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filterPrivacy="1"/>
  <bookViews>
    <workbookView xWindow="0" yWindow="0" windowWidth="20490" windowHeight="7530" tabRatio="749" firstSheet="1" activeTab="7" xr2:uid="{00000000-000D-0000-FFFF-FFFF00000000}"/>
  </bookViews>
  <sheets>
    <sheet name="ParametrosSemSeedFixa" sheetId="33" state="hidden" r:id="rId1"/>
    <sheet name="Cenarios" sheetId="9" r:id="rId2"/>
    <sheet name="Configs" sheetId="1" r:id="rId3"/>
    <sheet name="HistoricoFAP" sheetId="14" r:id="rId4"/>
    <sheet name="Dados_Projetados" sheetId="2" r:id="rId5"/>
    <sheet name="Parametros" sheetId="4" r:id="rId6"/>
    <sheet name="Distribuições" sheetId="10" r:id="rId7"/>
    <sheet name="Verificação_Parametros" sheetId="32" r:id="rId8"/>
    <sheet name="Historico" sheetId="16" r:id="rId9"/>
    <sheet name="Dados_Projetados_Transposto" sheetId="31" r:id="rId10"/>
    <sheet name="Dados_Projetados (2)" sheetId="30" r:id="rId11"/>
    <sheet name="Eventos_Inic" sheetId="22" r:id="rId12"/>
    <sheet name="Lista_de_Parâmetros" sheetId="6" r:id="rId13"/>
    <sheet name="Funcoes_Inputs" sheetId="11" state="hidden" r:id="rId14"/>
    <sheet name="Módulos" sheetId="15" state="hidden" r:id="rId15"/>
    <sheet name="Funcoes_Outputs" sheetId="12" state="hidden" r:id="rId16"/>
    <sheet name="Custos" sheetId="8" r:id="rId17"/>
    <sheet name="Eventos_ASIS" sheetId="21" r:id="rId18"/>
    <sheet name="FAP_ASIS_RG" sheetId="26" r:id="rId19"/>
    <sheet name="CONTRATACAO_ASIS" sheetId="27" r:id="rId20"/>
    <sheet name="REAJUSTE_ASIS" sheetId="28" r:id="rId21"/>
    <sheet name="ENGAJAMENTO_ASIS" sheetId="29" r:id="rId22"/>
    <sheet name="Planilha1" sheetId="24" r:id="rId23"/>
  </sheets>
  <externalReferences>
    <externalReference r:id="rId24"/>
    <externalReference r:id="rId25"/>
    <externalReference r:id="rId26"/>
  </externalReferences>
  <definedNames>
    <definedName name="_xlnm._FilterDatabase" localSheetId="1" hidden="1">Cenarios!$A$1:$C$14</definedName>
    <definedName name="_xlnm._FilterDatabase" localSheetId="16" hidden="1">Custos!$A$1:$D$18</definedName>
    <definedName name="_xlnm._FilterDatabase" localSheetId="11" hidden="1">Eventos_Inic!$A$2:$L$19</definedName>
    <definedName name="_xlnm._FilterDatabase" localSheetId="13" hidden="1">Funcoes_Inputs!$A$1:$D$215</definedName>
    <definedName name="_xlnm._FilterDatabase" localSheetId="15" hidden="1">Funcoes_Outputs!$A$1:$C$87</definedName>
    <definedName name="_xlnm._FilterDatabase" localSheetId="8" hidden="1">Historico!$A$1:$T$115</definedName>
    <definedName name="_xlnm._FilterDatabase" localSheetId="12" hidden="1">Lista_de_Parâmetros!$A$1:$E$132</definedName>
    <definedName name="_xlnm._FilterDatabase" localSheetId="14" hidden="1">Módulos!$A$1:$B$24</definedName>
    <definedName name="_xlnm._FilterDatabase" localSheetId="5" hidden="1">Parametros!$A$1:$J$309</definedName>
    <definedName name="_xlnm._FilterDatabase" localSheetId="7" hidden="1">Verificação_Parametros!$A$1:$G$118</definedName>
    <definedName name="aaaa">[1]Configs!$D$2:$D$2</definedName>
    <definedName name="AAAAAA">[1]Configs!$C$2:$C$2</definedName>
    <definedName name="Ano_Inicial" localSheetId="18">[1]Configs!$D$2:$D$2</definedName>
    <definedName name="Ano_Inicial" localSheetId="0">[2]Configs!$D$2:$D$2</definedName>
    <definedName name="Ano_Inicial" localSheetId="7">[3]Configs!$D$2:$D$2</definedName>
    <definedName name="Ano_Inicial">Configs!$C$2:$C$2</definedName>
    <definedName name="Anos_a_Serem_Simulados" localSheetId="18">[1]Configs!$A$2</definedName>
    <definedName name="Anos_a_Serem_Simulados" localSheetId="0">[2]Configs!$A$2</definedName>
    <definedName name="Anos_a_Serem_Simulados" localSheetId="7">[3]Configs!$A$2</definedName>
    <definedName name="Anos_a_Serem_Simulados">Configs!$A$2</definedName>
    <definedName name="CategoriaSAT" localSheetId="18">[1]Configs!$C$2:$C$2</definedName>
    <definedName name="CategoriaSAT" localSheetId="0">[2]Configs!$C$2:$C$2</definedName>
    <definedName name="CategoriaSAT" localSheetId="7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4" l="1"/>
  <c r="M2" i="14"/>
  <c r="H326" i="4" l="1"/>
  <c r="I326" i="4"/>
  <c r="J326" i="4"/>
  <c r="H327" i="4"/>
  <c r="I327" i="4"/>
  <c r="J327" i="4"/>
  <c r="H328" i="4"/>
  <c r="I328" i="4"/>
  <c r="J328" i="4"/>
  <c r="H329" i="4"/>
  <c r="I329" i="4"/>
  <c r="J329" i="4"/>
  <c r="H330" i="4"/>
  <c r="I330" i="4"/>
  <c r="J330" i="4"/>
  <c r="H331" i="4"/>
  <c r="I331" i="4"/>
  <c r="J331" i="4"/>
  <c r="H332" i="4"/>
  <c r="I332" i="4"/>
  <c r="J332" i="4"/>
  <c r="H333" i="4"/>
  <c r="I333" i="4"/>
  <c r="J333" i="4"/>
  <c r="H334" i="4"/>
  <c r="I334" i="4"/>
  <c r="J334" i="4"/>
  <c r="H335" i="4"/>
  <c r="I335" i="4"/>
  <c r="J335" i="4"/>
  <c r="H336" i="4"/>
  <c r="I336" i="4"/>
  <c r="J336" i="4"/>
  <c r="H337" i="4"/>
  <c r="I337" i="4"/>
  <c r="J337" i="4"/>
  <c r="H338" i="4"/>
  <c r="I338" i="4"/>
  <c r="J338" i="4"/>
  <c r="H339" i="4"/>
  <c r="I339" i="4"/>
  <c r="J339" i="4"/>
  <c r="H340" i="4"/>
  <c r="I340" i="4"/>
  <c r="J340" i="4"/>
  <c r="H341" i="4"/>
  <c r="I341" i="4"/>
  <c r="J341" i="4"/>
  <c r="H342" i="4"/>
  <c r="I342" i="4"/>
  <c r="J342" i="4"/>
  <c r="H343" i="4"/>
  <c r="I343" i="4"/>
  <c r="J343" i="4"/>
  <c r="H344" i="4"/>
  <c r="I344" i="4"/>
  <c r="J344" i="4"/>
  <c r="H345" i="4"/>
  <c r="I345" i="4"/>
  <c r="J345" i="4"/>
  <c r="D118" i="32"/>
  <c r="C118" i="32"/>
  <c r="B118" i="32"/>
  <c r="D117" i="32"/>
  <c r="F117" i="32" s="1"/>
  <c r="C117" i="32"/>
  <c r="B117" i="32"/>
  <c r="D116" i="32"/>
  <c r="C116" i="32"/>
  <c r="E116" i="32" s="1"/>
  <c r="B116" i="32"/>
  <c r="D115" i="32"/>
  <c r="C115" i="32"/>
  <c r="B115" i="32"/>
  <c r="D114" i="32"/>
  <c r="C114" i="32"/>
  <c r="B114" i="32"/>
  <c r="D113" i="32"/>
  <c r="F113" i="32" s="1"/>
  <c r="C113" i="32"/>
  <c r="B113" i="32"/>
  <c r="D112" i="32"/>
  <c r="C112" i="32"/>
  <c r="B112" i="32"/>
  <c r="D111" i="32"/>
  <c r="C111" i="32"/>
  <c r="B111" i="32"/>
  <c r="D110" i="32"/>
  <c r="C110" i="32"/>
  <c r="B110" i="32"/>
  <c r="D109" i="32"/>
  <c r="F109" i="32" s="1"/>
  <c r="C109" i="32"/>
  <c r="B109" i="32"/>
  <c r="D108" i="32"/>
  <c r="C108" i="32"/>
  <c r="E108" i="32" s="1"/>
  <c r="B108" i="32"/>
  <c r="D107" i="32"/>
  <c r="C107" i="32"/>
  <c r="B107" i="32"/>
  <c r="D106" i="32"/>
  <c r="C106" i="32"/>
  <c r="B106" i="32"/>
  <c r="D105" i="32"/>
  <c r="F105" i="32" s="1"/>
  <c r="C105" i="32"/>
  <c r="B105" i="32"/>
  <c r="D104" i="32"/>
  <c r="C104" i="32"/>
  <c r="B104" i="32"/>
  <c r="D103" i="32"/>
  <c r="C103" i="32"/>
  <c r="B103" i="32"/>
  <c r="D102" i="32"/>
  <c r="C102" i="32"/>
  <c r="B102" i="32"/>
  <c r="D101" i="32"/>
  <c r="F101" i="32" s="1"/>
  <c r="C101" i="32"/>
  <c r="B101" i="32"/>
  <c r="D100" i="32"/>
  <c r="C100" i="32"/>
  <c r="E100" i="32" s="1"/>
  <c r="B100" i="32"/>
  <c r="D99" i="32"/>
  <c r="C99" i="32"/>
  <c r="B99" i="32"/>
  <c r="D98" i="32"/>
  <c r="C98" i="32"/>
  <c r="B98" i="32"/>
  <c r="D97" i="32"/>
  <c r="F97" i="32" s="1"/>
  <c r="C97" i="32"/>
  <c r="B97" i="32"/>
  <c r="D96" i="32"/>
  <c r="C96" i="32"/>
  <c r="B96" i="32"/>
  <c r="D95" i="32"/>
  <c r="C95" i="32"/>
  <c r="B95" i="32"/>
  <c r="D94" i="32"/>
  <c r="C94" i="32"/>
  <c r="B94" i="32"/>
  <c r="D93" i="32"/>
  <c r="F93" i="32" s="1"/>
  <c r="C93" i="32"/>
  <c r="B93" i="32"/>
  <c r="D92" i="32"/>
  <c r="C92" i="32"/>
  <c r="B92" i="32"/>
  <c r="D91" i="32"/>
  <c r="C91" i="32"/>
  <c r="B91" i="32"/>
  <c r="D90" i="32"/>
  <c r="F90" i="32" s="1"/>
  <c r="C90" i="32"/>
  <c r="B90" i="32"/>
  <c r="D89" i="32"/>
  <c r="C89" i="32"/>
  <c r="B89" i="32"/>
  <c r="D88" i="32"/>
  <c r="C88" i="32"/>
  <c r="B88" i="32"/>
  <c r="D87" i="32"/>
  <c r="C87" i="32"/>
  <c r="B87" i="32"/>
  <c r="D86" i="32"/>
  <c r="C86" i="32"/>
  <c r="B86" i="32"/>
  <c r="D85" i="32"/>
  <c r="F85" i="32" s="1"/>
  <c r="C85" i="32"/>
  <c r="B85" i="32"/>
  <c r="D84" i="32"/>
  <c r="C84" i="32"/>
  <c r="B84" i="32"/>
  <c r="D83" i="32"/>
  <c r="C83" i="32"/>
  <c r="B83" i="32"/>
  <c r="D82" i="32"/>
  <c r="F82" i="32" s="1"/>
  <c r="C82" i="32"/>
  <c r="B82" i="32"/>
  <c r="D81" i="32"/>
  <c r="C81" i="32"/>
  <c r="B81" i="32"/>
  <c r="D80" i="32"/>
  <c r="C80" i="32"/>
  <c r="B80" i="32"/>
  <c r="D79" i="32"/>
  <c r="C79" i="32"/>
  <c r="B79" i="32"/>
  <c r="D78" i="32"/>
  <c r="C78" i="32"/>
  <c r="B78" i="32"/>
  <c r="D77" i="32"/>
  <c r="F77" i="32" s="1"/>
  <c r="C77" i="32"/>
  <c r="B77" i="32"/>
  <c r="D76" i="32"/>
  <c r="C76" i="32"/>
  <c r="B76" i="32"/>
  <c r="D75" i="32"/>
  <c r="C75" i="32"/>
  <c r="B75" i="32"/>
  <c r="D74" i="32"/>
  <c r="F74" i="32" s="1"/>
  <c r="C74" i="32"/>
  <c r="B74" i="32"/>
  <c r="D73" i="32"/>
  <c r="C73" i="32"/>
  <c r="B73" i="32"/>
  <c r="D72" i="32"/>
  <c r="C72" i="32"/>
  <c r="B72" i="32"/>
  <c r="D71" i="32"/>
  <c r="C71" i="32"/>
  <c r="B71" i="32"/>
  <c r="D70" i="32"/>
  <c r="C70" i="32"/>
  <c r="B70" i="32"/>
  <c r="D69" i="32"/>
  <c r="F69" i="32" s="1"/>
  <c r="C69" i="32"/>
  <c r="B69" i="32"/>
  <c r="D68" i="32"/>
  <c r="C68" i="32"/>
  <c r="B68" i="32"/>
  <c r="D67" i="32"/>
  <c r="C67" i="32"/>
  <c r="B67" i="32"/>
  <c r="D66" i="32"/>
  <c r="F66" i="32" s="1"/>
  <c r="C66" i="32"/>
  <c r="B66" i="32"/>
  <c r="D65" i="32"/>
  <c r="C65" i="32"/>
  <c r="B65" i="32"/>
  <c r="D64" i="32"/>
  <c r="C64" i="32"/>
  <c r="B64" i="32"/>
  <c r="D63" i="32"/>
  <c r="C63" i="32"/>
  <c r="B63" i="32"/>
  <c r="D62" i="32"/>
  <c r="C62" i="32"/>
  <c r="B62" i="32"/>
  <c r="D61" i="32"/>
  <c r="F61" i="32" s="1"/>
  <c r="C61" i="32"/>
  <c r="B61" i="32"/>
  <c r="D60" i="32"/>
  <c r="C60" i="32"/>
  <c r="B60" i="32"/>
  <c r="D59" i="32"/>
  <c r="C59" i="32"/>
  <c r="B59" i="32"/>
  <c r="D58" i="32"/>
  <c r="C58" i="32"/>
  <c r="B58" i="32"/>
  <c r="D57" i="32"/>
  <c r="C57" i="32"/>
  <c r="B57" i="32"/>
  <c r="D56" i="32"/>
  <c r="C56" i="32"/>
  <c r="B56" i="32"/>
  <c r="D55" i="32"/>
  <c r="C55" i="32"/>
  <c r="B55" i="32"/>
  <c r="D54" i="32"/>
  <c r="C54" i="32"/>
  <c r="B54" i="32"/>
  <c r="D53" i="32"/>
  <c r="F53" i="32" s="1"/>
  <c r="C53" i="32"/>
  <c r="B53" i="32"/>
  <c r="D52" i="32"/>
  <c r="C52" i="32"/>
  <c r="B52" i="32"/>
  <c r="D51" i="32"/>
  <c r="C51" i="32"/>
  <c r="B51" i="32"/>
  <c r="D50" i="32"/>
  <c r="C50" i="32"/>
  <c r="B50" i="32"/>
  <c r="D49" i="32"/>
  <c r="C49" i="32"/>
  <c r="B49" i="32"/>
  <c r="D48" i="32"/>
  <c r="C48" i="32"/>
  <c r="B48" i="32"/>
  <c r="D47" i="32"/>
  <c r="C47" i="32"/>
  <c r="B47" i="32"/>
  <c r="D46" i="32"/>
  <c r="C46" i="32"/>
  <c r="B46" i="32"/>
  <c r="D45" i="32"/>
  <c r="F45" i="32" s="1"/>
  <c r="C45" i="32"/>
  <c r="B45" i="32"/>
  <c r="D44" i="32"/>
  <c r="C44" i="32"/>
  <c r="B44" i="32"/>
  <c r="D43" i="32"/>
  <c r="C43" i="32"/>
  <c r="B43" i="32"/>
  <c r="D42" i="32"/>
  <c r="C42" i="32"/>
  <c r="B42" i="32"/>
  <c r="D41" i="32"/>
  <c r="C41" i="32"/>
  <c r="B41" i="32"/>
  <c r="D40" i="32"/>
  <c r="C40" i="32"/>
  <c r="B40" i="32"/>
  <c r="D39" i="32"/>
  <c r="C39" i="32"/>
  <c r="B39" i="32"/>
  <c r="D38" i="32"/>
  <c r="F38" i="32" s="1"/>
  <c r="C38" i="32"/>
  <c r="B38" i="32"/>
  <c r="D37" i="32"/>
  <c r="C37" i="32"/>
  <c r="B37" i="32"/>
  <c r="D36" i="32"/>
  <c r="C36" i="32"/>
  <c r="B36" i="32"/>
  <c r="D35" i="32"/>
  <c r="C35" i="32"/>
  <c r="B35" i="32"/>
  <c r="D34" i="32"/>
  <c r="C34" i="32"/>
  <c r="B34" i="32"/>
  <c r="D33" i="32"/>
  <c r="F33" i="32" s="1"/>
  <c r="C33" i="32"/>
  <c r="B33" i="32"/>
  <c r="D32" i="32"/>
  <c r="C32" i="32"/>
  <c r="B32" i="32"/>
  <c r="D31" i="32"/>
  <c r="C31" i="32"/>
  <c r="B31" i="32"/>
  <c r="D30" i="32"/>
  <c r="F30" i="32" s="1"/>
  <c r="C30" i="32"/>
  <c r="B30" i="32"/>
  <c r="D29" i="32"/>
  <c r="C29" i="32"/>
  <c r="B29" i="32"/>
  <c r="D28" i="32"/>
  <c r="C28" i="32"/>
  <c r="B28" i="32"/>
  <c r="D27" i="32"/>
  <c r="C27" i="32"/>
  <c r="B27" i="32"/>
  <c r="D26" i="32"/>
  <c r="C26" i="32"/>
  <c r="B26" i="32"/>
  <c r="D25" i="32"/>
  <c r="F25" i="32" s="1"/>
  <c r="C25" i="32"/>
  <c r="B25" i="32"/>
  <c r="D24" i="32"/>
  <c r="C24" i="32"/>
  <c r="B24" i="32"/>
  <c r="D23" i="32"/>
  <c r="C23" i="32"/>
  <c r="B23" i="32"/>
  <c r="D22" i="32"/>
  <c r="F22" i="32" s="1"/>
  <c r="C22" i="32"/>
  <c r="B22" i="32"/>
  <c r="D21" i="32"/>
  <c r="C21" i="32"/>
  <c r="B21" i="32"/>
  <c r="D20" i="32"/>
  <c r="C20" i="32"/>
  <c r="B20" i="32"/>
  <c r="D19" i="32"/>
  <c r="C19" i="32"/>
  <c r="B19" i="32"/>
  <c r="D18" i="32"/>
  <c r="F18" i="32" s="1"/>
  <c r="C18" i="32"/>
  <c r="B18" i="32"/>
  <c r="D17" i="32"/>
  <c r="C17" i="32"/>
  <c r="B17" i="32"/>
  <c r="D16" i="32"/>
  <c r="C16" i="32"/>
  <c r="B16" i="32"/>
  <c r="D15" i="32"/>
  <c r="C15" i="32"/>
  <c r="B15" i="32"/>
  <c r="D14" i="32"/>
  <c r="C14" i="32"/>
  <c r="B14" i="32"/>
  <c r="D13" i="32"/>
  <c r="F13" i="32" s="1"/>
  <c r="C13" i="32"/>
  <c r="B13" i="32"/>
  <c r="D12" i="32"/>
  <c r="C12" i="32"/>
  <c r="B12" i="32"/>
  <c r="D11" i="32"/>
  <c r="C11" i="32"/>
  <c r="B11" i="32"/>
  <c r="D10" i="32"/>
  <c r="F10" i="32" s="1"/>
  <c r="C10" i="32"/>
  <c r="B10" i="32"/>
  <c r="D9" i="32"/>
  <c r="C9" i="32"/>
  <c r="B9" i="32"/>
  <c r="D8" i="32"/>
  <c r="C8" i="32"/>
  <c r="B8" i="32"/>
  <c r="D7" i="32"/>
  <c r="C7" i="32"/>
  <c r="B7" i="32"/>
  <c r="D6" i="32"/>
  <c r="C6" i="32"/>
  <c r="B6" i="32"/>
  <c r="D5" i="32"/>
  <c r="F5" i="32" s="1"/>
  <c r="C5" i="32"/>
  <c r="B5" i="32"/>
  <c r="D4" i="32"/>
  <c r="C4" i="32"/>
  <c r="B4" i="32"/>
  <c r="D3" i="32"/>
  <c r="C3" i="32"/>
  <c r="B3" i="32"/>
  <c r="H310" i="4"/>
  <c r="I310" i="4"/>
  <c r="J310" i="4"/>
  <c r="H311" i="4"/>
  <c r="I311" i="4"/>
  <c r="J311" i="4"/>
  <c r="H312" i="4"/>
  <c r="I312" i="4"/>
  <c r="J312" i="4"/>
  <c r="H313" i="4"/>
  <c r="I313" i="4"/>
  <c r="J313" i="4"/>
  <c r="H314" i="4"/>
  <c r="I314" i="4"/>
  <c r="J314" i="4"/>
  <c r="H315" i="4"/>
  <c r="I315" i="4"/>
  <c r="J315" i="4"/>
  <c r="H316" i="4"/>
  <c r="I316" i="4"/>
  <c r="J316" i="4"/>
  <c r="H317" i="4"/>
  <c r="I317" i="4"/>
  <c r="J317" i="4"/>
  <c r="H318" i="4"/>
  <c r="I318" i="4"/>
  <c r="J318" i="4"/>
  <c r="H319" i="4"/>
  <c r="I319" i="4"/>
  <c r="J319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H302" i="4"/>
  <c r="J302" i="4"/>
  <c r="H303" i="4"/>
  <c r="I303" i="4"/>
  <c r="J303" i="4"/>
  <c r="H304" i="4"/>
  <c r="J304" i="4"/>
  <c r="H305" i="4"/>
  <c r="J305" i="4"/>
  <c r="H306" i="4"/>
  <c r="J306" i="4"/>
  <c r="H307" i="4"/>
  <c r="J307" i="4"/>
  <c r="H308" i="4"/>
  <c r="J308" i="4"/>
  <c r="H309" i="4"/>
  <c r="J309" i="4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F24" i="32" l="1"/>
  <c r="E32" i="32"/>
  <c r="F36" i="32"/>
  <c r="F44" i="32"/>
  <c r="E48" i="32"/>
  <c r="F52" i="32"/>
  <c r="F60" i="32"/>
  <c r="E64" i="32"/>
  <c r="F68" i="32"/>
  <c r="F72" i="32"/>
  <c r="F76" i="32"/>
  <c r="E80" i="32"/>
  <c r="F84" i="32"/>
  <c r="F88" i="32"/>
  <c r="F92" i="32"/>
  <c r="F96" i="32"/>
  <c r="F100" i="32"/>
  <c r="F104" i="32"/>
  <c r="F108" i="32"/>
  <c r="F112" i="32"/>
  <c r="F116" i="32"/>
  <c r="E8" i="32"/>
  <c r="F12" i="32"/>
  <c r="E20" i="32"/>
  <c r="F28" i="32"/>
  <c r="F3" i="32"/>
  <c r="F7" i="32"/>
  <c r="F11" i="32"/>
  <c r="F15" i="32"/>
  <c r="F19" i="32"/>
  <c r="F27" i="32"/>
  <c r="F31" i="32"/>
  <c r="F35" i="32"/>
  <c r="E43" i="32"/>
  <c r="F47" i="32"/>
  <c r="F51" i="32"/>
  <c r="F55" i="32"/>
  <c r="F59" i="32"/>
  <c r="E63" i="32"/>
  <c r="F71" i="32"/>
  <c r="F75" i="32"/>
  <c r="F79" i="32"/>
  <c r="F87" i="32"/>
  <c r="F91" i="32"/>
  <c r="F95" i="32"/>
  <c r="F99" i="32"/>
  <c r="F103" i="32"/>
  <c r="F107" i="32"/>
  <c r="F111" i="32"/>
  <c r="E115" i="32"/>
  <c r="E59" i="32"/>
  <c r="E36" i="32"/>
  <c r="F6" i="32"/>
  <c r="E52" i="32"/>
  <c r="E56" i="32"/>
  <c r="F63" i="32"/>
  <c r="E67" i="32"/>
  <c r="E75" i="32"/>
  <c r="E26" i="32"/>
  <c r="E60" i="32"/>
  <c r="E70" i="32"/>
  <c r="E86" i="32"/>
  <c r="E12" i="32"/>
  <c r="E16" i="32"/>
  <c r="E41" i="32"/>
  <c r="F46" i="32"/>
  <c r="E11" i="32"/>
  <c r="E19" i="32"/>
  <c r="E40" i="32"/>
  <c r="E51" i="32"/>
  <c r="E55" i="32"/>
  <c r="E92" i="32"/>
  <c r="E14" i="32"/>
  <c r="E24" i="32"/>
  <c r="E34" i="32"/>
  <c r="E39" i="32"/>
  <c r="F43" i="32"/>
  <c r="F54" i="32"/>
  <c r="E76" i="32"/>
  <c r="E84" i="32"/>
  <c r="E88" i="32"/>
  <c r="E94" i="32"/>
  <c r="E98" i="32"/>
  <c r="E102" i="32"/>
  <c r="E106" i="32"/>
  <c r="E110" i="32"/>
  <c r="E114" i="32"/>
  <c r="E118" i="32"/>
  <c r="E7" i="32"/>
  <c r="E9" i="32"/>
  <c r="E23" i="32"/>
  <c r="E31" i="32"/>
  <c r="F32" i="32"/>
  <c r="E47" i="32"/>
  <c r="E49" i="32"/>
  <c r="E57" i="32"/>
  <c r="F62" i="32"/>
  <c r="E68" i="32"/>
  <c r="E72" i="32"/>
  <c r="E78" i="32"/>
  <c r="F80" i="32"/>
  <c r="E83" i="32"/>
  <c r="E91" i="32"/>
  <c r="E3" i="32"/>
  <c r="E4" i="32"/>
  <c r="E10" i="32"/>
  <c r="E13" i="32"/>
  <c r="F14" i="32"/>
  <c r="E15" i="32"/>
  <c r="F16" i="32"/>
  <c r="F17" i="32"/>
  <c r="E22" i="32"/>
  <c r="F26" i="32"/>
  <c r="E28" i="32"/>
  <c r="F29" i="32"/>
  <c r="E35" i="32"/>
  <c r="E38" i="32"/>
  <c r="F40" i="32"/>
  <c r="F41" i="32"/>
  <c r="E44" i="32"/>
  <c r="F50" i="32"/>
  <c r="E53" i="32"/>
  <c r="F56" i="32"/>
  <c r="F57" i="32"/>
  <c r="E66" i="32"/>
  <c r="F70" i="32"/>
  <c r="F73" i="32"/>
  <c r="E79" i="32"/>
  <c r="E82" i="32"/>
  <c r="F86" i="32"/>
  <c r="F89" i="32"/>
  <c r="E95" i="32"/>
  <c r="F98" i="32"/>
  <c r="E103" i="32"/>
  <c r="F106" i="32"/>
  <c r="E111" i="32"/>
  <c r="F114" i="32"/>
  <c r="F115" i="32"/>
  <c r="F39" i="32"/>
  <c r="F67" i="32"/>
  <c r="F83" i="32"/>
  <c r="F23" i="32"/>
  <c r="E5" i="32"/>
  <c r="F8" i="32"/>
  <c r="F9" i="32"/>
  <c r="E18" i="32"/>
  <c r="F20" i="32"/>
  <c r="F21" i="32"/>
  <c r="E27" i="32"/>
  <c r="E30" i="32"/>
  <c r="F34" i="32"/>
  <c r="F37" i="32"/>
  <c r="F42" i="32"/>
  <c r="E45" i="32"/>
  <c r="F48" i="32"/>
  <c r="F49" i="32"/>
  <c r="F58" i="32"/>
  <c r="E61" i="32"/>
  <c r="F64" i="32"/>
  <c r="F65" i="32"/>
  <c r="E71" i="32"/>
  <c r="E74" i="32"/>
  <c r="F78" i="32"/>
  <c r="F81" i="32"/>
  <c r="E87" i="32"/>
  <c r="E90" i="32"/>
  <c r="F94" i="32"/>
  <c r="E96" i="32"/>
  <c r="E99" i="32"/>
  <c r="F102" i="32"/>
  <c r="E104" i="32"/>
  <c r="E107" i="32"/>
  <c r="F110" i="32"/>
  <c r="E112" i="32"/>
  <c r="F118" i="32"/>
  <c r="F4" i="32"/>
  <c r="E17" i="32"/>
  <c r="E25" i="32"/>
  <c r="E33" i="32"/>
  <c r="E65" i="32"/>
  <c r="E69" i="32"/>
  <c r="E73" i="32"/>
  <c r="E77" i="32"/>
  <c r="E81" i="32"/>
  <c r="E85" i="32"/>
  <c r="E89" i="32"/>
  <c r="E93" i="32"/>
  <c r="E97" i="32"/>
  <c r="E101" i="32"/>
  <c r="E105" i="32"/>
  <c r="E109" i="32"/>
  <c r="E113" i="32"/>
  <c r="E117" i="32"/>
  <c r="E21" i="32"/>
  <c r="E29" i="32"/>
  <c r="E37" i="32"/>
  <c r="E6" i="32"/>
  <c r="E42" i="32"/>
  <c r="E46" i="32"/>
  <c r="E50" i="32"/>
  <c r="E54" i="32"/>
  <c r="E58" i="32"/>
  <c r="E62" i="32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F7" i="10"/>
  <c r="F6" i="10"/>
  <c r="F5" i="10"/>
  <c r="F4" i="10"/>
  <c r="F3" i="10"/>
  <c r="F2" i="10"/>
  <c r="I2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9" i="4"/>
  <c r="I110" i="4"/>
  <c r="I111" i="4"/>
  <c r="I112" i="4"/>
  <c r="I117" i="4"/>
  <c r="I118" i="4"/>
  <c r="I119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4" i="4"/>
  <c r="I185" i="4"/>
  <c r="I186" i="4"/>
  <c r="I187" i="4"/>
  <c r="I192" i="4"/>
  <c r="I193" i="4"/>
  <c r="I194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9" i="4"/>
  <c r="I260" i="4"/>
  <c r="I261" i="4"/>
  <c r="I262" i="4"/>
  <c r="I263" i="4"/>
  <c r="I264" i="4"/>
  <c r="I265" i="4"/>
  <c r="I266" i="4"/>
  <c r="I267" i="4"/>
  <c r="I268" i="4"/>
  <c r="I269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E6" i="2"/>
  <c r="E5" i="2"/>
  <c r="E4" i="2"/>
  <c r="E3" i="2"/>
  <c r="E2" i="2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C108" i="4" l="1"/>
  <c r="I108" i="4" s="1"/>
  <c r="C120" i="4"/>
  <c r="I120" i="4" s="1"/>
  <c r="C270" i="4"/>
  <c r="I270" i="4" s="1"/>
  <c r="C258" i="4"/>
  <c r="I258" i="4" s="1"/>
  <c r="C195" i="4"/>
  <c r="I195" i="4" s="1"/>
  <c r="C183" i="4"/>
  <c r="I183" i="4" s="1"/>
  <c r="C45" i="4"/>
  <c r="I45" i="4" s="1"/>
  <c r="D309" i="4" l="1"/>
  <c r="I309" i="4" s="1"/>
  <c r="D308" i="4"/>
  <c r="I308" i="4" s="1"/>
  <c r="D307" i="4"/>
  <c r="I307" i="4" s="1"/>
  <c r="D306" i="4"/>
  <c r="I306" i="4" s="1"/>
  <c r="D305" i="4"/>
  <c r="I305" i="4" s="1"/>
  <c r="D304" i="4"/>
  <c r="I304" i="4" s="1"/>
  <c r="D302" i="4"/>
  <c r="I302" i="4" s="1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2" i="4"/>
  <c r="N93" i="16" l="1"/>
  <c r="O93" i="16" s="1"/>
  <c r="P93" i="16" s="1"/>
  <c r="Q93" i="16" s="1"/>
  <c r="R93" i="16" s="1"/>
  <c r="M93" i="16"/>
  <c r="B5" i="9" l="1"/>
  <c r="B4" i="9"/>
  <c r="F283" i="4" l="1"/>
  <c r="I283" i="4" s="1"/>
  <c r="F208" i="4"/>
  <c r="I208" i="4" s="1"/>
  <c r="F191" i="4"/>
  <c r="I191" i="4" s="1"/>
  <c r="F190" i="4"/>
  <c r="I190" i="4" s="1"/>
  <c r="F189" i="4"/>
  <c r="I189" i="4" s="1"/>
  <c r="F188" i="4"/>
  <c r="I188" i="4" s="1"/>
  <c r="F133" i="4"/>
  <c r="I133" i="4" s="1"/>
  <c r="F116" i="4"/>
  <c r="I116" i="4" s="1"/>
  <c r="F115" i="4"/>
  <c r="I115" i="4" s="1"/>
  <c r="F114" i="4"/>
  <c r="I114" i="4" s="1"/>
  <c r="F113" i="4"/>
  <c r="I113" i="4" s="1"/>
  <c r="F41" i="4"/>
  <c r="I41" i="4" s="1"/>
  <c r="F40" i="4"/>
  <c r="I40" i="4" s="1"/>
  <c r="F39" i="4"/>
  <c r="I39" i="4" s="1"/>
  <c r="F38" i="4"/>
  <c r="I38" i="4" s="1"/>
  <c r="C17" i="8" l="1"/>
  <c r="C12" i="8"/>
  <c r="C7" i="8"/>
  <c r="A4" i="2" l="1"/>
  <c r="A5" i="2" s="1"/>
  <c r="A6" i="2" s="1"/>
  <c r="A3" i="2"/>
  <c r="D2" i="32" l="1"/>
  <c r="C2" i="32"/>
  <c r="E2" i="32" l="1"/>
  <c r="F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C37" i="4"/>
  <c r="C35" i="4"/>
  <c r="I35" i="4" s="1"/>
  <c r="D34" i="4"/>
  <c r="E34" i="4"/>
  <c r="C34" i="4"/>
  <c r="D33" i="4"/>
  <c r="E33" i="4"/>
  <c r="C33" i="4"/>
  <c r="C16" i="4"/>
  <c r="I16" i="4" s="1"/>
  <c r="C15" i="4"/>
  <c r="C14" i="4"/>
  <c r="C13" i="4"/>
  <c r="C12" i="4"/>
  <c r="C11" i="4"/>
  <c r="I11" i="4" s="1"/>
  <c r="C10" i="4"/>
  <c r="I10" i="4" s="1"/>
  <c r="C9" i="4"/>
  <c r="C8" i="4"/>
  <c r="K35" i="16"/>
  <c r="L35" i="16"/>
  <c r="J35" i="16"/>
  <c r="D7" i="4" s="1"/>
  <c r="C6" i="4"/>
  <c r="I6" i="4" s="1"/>
  <c r="D5" i="4"/>
  <c r="E5" i="4"/>
  <c r="C5" i="4"/>
  <c r="C4" i="4"/>
  <c r="I4" i="4" s="1"/>
  <c r="D3" i="4"/>
  <c r="E3" i="4"/>
  <c r="C3" i="4"/>
  <c r="C73" i="4"/>
  <c r="I73" i="4" s="1"/>
  <c r="C74" i="4"/>
  <c r="I74" i="4" s="1"/>
  <c r="C75" i="4"/>
  <c r="I75" i="4" s="1"/>
  <c r="C76" i="4"/>
  <c r="I76" i="4" s="1"/>
  <c r="C66" i="4"/>
  <c r="I66" i="4" s="1"/>
  <c r="C63" i="4"/>
  <c r="I63" i="4" s="1"/>
  <c r="C64" i="4"/>
  <c r="I64" i="4" s="1"/>
  <c r="C65" i="4"/>
  <c r="I65" i="4" s="1"/>
  <c r="C62" i="4"/>
  <c r="I62" i="4" s="1"/>
  <c r="C60" i="4"/>
  <c r="I60" i="4" s="1"/>
  <c r="C61" i="4"/>
  <c r="I61" i="4" s="1"/>
  <c r="C59" i="4"/>
  <c r="I59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I3" i="4"/>
  <c r="I5" i="4"/>
  <c r="D9" i="4"/>
  <c r="I9" i="4"/>
  <c r="I33" i="4"/>
  <c r="D8" i="4"/>
  <c r="I8" i="4" s="1"/>
  <c r="I34" i="4"/>
  <c r="C21" i="31"/>
  <c r="P97" i="16"/>
  <c r="C9" i="31"/>
  <c r="B21" i="27"/>
  <c r="G22" i="29"/>
  <c r="B18" i="26"/>
  <c r="C71" i="4" s="1"/>
  <c r="I71" i="4" s="1"/>
  <c r="B14" i="26"/>
  <c r="C67" i="4" s="1"/>
  <c r="I67" i="4" s="1"/>
  <c r="D21" i="29"/>
  <c r="B21" i="29"/>
  <c r="F21" i="27"/>
  <c r="D21" i="27"/>
  <c r="B22" i="27"/>
  <c r="C7" i="4"/>
  <c r="I7" i="4" s="1"/>
  <c r="B22" i="29"/>
  <c r="B15" i="26"/>
  <c r="C68" i="4" s="1"/>
  <c r="I68" i="4" s="1"/>
  <c r="G21" i="28"/>
  <c r="C21" i="27"/>
  <c r="C22" i="27"/>
  <c r="E22" i="27"/>
  <c r="B16" i="26"/>
  <c r="C69" i="4" s="1"/>
  <c r="I69" i="4" s="1"/>
  <c r="D22" i="29"/>
  <c r="F22" i="27"/>
  <c r="B19" i="26"/>
  <c r="C72" i="4" s="1"/>
  <c r="I72" i="4" s="1"/>
  <c r="D21" i="28"/>
  <c r="B20" i="28"/>
  <c r="F21" i="28"/>
  <c r="D20" i="28"/>
  <c r="F21" i="29"/>
  <c r="F22" i="29"/>
  <c r="D22" i="27"/>
  <c r="B21" i="28"/>
  <c r="F20" i="28"/>
  <c r="C21" i="29"/>
  <c r="B17" i="26"/>
  <c r="C70" i="4" s="1"/>
  <c r="I70" i="4" s="1"/>
  <c r="D15" i="24"/>
  <c r="C15" i="24"/>
  <c r="B15" i="24"/>
  <c r="D14" i="24"/>
  <c r="C14" i="24"/>
  <c r="B14" i="24"/>
  <c r="D9" i="24"/>
  <c r="C9" i="24"/>
  <c r="B9" i="24"/>
  <c r="D8" i="24"/>
  <c r="C8" i="24"/>
  <c r="B8" i="24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D21" i="31" l="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D48" i="4" s="1"/>
  <c r="C4" i="21"/>
  <c r="C5" i="22" s="1"/>
  <c r="C17" i="21"/>
  <c r="C9" i="21"/>
  <c r="C7" i="21"/>
  <c r="D47" i="4" s="1"/>
  <c r="C2" i="21"/>
  <c r="D42" i="4" s="1"/>
  <c r="C12" i="21"/>
  <c r="D52" i="4" s="1"/>
  <c r="C6" i="21"/>
  <c r="D46" i="4" s="1"/>
  <c r="C3" i="21"/>
  <c r="D43" i="4" s="1"/>
  <c r="C5" i="21"/>
  <c r="C18" i="21"/>
  <c r="E19" i="22" s="1"/>
  <c r="C48" i="4"/>
  <c r="B9" i="22"/>
  <c r="C44" i="4"/>
  <c r="B5" i="22"/>
  <c r="C7" i="22"/>
  <c r="E7" i="22"/>
  <c r="C43" i="4"/>
  <c r="B4" i="22"/>
  <c r="C56" i="4"/>
  <c r="B17" i="22"/>
  <c r="E13" i="22"/>
  <c r="B16" i="22"/>
  <c r="C55" i="4"/>
  <c r="C53" i="4"/>
  <c r="B14" i="22"/>
  <c r="C49" i="4"/>
  <c r="B10" i="22"/>
  <c r="C47" i="4"/>
  <c r="B8" i="22"/>
  <c r="B6" i="22"/>
  <c r="C4" i="22"/>
  <c r="E4" i="22"/>
  <c r="D56" i="4"/>
  <c r="C17" i="22"/>
  <c r="E17" i="22"/>
  <c r="D53" i="4"/>
  <c r="C14" i="22"/>
  <c r="E14" i="22"/>
  <c r="D49" i="4"/>
  <c r="C10" i="22"/>
  <c r="E10" i="22"/>
  <c r="C9" i="22"/>
  <c r="E9" i="22"/>
  <c r="E8" i="22"/>
  <c r="D44" i="4"/>
  <c r="D57" i="4"/>
  <c r="C18" i="22"/>
  <c r="E18" i="22"/>
  <c r="C57" i="4"/>
  <c r="I57" i="4" s="1"/>
  <c r="B18" i="22"/>
  <c r="C46" i="4"/>
  <c r="I46" i="4" s="1"/>
  <c r="B7" i="22"/>
  <c r="G17" i="22"/>
  <c r="I17" i="22" s="1"/>
  <c r="D17" i="22" s="1"/>
  <c r="G13" i="22"/>
  <c r="I13" i="22" s="1"/>
  <c r="D13" i="22" s="1"/>
  <c r="C15" i="21"/>
  <c r="D55" i="4" s="1"/>
  <c r="C14" i="21"/>
  <c r="D54" i="4" s="1"/>
  <c r="B11" i="22"/>
  <c r="C50" i="4"/>
  <c r="C52" i="4"/>
  <c r="I52" i="4" s="1"/>
  <c r="B13" i="22"/>
  <c r="C58" i="4"/>
  <c r="B19" i="22"/>
  <c r="G15" i="22"/>
  <c r="I15" i="22" s="1"/>
  <c r="K15" i="22" s="1"/>
  <c r="G11" i="22"/>
  <c r="I11" i="22" s="1"/>
  <c r="D11" i="22" s="1"/>
  <c r="B12" i="22"/>
  <c r="C51" i="4"/>
  <c r="C42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I56" i="4" l="1"/>
  <c r="I42" i="4"/>
  <c r="C8" i="22"/>
  <c r="E15" i="22"/>
  <c r="I43" i="4"/>
  <c r="I44" i="4"/>
  <c r="I47" i="4"/>
  <c r="I53" i="4"/>
  <c r="B2" i="32"/>
  <c r="I55" i="4"/>
  <c r="I48" i="4"/>
  <c r="I49" i="4"/>
  <c r="E6" i="22"/>
  <c r="E5" i="22"/>
  <c r="E3" i="22"/>
  <c r="E16" i="22"/>
  <c r="C13" i="22"/>
  <c r="C6" i="22"/>
  <c r="C3" i="22"/>
  <c r="C19" i="22"/>
  <c r="D58" i="4"/>
  <c r="F58" i="4" s="1"/>
  <c r="C12" i="22"/>
  <c r="D51" i="4"/>
  <c r="I51" i="4" s="1"/>
  <c r="I3" i="22"/>
  <c r="C11" i="22"/>
  <c r="D50" i="4"/>
  <c r="I50" i="4" s="1"/>
  <c r="J15" i="22"/>
  <c r="B15" i="22"/>
  <c r="C54" i="4"/>
  <c r="I54" i="4" s="1"/>
  <c r="D15" i="22"/>
  <c r="E11" i="22"/>
  <c r="E12" i="22"/>
  <c r="D12" i="16"/>
  <c r="I58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69" i="11" l="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215" i="11"/>
  <c r="D207" i="11"/>
  <c r="D203" i="11"/>
  <c r="D175" i="11"/>
  <c r="D171" i="11"/>
  <c r="D159" i="11"/>
  <c r="D157" i="11"/>
  <c r="D155" i="11"/>
  <c r="D143" i="11"/>
  <c r="D139" i="11"/>
  <c r="D123" i="11"/>
  <c r="D115" i="11"/>
  <c r="D95" i="11"/>
  <c r="D87" i="11"/>
  <c r="D79" i="11"/>
  <c r="D71" i="11"/>
  <c r="D35" i="11"/>
  <c r="D135" i="11"/>
  <c r="D27" i="11"/>
  <c r="D20" i="11"/>
  <c r="D3" i="11"/>
  <c r="D34" i="11" l="1"/>
  <c r="D2" i="11"/>
  <c r="D26" i="11"/>
  <c r="D22" i="11"/>
  <c r="D30" i="11"/>
  <c r="D24" i="11"/>
  <c r="D28" i="11"/>
  <c r="D32" i="11"/>
  <c r="D36" i="11"/>
  <c r="D72" i="11"/>
  <c r="D76" i="11"/>
  <c r="D80" i="11"/>
  <c r="D84" i="11"/>
  <c r="D88" i="11"/>
  <c r="D92" i="11"/>
  <c r="D96" i="11"/>
  <c r="D100" i="11"/>
  <c r="D104" i="11"/>
  <c r="D108" i="11"/>
  <c r="D112" i="11"/>
  <c r="D116" i="11"/>
  <c r="D120" i="11"/>
  <c r="D124" i="11"/>
  <c r="D128" i="11"/>
  <c r="D132" i="11"/>
  <c r="D136" i="11"/>
  <c r="D140" i="11"/>
  <c r="D144" i="11"/>
  <c r="D148" i="11"/>
  <c r="D152" i="11"/>
  <c r="D156" i="11"/>
  <c r="D160" i="11"/>
  <c r="D164" i="11"/>
  <c r="D168" i="11"/>
  <c r="D172" i="11"/>
  <c r="D176" i="11"/>
  <c r="D180" i="11"/>
  <c r="D184" i="11"/>
  <c r="D188" i="11"/>
  <c r="D192" i="11"/>
  <c r="D196" i="11"/>
  <c r="D200" i="11"/>
  <c r="D204" i="11"/>
  <c r="D208" i="11"/>
  <c r="D212" i="11"/>
  <c r="D18" i="11"/>
  <c r="D14" i="11"/>
  <c r="D10" i="11"/>
  <c r="D17" i="11"/>
  <c r="D13" i="11"/>
  <c r="D9" i="11"/>
  <c r="D5" i="11"/>
  <c r="D4" i="11"/>
  <c r="D16" i="11"/>
  <c r="D12" i="11"/>
  <c r="D8" i="11"/>
  <c r="D19" i="11"/>
  <c r="D15" i="11"/>
  <c r="D11" i="11"/>
  <c r="D7" i="11"/>
  <c r="D6" i="11"/>
  <c r="D21" i="11"/>
  <c r="D25" i="11"/>
  <c r="D29" i="11"/>
  <c r="D33" i="11"/>
  <c r="D37" i="11"/>
  <c r="D73" i="11"/>
  <c r="D77" i="11"/>
  <c r="D81" i="11"/>
  <c r="D85" i="11"/>
  <c r="D89" i="11"/>
  <c r="D93" i="11"/>
  <c r="D97" i="11"/>
  <c r="D101" i="11"/>
  <c r="D105" i="11"/>
  <c r="D109" i="11"/>
  <c r="D113" i="11"/>
  <c r="D117" i="11"/>
  <c r="D121" i="11"/>
  <c r="D125" i="11"/>
  <c r="D129" i="11"/>
  <c r="D133" i="11"/>
  <c r="D137" i="11"/>
  <c r="D141" i="11"/>
  <c r="D145" i="11"/>
  <c r="D149" i="11"/>
  <c r="D153" i="11"/>
  <c r="D161" i="11"/>
  <c r="D165" i="11"/>
  <c r="D169" i="11"/>
  <c r="D173" i="11"/>
  <c r="D177" i="11"/>
  <c r="D181" i="11"/>
  <c r="D185" i="11"/>
  <c r="D189" i="11"/>
  <c r="D193" i="11"/>
  <c r="D197" i="11"/>
  <c r="D201" i="11"/>
  <c r="D205" i="11"/>
  <c r="D209" i="11"/>
  <c r="D213" i="11"/>
  <c r="D38" i="11"/>
  <c r="D70" i="11"/>
  <c r="D74" i="11"/>
  <c r="D78" i="11"/>
  <c r="D82" i="11"/>
  <c r="D86" i="11"/>
  <c r="D90" i="11"/>
  <c r="D94" i="11"/>
  <c r="D98" i="11"/>
  <c r="D102" i="11"/>
  <c r="D106" i="11"/>
  <c r="D110" i="11"/>
  <c r="D114" i="11"/>
  <c r="D118" i="11"/>
  <c r="D122" i="11"/>
  <c r="D126" i="11"/>
  <c r="D130" i="11"/>
  <c r="D134" i="11"/>
  <c r="D138" i="11"/>
  <c r="D142" i="11"/>
  <c r="D146" i="11"/>
  <c r="D150" i="11"/>
  <c r="D154" i="11"/>
  <c r="D158" i="11"/>
  <c r="D162" i="11"/>
  <c r="D166" i="11"/>
  <c r="D170" i="11"/>
  <c r="D174" i="11"/>
  <c r="D178" i="11"/>
  <c r="D182" i="11"/>
  <c r="D186" i="11"/>
  <c r="D190" i="11"/>
  <c r="D194" i="11"/>
  <c r="D198" i="11"/>
  <c r="D202" i="11"/>
  <c r="D206" i="11"/>
  <c r="D210" i="11"/>
  <c r="D214" i="11"/>
  <c r="D23" i="11"/>
  <c r="D31" i="11"/>
  <c r="D75" i="11"/>
  <c r="D83" i="11"/>
  <c r="D91" i="11"/>
  <c r="D99" i="11"/>
  <c r="D103" i="11"/>
  <c r="D107" i="11"/>
  <c r="D111" i="11"/>
  <c r="D119" i="11"/>
  <c r="D127" i="11"/>
  <c r="D131" i="11"/>
  <c r="D147" i="11"/>
  <c r="D151" i="11"/>
  <c r="D163" i="11"/>
  <c r="D167" i="11"/>
  <c r="D179" i="11"/>
  <c r="D183" i="11"/>
  <c r="D187" i="11"/>
  <c r="D191" i="11"/>
  <c r="D195" i="11"/>
  <c r="D199" i="11"/>
  <c r="D211" i="11"/>
  <c r="D37" i="4"/>
  <c r="I37" i="4" s="1"/>
  <c r="L1" i="14" l="1"/>
  <c r="K1" i="14"/>
  <c r="J1" i="14"/>
  <c r="I1" i="14"/>
  <c r="A3" i="14" l="1"/>
  <c r="A2" i="14" s="1"/>
  <c r="D17" i="4" l="1"/>
  <c r="I17" i="4" s="1"/>
  <c r="D15" i="4" l="1"/>
  <c r="I15" i="4" s="1"/>
  <c r="D14" i="4"/>
  <c r="I14" i="4" s="1"/>
  <c r="D13" i="4" l="1"/>
  <c r="I13" i="4" s="1"/>
  <c r="D12" i="4"/>
  <c r="I12" i="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<sst xmlns="http://schemas.openxmlformats.org/spreadsheetml/2006/main" count="3483" uniqueCount="512">
  <si>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</si>
  <si>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</si>
  <si>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</si>
  <si>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</si>
  <si>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</si>
  <si>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</si>
  <si>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</si>
  <si>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</si>
  <si>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</si>
  <si>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</si>
  <si>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</si>
  <si>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</si>
  <si>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</si>
  <si>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</si>
  <si>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</si>
  <si>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</si>
  <si>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</si>
  <si>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</si>
  <si>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</si>
  <si>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</si>
  <si>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</si>
  <si>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</si>
  <si>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</si>
  <si>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</si>
  <si>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</si>
  <si>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</si>
  <si>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</si>
  <si>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</si>
  <si>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</si>
  <si>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</si>
  <si>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</si>
  <si>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</si>
  <si>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</si>
  <si>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</si>
  <si>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</si>
  <si>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</si>
  <si>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</si>
  <si>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</si>
  <si>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</si>
  <si>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</si>
  <si>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</si>
  <si>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</si>
  <si>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</si>
  <si>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</si>
  <si>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</si>
  <si>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</si>
  <si>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</si>
  <si>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</si>
  <si>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</si>
  <si>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</si>
  <si>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</si>
  <si>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</si>
  <si>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</si>
  <si>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</si>
  <si>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</si>
  <si>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</si>
  <si>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</si>
  <si>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</si>
  <si>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</si>
  <si>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</si>
  <si>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</si>
  <si>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</si>
  <si>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</si>
  <si>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</si>
  <si>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</si>
  <si>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</si>
  <si>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</si>
  <si>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</si>
  <si>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</si>
  <si>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</si>
  <si>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</si>
  <si>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</si>
  <si>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</si>
  <si>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</si>
  <si>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</si>
  <si>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</si>
  <si>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</si>
  <si>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</si>
  <si>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</si>
  <si>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</si>
  <si>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</si>
  <si>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</si>
  <si>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</si>
  <si>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</si>
  <si>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</si>
  <si>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</si>
  <si>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</si>
  <si>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</si>
  <si>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</si>
  <si>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</si>
  <si>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</si>
  <si>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</si>
  <si>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</si>
  <si>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</si>
  <si>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</si>
  <si>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</si>
  <si>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</si>
  <si>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</si>
  <si>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</si>
  <si>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</si>
  <si>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</si>
  <si>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</si>
  <si>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</si>
  <si>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</si>
  <si>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</si>
  <si>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</si>
  <si>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</si>
  <si>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</si>
  <si>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</si>
  <si>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</si>
  <si>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</si>
  <si>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</si>
  <si>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</si>
  <si>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</si>
  <si>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</si>
  <si>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</si>
  <si>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</si>
  <si>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</si>
  <si>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</si>
  <si>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</si>
  <si>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</si>
  <si>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</si>
  <si>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</si>
  <si>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</si>
  <si>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</si>
  <si>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</si>
  <si>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</si>
  <si>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</si>
  <si>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</si>
  <si>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</si>
  <si>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</si>
  <si>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</si>
  <si>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</si>
  <si>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</si>
  <si>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</si>
  <si>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</si>
  <si>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</si>
  <si>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</si>
  <si>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</si>
  <si>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</si>
  <si>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</si>
  <si>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</si>
  <si>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</si>
  <si>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</si>
  <si>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</si>
  <si>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</si>
  <si>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</si>
  <si>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</si>
  <si>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</si>
  <si>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</si>
  <si>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</si>
  <si>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</si>
  <si>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</si>
  <si>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</si>
  <si>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</si>
  <si>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</si>
  <si>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</si>
  <si>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</si>
  <si>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</si>
  <si>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</si>
  <si>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</si>
  <si>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</si>
  <si>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</si>
  <si>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</si>
  <si>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</si>
  <si>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</si>
  <si>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</si>
  <si>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</si>
  <si>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</si>
  <si>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</si>
  <si>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</si>
  <si>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</si>
  <si>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</si>
  <si>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</si>
  <si>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</si>
  <si>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</si>
  <si>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</si>
  <si>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</si>
  <si>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</si>
  <si>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</si>
  <si>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</si>
  <si>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</si>
  <si>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</si>
  <si>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</si>
  <si>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</si>
  <si>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</si>
  <si>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</si>
  <si>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</si>
  <si>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</si>
  <si>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</si>
  <si>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</si>
  <si>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</si>
  <si>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</si>
  <si>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</si>
  <si>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</si>
  <si>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</si>
  <si>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</si>
  <si>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</si>
  <si>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</si>
  <si>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</si>
  <si>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</si>
  <si>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</si>
  <si>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</si>
  <si>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</si>
  <si>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</si>
  <si>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</si>
  <si>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</si>
  <si>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</si>
  <si>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</si>
  <si>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</si>
  <si>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</si>
  <si>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</si>
  <si>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</si>
  <si>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</si>
  <si>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</si>
  <si>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</si>
  <si>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</si>
  <si>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</si>
  <si>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</si>
  <si>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</si>
  <si>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</si>
  <si>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</si>
  <si>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</si>
  <si>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</si>
  <si>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</si>
  <si>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</si>
  <si>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</si>
  <si>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</si>
  <si>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</si>
  <si>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</si>
  <si>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</si>
  <si>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</si>
  <si>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</si>
  <si>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</si>
  <si>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</si>
  <si>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</si>
  <si>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</si>
  <si>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</si>
  <si>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</si>
  <si>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</si>
  <si>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</si>
  <si>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</si>
  <si>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</si>
  <si>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</si>
  <si>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</si>
  <si>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</si>
  <si>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</si>
  <si>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</si>
  <si>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</si>
  <si>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</si>
  <si>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</si>
  <si>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</si>
  <si>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</si>
  <si>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</si>
  <si>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</si>
  <si>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</si>
  <si>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</si>
  <si>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</si>
  <si>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</si>
  <si>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</si>
  <si>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</si>
  <si>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</si>
  <si>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</si>
  <si>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</si>
  <si>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</si>
  <si>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</si>
  <si>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</si>
  <si>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</si>
  <si>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</si>
  <si>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</si>
  <si>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</si>
  <si>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</si>
  <si>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</si>
  <si>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</si>
  <si>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</si>
  <si>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</si>
  <si>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</si>
  <si>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</si>
  <si>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</si>
  <si>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</si>
  <si>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</si>
  <si>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</si>
  <si>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</si>
  <si>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</si>
  <si>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</si>
  <si>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</si>
  <si>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</si>
  <si>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</si>
  <si>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</si>
  <si>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</si>
  <si>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</si>
  <si>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</si>
  <si>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</si>
  <si>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</si>
  <si>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</si>
  <si>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</si>
  <si>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</si>
  <si>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</si>
  <si>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</si>
  <si>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</si>
  <si>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</si>
  <si>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</si>
  <si>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</si>
  <si>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</si>
  <si>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</si>
  <si>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</si>
  <si>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</si>
  <si>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</si>
  <si>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</si>
  <si>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</si>
  <si>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</si>
  <si>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</si>
  <si>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</si>
  <si>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</si>
  <si>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</si>
  <si>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</si>
  <si>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</si>
  <si>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</si>
  <si>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</si>
  <si>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</si>
  <si>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</si>
  <si>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</si>
  <si>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</si>
  <si>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</si>
  <si>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</si>
  <si>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</si>
  <si>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</si>
  <si>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</si>
  <si>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</si>
  <si>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</si>
  <si>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</si>
  <si>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</si>
  <si>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</si>
  <si>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</si>
  <si>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</si>
  <si>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</si>
  <si>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</si>
  <si>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</si>
  <si>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</si>
  <si>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</si>
  <si>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</si>
  <si>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</si>
  <si>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</si>
  <si>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</si>
  <si>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</si>
  <si>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</si>
  <si>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</si>
  <si>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</si>
  <si>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</si>
  <si>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</si>
  <si>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</si>
  <si>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</si>
  <si>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</si>
  <si>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</si>
  <si>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</si>
  <si>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</si>
  <si>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</si>
  <si>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</si>
  <si>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</si>
  <si>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</si>
  <si>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</si>
  <si>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</si>
  <si>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</si>
  <si>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</si>
  <si>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</si>
  <si>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</si>
  <si>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</si>
  <si>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</si>
  <si>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</si>
  <si>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</si>
  <si>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</si>
  <si>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</si>
  <si>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</si>
  <si>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</si>
  <si>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</si>
  <si>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</si>
  <si>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</si>
  <si>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</si>
  <si>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</si>
  <si>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</si>
  <si>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</si>
  <si>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</si>
  <si>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</si>
  <si>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</si>
  <si>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</si>
  <si>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</si>
  <si>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</si>
  <si>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</si>
  <si>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</si>
  <si>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</si>
  <si>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</si>
  <si>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</si>
  <si>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</si>
  <si>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</si>
  <si>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</si>
  <si>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</si>
  <si>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</si>
  <si>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</si>
  <si>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</si>
  <si>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</si>
  <si>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</si>
  <si>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</si>
  <si>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</si>
  <si>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</si>
  <si>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</si>
  <si>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</si>
  <si>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</si>
  <si>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</si>
  <si>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</si>
  <si>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</si>
  <si>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</si>
  <si>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</si>
  <si>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</si>
  <si>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</si>
  <si>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</si>
  <si>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</si>
  <si>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</si>
  <si>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</si>
  <si>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</si>
  <si>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</si>
  <si>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</si>
  <si>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</si>
  <si>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</si>
  <si>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</si>
  <si>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</si>
  <si>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</si>
  <si>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</si>
  <si>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</si>
  <si>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</si>
  <si>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</si>
  <si>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</si>
  <si>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</si>
  <si>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</si>
  <si>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</si>
  <si>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</si>
  <si>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</si>
  <si>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</si>
  <si>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</si>
  <si>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</si>
  <si>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</si>
  <si>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</si>
  <si>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</si>
  <si>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</si>
  <si>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</si>
  <si>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</si>
  <si>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</si>
  <si>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</si>
  <si>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</si>
  <si>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</si>
  <si>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</si>
  <si>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men15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</si>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</sst>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17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43" fontId="8" fillId="0" borderId="0" xfId="0" applyNumberFormat="1" applyFont="1" applyFill="1"/>
    <xf numFmtId="10" fontId="8" fillId="0" borderId="0" xfId="0" applyNumberFormat="1" applyFont="1" applyFill="1"/>
    <xf numFmtId="10" fontId="8" fillId="0" borderId="0" xfId="2" applyNumberFormat="1" applyFont="1" applyFill="1"/>
    <xf numFmtId="43" fontId="8" fillId="0" borderId="0" xfId="3" applyFont="1" applyFill="1"/>
    <xf numFmtId="0" fontId="7" fillId="0" borderId="0" xfId="0" applyFont="1"/>
    <xf numFmtId="2" fontId="7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9" fillId="3" borderId="0" xfId="0" applyFont="1" applyFill="1"/>
    <xf numFmtId="164" fontId="9" fillId="4" borderId="0" xfId="0" applyNumberFormat="1" applyFont="1" applyFill="1"/>
    <xf numFmtId="0" fontId="9" fillId="4" borderId="0" xfId="0" applyFont="1" applyFill="1"/>
    <xf numFmtId="10" fontId="10" fillId="4" borderId="0" xfId="2" applyNumberFormat="1" applyFont="1" applyFill="1" applyAlignment="1">
      <alignment horizontal="center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9"/>
  <sheetViews>
    <sheetView workbookViewId="0">
      <selection activeCell="G17" sqref="G17"/>
    </sheetView>
  </sheetViews>
  <sheetFormatPr defaultRowHeight="15" x14ac:dyDescent="0.25"/>
  <cols>
    <col min="1" max="1" width="29.7109375" style="37" bestFit="1" customWidth="1"/>
    <col min="2" max="16384" width="9.140625" style="37"/>
  </cols>
  <sheetData>
    <row r="1" spans="1:1" x14ac:dyDescent="0.25">
      <c r="A1" s="6" t="s">
        <v>5</v>
      </c>
    </row>
    <row r="2" spans="1:1" x14ac:dyDescent="0.25">
      <c r="A2" s="37" t="s">
        <v>52</v>
      </c>
    </row>
    <row r="3" spans="1:1" x14ac:dyDescent="0.25">
      <c r="A3" s="37" t="s">
        <v>226</v>
      </c>
    </row>
    <row r="4" spans="1:1" x14ac:dyDescent="0.25">
      <c r="A4" s="37" t="s">
        <v>233</v>
      </c>
    </row>
    <row r="5" spans="1:1" x14ac:dyDescent="0.25">
      <c r="A5" s="37" t="s">
        <v>234</v>
      </c>
    </row>
    <row r="6" spans="1:1" x14ac:dyDescent="0.25">
      <c r="A6" s="37" t="s">
        <v>235</v>
      </c>
    </row>
    <row r="7" spans="1:1" x14ac:dyDescent="0.25">
      <c r="A7" s="37" t="s">
        <v>236</v>
      </c>
    </row>
    <row r="8" spans="1:1" x14ac:dyDescent="0.25">
      <c r="A8" s="37" t="s">
        <v>237</v>
      </c>
    </row>
    <row r="9" spans="1:1" x14ac:dyDescent="0.25">
      <c r="A9" s="37" t="s">
        <v>238</v>
      </c>
    </row>
    <row r="10" spans="1:1" x14ac:dyDescent="0.25">
      <c r="A10" s="37" t="s">
        <v>239</v>
      </c>
    </row>
    <row r="11" spans="1:1" x14ac:dyDescent="0.25">
      <c r="A11" s="37" t="s">
        <v>240</v>
      </c>
    </row>
    <row r="12" spans="1:1" x14ac:dyDescent="0.25">
      <c r="A12" s="37" t="s">
        <v>241</v>
      </c>
    </row>
    <row r="13" spans="1:1" x14ac:dyDescent="0.25">
      <c r="A13" s="37" t="s">
        <v>242</v>
      </c>
    </row>
    <row r="14" spans="1:1" x14ac:dyDescent="0.25">
      <c r="A14" s="37" t="s">
        <v>243</v>
      </c>
    </row>
    <row r="15" spans="1:1" x14ac:dyDescent="0.25">
      <c r="A15" s="37" t="s">
        <v>244</v>
      </c>
    </row>
    <row r="16" spans="1:1" x14ac:dyDescent="0.25">
      <c r="A16" s="37" t="s">
        <v>245</v>
      </c>
    </row>
    <row r="17" spans="1:1" x14ac:dyDescent="0.25">
      <c r="A17" s="37" t="s">
        <v>246</v>
      </c>
    </row>
    <row r="18" spans="1:1" x14ac:dyDescent="0.25">
      <c r="A18" s="37" t="s">
        <v>247</v>
      </c>
    </row>
    <row r="19" spans="1:1" x14ac:dyDescent="0.25">
      <c r="A19" s="37" t="s">
        <v>248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B4" sqref="B4:F4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3">
        <f>Ano_Inicial</f>
        <v>2017</v>
      </c>
      <c r="C2" s="53">
        <f>IFERROR(IF(B2+1&lt;=Anos_a_Serem_Simulados+Ano_Inicial-1,B2+1,""),"")</f>
        <v>2018</v>
      </c>
      <c r="D2" s="53">
        <f>IFERROR(IF(C2+1&lt;=Anos_a_Serem_Simulados+Ano_Inicial-1,C2+1,""),"")</f>
        <v>2019</v>
      </c>
      <c r="E2" s="53">
        <f>IFERROR(IF(D2+1&lt;=Anos_a_Serem_Simulados+Ano_Inicial-1,D2+1,""),"")</f>
        <v>2020</v>
      </c>
      <c r="F2" s="53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216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97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98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99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100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101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102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133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139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140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149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163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166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177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178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200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201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202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203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216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97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98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99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100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101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102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133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139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140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149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163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166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177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178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195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196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197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198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199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200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201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202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203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204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X36" sqref="X36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216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97</v>
      </c>
      <c r="J1" s="37" t="s">
        <v>98</v>
      </c>
      <c r="K1" s="37" t="s">
        <v>99</v>
      </c>
      <c r="L1" s="37" t="s">
        <v>100</v>
      </c>
      <c r="M1" s="37" t="s">
        <v>101</v>
      </c>
      <c r="N1" s="37" t="s">
        <v>102</v>
      </c>
      <c r="O1" s="37" t="s">
        <v>133</v>
      </c>
      <c r="P1" s="37" t="s">
        <v>139</v>
      </c>
      <c r="Q1" s="37" t="s">
        <v>140</v>
      </c>
      <c r="R1" s="37" t="s">
        <v>149</v>
      </c>
      <c r="S1" s="37" t="s">
        <v>163</v>
      </c>
      <c r="T1" s="37" t="s">
        <v>166</v>
      </c>
      <c r="U1" s="37" t="s">
        <v>177</v>
      </c>
      <c r="V1" s="37" t="s">
        <v>178</v>
      </c>
      <c r="W1" s="37" t="s">
        <v>195</v>
      </c>
      <c r="X1" s="37" t="s">
        <v>196</v>
      </c>
      <c r="Y1" s="37" t="s">
        <v>197</v>
      </c>
      <c r="Z1" s="37" t="s">
        <v>198</v>
      </c>
      <c r="AA1" s="37" t="s">
        <v>199</v>
      </c>
      <c r="AB1" s="37" t="s">
        <v>200</v>
      </c>
      <c r="AC1" s="37" t="s">
        <v>201</v>
      </c>
      <c r="AD1" s="37" t="s">
        <v>202</v>
      </c>
      <c r="AE1" s="37" t="s">
        <v>203</v>
      </c>
      <c r="AF1" s="37" t="s">
        <v>204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E28" sqref="E28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69" t="s">
        <v>260</v>
      </c>
      <c r="B1" s="68" t="s">
        <v>446</v>
      </c>
      <c r="C1" s="68"/>
      <c r="D1" s="68" t="s">
        <v>447</v>
      </c>
      <c r="E1" s="68"/>
      <c r="F1" s="68" t="s">
        <v>448</v>
      </c>
      <c r="G1" s="68"/>
      <c r="H1" s="68"/>
      <c r="I1" s="68"/>
      <c r="J1" s="1"/>
      <c r="K1" s="1"/>
    </row>
    <row r="2" spans="1:12" ht="30" customHeight="1" x14ac:dyDescent="0.25">
      <c r="A2" s="69"/>
      <c r="B2" s="57" t="s">
        <v>444</v>
      </c>
      <c r="C2" s="57" t="s">
        <v>445</v>
      </c>
      <c r="D2" s="57" t="s">
        <v>261</v>
      </c>
      <c r="E2" s="57" t="s">
        <v>262</v>
      </c>
      <c r="F2" s="57" t="s">
        <v>449</v>
      </c>
      <c r="G2" s="57" t="s">
        <v>433</v>
      </c>
      <c r="H2" s="57" t="s">
        <v>453</v>
      </c>
      <c r="I2" s="57" t="s">
        <v>434</v>
      </c>
      <c r="J2" s="6" t="s">
        <v>452</v>
      </c>
      <c r="K2" s="6" t="s">
        <v>451</v>
      </c>
      <c r="L2" s="6" t="s">
        <v>263</v>
      </c>
    </row>
    <row r="3" spans="1:12" x14ac:dyDescent="0.25">
      <c r="A3" t="s">
        <v>241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2">
        <f>F3</f>
        <v>45</v>
      </c>
      <c r="H3" s="51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245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2">
        <f t="shared" ref="G4:G19" si="0">F4</f>
        <v>27</v>
      </c>
      <c r="H4" s="51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233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2">
        <f t="shared" si="0"/>
        <v>46</v>
      </c>
      <c r="H5" s="51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237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2">
        <f t="shared" si="0"/>
        <v>0</v>
      </c>
      <c r="H6" s="51"/>
      <c r="I6" s="10"/>
      <c r="J6" s="10"/>
      <c r="K6" s="10"/>
      <c r="L6" t="s">
        <v>10</v>
      </c>
    </row>
    <row r="7" spans="1:12" x14ac:dyDescent="0.25">
      <c r="A7" t="s">
        <v>242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2">
        <f t="shared" si="0"/>
        <v>3</v>
      </c>
      <c r="H7" s="51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246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2">
        <f t="shared" si="0"/>
        <v>1</v>
      </c>
      <c r="H8" s="51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234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2">
        <f t="shared" si="0"/>
        <v>3</v>
      </c>
      <c r="H9" s="51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238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2">
        <f t="shared" si="0"/>
        <v>0</v>
      </c>
      <c r="H10" s="51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243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2">
        <f t="shared" si="0"/>
        <v>0</v>
      </c>
      <c r="H11" s="51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247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2">
        <f t="shared" si="0"/>
        <v>9</v>
      </c>
      <c r="H12" s="51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235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2">
        <f t="shared" si="0"/>
        <v>0</v>
      </c>
      <c r="H13" s="51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239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2">
        <f t="shared" si="0"/>
        <v>0</v>
      </c>
      <c r="H14" s="51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244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2">
        <f t="shared" si="0"/>
        <v>365</v>
      </c>
      <c r="H15" s="51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248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2">
        <f t="shared" si="0"/>
        <v>39</v>
      </c>
      <c r="H16" s="51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236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2">
        <f t="shared" si="0"/>
        <v>0</v>
      </c>
      <c r="H17" s="51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240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2">
        <f t="shared" si="0"/>
        <v>0</v>
      </c>
      <c r="H18" s="51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50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2">
        <f t="shared" si="0"/>
        <v>4.2021940000000004</v>
      </c>
      <c r="H19" s="51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265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266</v>
      </c>
      <c r="C2" t="s">
        <v>267</v>
      </c>
      <c r="D2" t="s">
        <v>279</v>
      </c>
      <c r="E2" t="s">
        <v>419</v>
      </c>
    </row>
    <row r="3" spans="1:5" x14ac:dyDescent="0.25">
      <c r="A3" t="s">
        <v>183</v>
      </c>
      <c r="B3" t="s">
        <v>266</v>
      </c>
      <c r="C3" t="s">
        <v>267</v>
      </c>
      <c r="D3" t="s">
        <v>280</v>
      </c>
      <c r="E3" t="s">
        <v>419</v>
      </c>
    </row>
    <row r="4" spans="1:5" x14ac:dyDescent="0.25">
      <c r="A4" t="s">
        <v>184</v>
      </c>
      <c r="B4" t="s">
        <v>266</v>
      </c>
      <c r="C4" t="s">
        <v>267</v>
      </c>
      <c r="D4" t="s">
        <v>281</v>
      </c>
      <c r="E4" t="s">
        <v>419</v>
      </c>
    </row>
    <row r="5" spans="1:5" x14ac:dyDescent="0.25">
      <c r="A5" t="s">
        <v>185</v>
      </c>
      <c r="B5" t="s">
        <v>266</v>
      </c>
      <c r="C5" t="s">
        <v>267</v>
      </c>
      <c r="D5" t="s">
        <v>282</v>
      </c>
      <c r="E5" t="s">
        <v>419</v>
      </c>
    </row>
    <row r="6" spans="1:5" x14ac:dyDescent="0.25">
      <c r="A6" t="s">
        <v>186</v>
      </c>
      <c r="B6" t="s">
        <v>266</v>
      </c>
      <c r="C6" t="s">
        <v>267</v>
      </c>
      <c r="D6" t="s">
        <v>283</v>
      </c>
      <c r="E6" t="s">
        <v>419</v>
      </c>
    </row>
    <row r="7" spans="1:5" x14ac:dyDescent="0.25">
      <c r="A7" t="s">
        <v>129</v>
      </c>
      <c r="B7" t="s">
        <v>266</v>
      </c>
      <c r="C7" t="s">
        <v>268</v>
      </c>
      <c r="D7" t="s">
        <v>384</v>
      </c>
      <c r="E7" t="s">
        <v>419</v>
      </c>
    </row>
    <row r="8" spans="1:5" x14ac:dyDescent="0.25">
      <c r="A8" t="s">
        <v>213</v>
      </c>
      <c r="B8" t="s">
        <v>266</v>
      </c>
      <c r="C8" t="s">
        <v>400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419</v>
      </c>
    </row>
    <row r="9" spans="1:5" x14ac:dyDescent="0.25">
      <c r="A9" t="s">
        <v>211</v>
      </c>
      <c r="B9" t="s">
        <v>266</v>
      </c>
      <c r="C9" t="s">
        <v>269</v>
      </c>
      <c r="D9" t="str">
        <f t="shared" si="0"/>
        <v>Parâmetro calculado para a Regressão da Variável IFrequenciaFAP</v>
      </c>
      <c r="E9" t="s">
        <v>419</v>
      </c>
    </row>
    <row r="10" spans="1:5" x14ac:dyDescent="0.25">
      <c r="A10" t="s">
        <v>210</v>
      </c>
      <c r="B10" t="s">
        <v>266</v>
      </c>
      <c r="C10" t="s">
        <v>270</v>
      </c>
      <c r="D10" t="str">
        <f t="shared" si="0"/>
        <v>Parâmetro calculado para a Regressão da Variável IGravidadeFAP</v>
      </c>
      <c r="E10" t="s">
        <v>419</v>
      </c>
    </row>
    <row r="11" spans="1:5" x14ac:dyDescent="0.25">
      <c r="A11" t="s">
        <v>195</v>
      </c>
      <c r="B11" t="s">
        <v>264</v>
      </c>
      <c r="C11" t="s">
        <v>271</v>
      </c>
      <c r="D11" t="str">
        <f t="shared" si="0"/>
        <v>Parâmetro calculado para a Regressão da Variável Multa1</v>
      </c>
      <c r="E11" t="s">
        <v>419</v>
      </c>
    </row>
    <row r="12" spans="1:5" x14ac:dyDescent="0.25">
      <c r="A12" t="s">
        <v>196</v>
      </c>
      <c r="B12" t="s">
        <v>264</v>
      </c>
      <c r="C12" t="s">
        <v>271</v>
      </c>
      <c r="D12" t="str">
        <f t="shared" si="0"/>
        <v>Parâmetro calculado para a Regressão da Variável Multa2</v>
      </c>
      <c r="E12" t="s">
        <v>419</v>
      </c>
    </row>
    <row r="13" spans="1:5" x14ac:dyDescent="0.25">
      <c r="A13" t="s">
        <v>197</v>
      </c>
      <c r="B13" t="s">
        <v>264</v>
      </c>
      <c r="C13" t="s">
        <v>271</v>
      </c>
      <c r="D13" t="str">
        <f t="shared" si="0"/>
        <v>Parâmetro calculado para a Regressão da Variável Multa3</v>
      </c>
      <c r="E13" t="s">
        <v>419</v>
      </c>
    </row>
    <row r="14" spans="1:5" x14ac:dyDescent="0.25">
      <c r="A14" t="s">
        <v>198</v>
      </c>
      <c r="B14" t="s">
        <v>264</v>
      </c>
      <c r="C14" t="s">
        <v>271</v>
      </c>
      <c r="D14" t="str">
        <f t="shared" si="0"/>
        <v>Parâmetro calculado para a Regressão da Variável Multa4</v>
      </c>
      <c r="E14" t="s">
        <v>419</v>
      </c>
    </row>
    <row r="15" spans="1:5" x14ac:dyDescent="0.25">
      <c r="A15" t="s">
        <v>199</v>
      </c>
      <c r="B15" t="s">
        <v>264</v>
      </c>
      <c r="C15" t="s">
        <v>271</v>
      </c>
      <c r="D15" t="str">
        <f t="shared" si="0"/>
        <v>Parâmetro calculado para a Regressão da Variável Multa5</v>
      </c>
      <c r="E15" t="s">
        <v>419</v>
      </c>
    </row>
    <row r="16" spans="1:5" x14ac:dyDescent="0.25">
      <c r="A16" t="s">
        <v>150</v>
      </c>
      <c r="B16" t="s">
        <v>266</v>
      </c>
      <c r="C16" t="s">
        <v>272</v>
      </c>
      <c r="D16" t="str">
        <f t="shared" si="0"/>
        <v>Parâmetro calculado para a Regressão da Variável ReajustePlano</v>
      </c>
      <c r="E16" t="s">
        <v>419</v>
      </c>
    </row>
    <row r="17" spans="1:5" x14ac:dyDescent="0.25">
      <c r="A17" t="s">
        <v>167</v>
      </c>
      <c r="B17" t="s">
        <v>266</v>
      </c>
      <c r="C17" t="s">
        <v>19</v>
      </c>
      <c r="D17" t="str">
        <f t="shared" si="0"/>
        <v>Parâmetro calculado para a Regressão da Variável TempoContratacao</v>
      </c>
      <c r="E17" t="s">
        <v>419</v>
      </c>
    </row>
    <row r="18" spans="1:5" x14ac:dyDescent="0.25">
      <c r="A18" t="s">
        <v>214</v>
      </c>
      <c r="B18" t="s">
        <v>266</v>
      </c>
      <c r="C18" t="s">
        <v>400</v>
      </c>
      <c r="D18" t="str">
        <f t="shared" si="0"/>
        <v>Parâmetro calculado para a Regressão da Variável ICustoFAP</v>
      </c>
      <c r="E18" t="s">
        <v>419</v>
      </c>
    </row>
    <row r="19" spans="1:5" x14ac:dyDescent="0.25">
      <c r="A19" t="s">
        <v>215</v>
      </c>
      <c r="B19" t="s">
        <v>266</v>
      </c>
      <c r="C19" t="s">
        <v>269</v>
      </c>
      <c r="D19" t="str">
        <f t="shared" si="0"/>
        <v>Parâmetro calculado para a Regressão da Variável IFrequenciaFAP</v>
      </c>
      <c r="E19" t="s">
        <v>419</v>
      </c>
    </row>
    <row r="20" spans="1:5" x14ac:dyDescent="0.25">
      <c r="A20" t="s">
        <v>212</v>
      </c>
      <c r="B20" t="s">
        <v>266</v>
      </c>
      <c r="C20" t="s">
        <v>270</v>
      </c>
      <c r="D20" t="str">
        <f t="shared" si="0"/>
        <v>Parâmetro calculado para a Regressão da Variável IGravidadeFAP</v>
      </c>
      <c r="E20" t="s">
        <v>419</v>
      </c>
    </row>
    <row r="21" spans="1:5" x14ac:dyDescent="0.25">
      <c r="A21" t="s">
        <v>200</v>
      </c>
      <c r="B21" t="s">
        <v>264</v>
      </c>
      <c r="C21" t="s">
        <v>408</v>
      </c>
      <c r="D21" t="str">
        <f t="shared" si="0"/>
        <v>Parâmetro calculado para a Regressão da Variável Multa1</v>
      </c>
      <c r="E21" t="s">
        <v>419</v>
      </c>
    </row>
    <row r="22" spans="1:5" x14ac:dyDescent="0.25">
      <c r="A22" t="s">
        <v>201</v>
      </c>
      <c r="B22" t="s">
        <v>264</v>
      </c>
      <c r="C22" t="s">
        <v>408</v>
      </c>
      <c r="D22" t="str">
        <f t="shared" si="0"/>
        <v>Parâmetro calculado para a Regressão da Variável Multa2</v>
      </c>
      <c r="E22" t="s">
        <v>419</v>
      </c>
    </row>
    <row r="23" spans="1:5" x14ac:dyDescent="0.25">
      <c r="A23" t="s">
        <v>202</v>
      </c>
      <c r="B23" t="s">
        <v>264</v>
      </c>
      <c r="C23" t="s">
        <v>408</v>
      </c>
      <c r="D23" t="str">
        <f t="shared" si="0"/>
        <v>Parâmetro calculado para a Regressão da Variável Multa3</v>
      </c>
      <c r="E23" t="s">
        <v>419</v>
      </c>
    </row>
    <row r="24" spans="1:5" x14ac:dyDescent="0.25">
      <c r="A24" t="s">
        <v>203</v>
      </c>
      <c r="B24" t="s">
        <v>264</v>
      </c>
      <c r="C24" t="s">
        <v>408</v>
      </c>
      <c r="D24" t="str">
        <f t="shared" si="0"/>
        <v>Parâmetro calculado para a Regressão da Variável Multa4</v>
      </c>
      <c r="E24" t="s">
        <v>419</v>
      </c>
    </row>
    <row r="25" spans="1:5" x14ac:dyDescent="0.25">
      <c r="A25" t="s">
        <v>204</v>
      </c>
      <c r="B25" t="s">
        <v>264</v>
      </c>
      <c r="C25" t="s">
        <v>408</v>
      </c>
      <c r="D25" t="str">
        <f t="shared" si="0"/>
        <v>Parâmetro calculado para a Regressão da Variável Multa5</v>
      </c>
      <c r="E25" t="s">
        <v>419</v>
      </c>
    </row>
    <row r="26" spans="1:5" x14ac:dyDescent="0.25">
      <c r="A26" t="s">
        <v>130</v>
      </c>
      <c r="B26" t="s">
        <v>266</v>
      </c>
      <c r="C26" t="s">
        <v>409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419</v>
      </c>
    </row>
    <row r="27" spans="1:5" x14ac:dyDescent="0.25">
      <c r="A27" t="s">
        <v>151</v>
      </c>
      <c r="B27" t="s">
        <v>266</v>
      </c>
      <c r="C27" t="s">
        <v>407</v>
      </c>
      <c r="D27" t="str">
        <f t="shared" si="1"/>
        <v>Parâmetro calculado para a Regressão da Variável ReajustePlano</v>
      </c>
      <c r="E27" t="s">
        <v>419</v>
      </c>
    </row>
    <row r="28" spans="1:5" x14ac:dyDescent="0.25">
      <c r="A28" t="s">
        <v>168</v>
      </c>
      <c r="B28" t="s">
        <v>266</v>
      </c>
      <c r="C28" t="s">
        <v>406</v>
      </c>
      <c r="D28" t="str">
        <f t="shared" si="1"/>
        <v>Parâmetro calculado para a Regressão da Variável TempoContratacao</v>
      </c>
      <c r="E28" t="s">
        <v>419</v>
      </c>
    </row>
    <row r="29" spans="1:5" x14ac:dyDescent="0.25">
      <c r="A29" t="s">
        <v>131</v>
      </c>
      <c r="B29" t="s">
        <v>266</v>
      </c>
      <c r="C29" t="s">
        <v>405</v>
      </c>
      <c r="D29" t="str">
        <f t="shared" si="1"/>
        <v>Parâmetro calculado para a Regressão da Variável DesligVoluntarios</v>
      </c>
      <c r="E29" t="s">
        <v>419</v>
      </c>
    </row>
    <row r="30" spans="1:5" x14ac:dyDescent="0.25">
      <c r="A30" t="s">
        <v>152</v>
      </c>
      <c r="B30" t="s">
        <v>266</v>
      </c>
      <c r="C30" t="s">
        <v>404</v>
      </c>
      <c r="D30" t="str">
        <f t="shared" si="1"/>
        <v>Parâmetro calculado para a Regressão da Variável ReajustePlano</v>
      </c>
      <c r="E30" t="s">
        <v>419</v>
      </c>
    </row>
    <row r="31" spans="1:5" x14ac:dyDescent="0.25">
      <c r="A31" t="s">
        <v>169</v>
      </c>
      <c r="B31" t="s">
        <v>266</v>
      </c>
      <c r="C31" t="s">
        <v>403</v>
      </c>
      <c r="D31" t="str">
        <f t="shared" si="1"/>
        <v>Parâmetro calculado para a Regressão da Variável TempoContratacao</v>
      </c>
      <c r="E31" t="s">
        <v>419</v>
      </c>
    </row>
    <row r="32" spans="1:5" x14ac:dyDescent="0.25">
      <c r="A32" t="s">
        <v>132</v>
      </c>
      <c r="B32" t="s">
        <v>266</v>
      </c>
      <c r="C32" t="s">
        <v>401</v>
      </c>
      <c r="D32" t="str">
        <f>"Parâmetro calculado para a Regressão da Variável "&amp;RIGHT(A32,LEN(A32)-7)</f>
        <v>Parâmetro calculado para a Regressão da Variável DesigVoluntarios</v>
      </c>
      <c r="E32" t="s">
        <v>419</v>
      </c>
    </row>
    <row r="33" spans="1:5" x14ac:dyDescent="0.25">
      <c r="A33" t="s">
        <v>170</v>
      </c>
      <c r="B33" t="s">
        <v>266</v>
      </c>
      <c r="C33" t="s">
        <v>402</v>
      </c>
      <c r="D33" t="str">
        <f>"Parâmetro calculado para a Regressão da Variável "&amp;RIGHT(A33,LEN(A33)-7)</f>
        <v>Parâmetro calculado para a Regressão da Variável TempoContratacao</v>
      </c>
      <c r="E33" t="s">
        <v>419</v>
      </c>
    </row>
    <row r="34" spans="1:5" x14ac:dyDescent="0.25">
      <c r="A34" t="s">
        <v>82</v>
      </c>
      <c r="B34" t="s">
        <v>264</v>
      </c>
      <c r="C34" t="s">
        <v>267</v>
      </c>
      <c r="D34" t="s">
        <v>344</v>
      </c>
      <c r="E34" t="s">
        <v>415</v>
      </c>
    </row>
    <row r="35" spans="1:5" x14ac:dyDescent="0.25">
      <c r="A35" t="s">
        <v>14</v>
      </c>
      <c r="B35" t="s">
        <v>264</v>
      </c>
      <c r="C35" t="s">
        <v>273</v>
      </c>
      <c r="D35" t="s">
        <v>284</v>
      </c>
      <c r="E35" t="s">
        <v>416</v>
      </c>
    </row>
    <row r="36" spans="1:5" x14ac:dyDescent="0.25">
      <c r="A36" t="s">
        <v>206</v>
      </c>
      <c r="B36" t="s">
        <v>264</v>
      </c>
      <c r="C36" t="s">
        <v>273</v>
      </c>
      <c r="D36" t="s">
        <v>285</v>
      </c>
      <c r="E36" t="s">
        <v>416</v>
      </c>
    </row>
    <row r="37" spans="1:5" x14ac:dyDescent="0.25">
      <c r="A37" t="s">
        <v>207</v>
      </c>
      <c r="B37" t="s">
        <v>264</v>
      </c>
      <c r="C37" t="s">
        <v>273</v>
      </c>
      <c r="D37" t="s">
        <v>286</v>
      </c>
      <c r="E37" t="s">
        <v>416</v>
      </c>
    </row>
    <row r="38" spans="1:5" x14ac:dyDescent="0.25">
      <c r="A38" t="s">
        <v>208</v>
      </c>
      <c r="B38" t="s">
        <v>264</v>
      </c>
      <c r="C38" t="s">
        <v>273</v>
      </c>
      <c r="D38" t="s">
        <v>287</v>
      </c>
      <c r="E38" t="s">
        <v>416</v>
      </c>
    </row>
    <row r="39" spans="1:5" x14ac:dyDescent="0.25">
      <c r="A39" t="s">
        <v>209</v>
      </c>
      <c r="B39" t="s">
        <v>264</v>
      </c>
      <c r="C39" t="s">
        <v>273</v>
      </c>
      <c r="D39" t="s">
        <v>288</v>
      </c>
      <c r="E39" t="s">
        <v>416</v>
      </c>
    </row>
    <row r="40" spans="1:5" x14ac:dyDescent="0.25">
      <c r="A40" t="s">
        <v>122</v>
      </c>
      <c r="B40" t="s">
        <v>266</v>
      </c>
      <c r="C40" t="s">
        <v>273</v>
      </c>
      <c r="D40" t="s">
        <v>297</v>
      </c>
      <c r="E40" t="s">
        <v>416</v>
      </c>
    </row>
    <row r="41" spans="1:5" x14ac:dyDescent="0.25">
      <c r="A41" t="s">
        <v>182</v>
      </c>
      <c r="B41" t="s">
        <v>266</v>
      </c>
      <c r="C41" t="s">
        <v>273</v>
      </c>
      <c r="D41" t="s">
        <v>289</v>
      </c>
      <c r="E41" t="s">
        <v>416</v>
      </c>
    </row>
    <row r="42" spans="1:5" x14ac:dyDescent="0.25">
      <c r="A42" t="s">
        <v>187</v>
      </c>
      <c r="B42" t="s">
        <v>266</v>
      </c>
      <c r="C42" t="s">
        <v>273</v>
      </c>
      <c r="D42" t="s">
        <v>290</v>
      </c>
      <c r="E42" t="s">
        <v>416</v>
      </c>
    </row>
    <row r="43" spans="1:5" x14ac:dyDescent="0.25">
      <c r="A43" t="s">
        <v>188</v>
      </c>
      <c r="B43" t="s">
        <v>266</v>
      </c>
      <c r="C43" t="s">
        <v>273</v>
      </c>
      <c r="D43" t="s">
        <v>291</v>
      </c>
      <c r="E43" t="s">
        <v>416</v>
      </c>
    </row>
    <row r="44" spans="1:5" x14ac:dyDescent="0.25">
      <c r="A44" t="s">
        <v>189</v>
      </c>
      <c r="B44" t="s">
        <v>266</v>
      </c>
      <c r="C44" t="s">
        <v>273</v>
      </c>
      <c r="D44" t="s">
        <v>292</v>
      </c>
      <c r="E44" t="s">
        <v>416</v>
      </c>
    </row>
    <row r="45" spans="1:5" x14ac:dyDescent="0.25">
      <c r="A45" t="s">
        <v>190</v>
      </c>
      <c r="B45" t="s">
        <v>266</v>
      </c>
      <c r="C45" t="s">
        <v>273</v>
      </c>
      <c r="D45" t="s">
        <v>293</v>
      </c>
      <c r="E45" t="s">
        <v>416</v>
      </c>
    </row>
    <row r="46" spans="1:5" x14ac:dyDescent="0.25">
      <c r="A46" t="s">
        <v>159</v>
      </c>
      <c r="B46" t="s">
        <v>266</v>
      </c>
      <c r="C46" t="s">
        <v>273</v>
      </c>
      <c r="D46" t="s">
        <v>294</v>
      </c>
      <c r="E46" t="s">
        <v>416</v>
      </c>
    </row>
    <row r="47" spans="1:5" x14ac:dyDescent="0.25">
      <c r="A47" t="s">
        <v>145</v>
      </c>
      <c r="B47" t="s">
        <v>266</v>
      </c>
      <c r="C47" t="s">
        <v>273</v>
      </c>
      <c r="D47" t="s">
        <v>295</v>
      </c>
      <c r="E47" t="s">
        <v>416</v>
      </c>
    </row>
    <row r="48" spans="1:5" x14ac:dyDescent="0.25">
      <c r="A48" t="s">
        <v>117</v>
      </c>
      <c r="B48" t="s">
        <v>266</v>
      </c>
      <c r="C48" t="s">
        <v>273</v>
      </c>
      <c r="D48" t="s">
        <v>298</v>
      </c>
      <c r="E48" t="s">
        <v>416</v>
      </c>
    </row>
    <row r="49" spans="1:5" x14ac:dyDescent="0.25">
      <c r="A49" t="s">
        <v>72</v>
      </c>
      <c r="B49" t="s">
        <v>266</v>
      </c>
      <c r="C49" t="s">
        <v>273</v>
      </c>
      <c r="D49" t="s">
        <v>296</v>
      </c>
      <c r="E49" t="s">
        <v>416</v>
      </c>
    </row>
    <row r="50" spans="1:5" x14ac:dyDescent="0.25">
      <c r="A50" t="s">
        <v>175</v>
      </c>
      <c r="B50" t="s">
        <v>266</v>
      </c>
      <c r="C50" t="s">
        <v>386</v>
      </c>
      <c r="D50" t="s">
        <v>387</v>
      </c>
      <c r="E50" t="s">
        <v>416</v>
      </c>
    </row>
    <row r="51" spans="1:5" x14ac:dyDescent="0.25">
      <c r="A51" t="s">
        <v>139</v>
      </c>
      <c r="B51" t="s">
        <v>264</v>
      </c>
      <c r="C51" t="s">
        <v>388</v>
      </c>
      <c r="D51" t="s">
        <v>389</v>
      </c>
      <c r="E51" t="s">
        <v>419</v>
      </c>
    </row>
    <row r="52" spans="1:5" x14ac:dyDescent="0.25">
      <c r="A52" t="s">
        <v>115</v>
      </c>
      <c r="B52" t="s">
        <v>266</v>
      </c>
      <c r="C52" t="s">
        <v>273</v>
      </c>
      <c r="D52" t="s">
        <v>300</v>
      </c>
      <c r="E52" t="s">
        <v>416</v>
      </c>
    </row>
    <row r="53" spans="1:5" x14ac:dyDescent="0.25">
      <c r="A53" t="s">
        <v>149</v>
      </c>
      <c r="B53" t="s">
        <v>264</v>
      </c>
      <c r="C53" t="s">
        <v>273</v>
      </c>
      <c r="D53" t="s">
        <v>299</v>
      </c>
      <c r="E53" t="s">
        <v>416</v>
      </c>
    </row>
    <row r="54" spans="1:5" x14ac:dyDescent="0.25">
      <c r="A54" t="s">
        <v>227</v>
      </c>
      <c r="B54" t="s">
        <v>266</v>
      </c>
      <c r="C54" t="s">
        <v>19</v>
      </c>
      <c r="D54" t="s">
        <v>301</v>
      </c>
      <c r="E54" t="s">
        <v>418</v>
      </c>
    </row>
    <row r="55" spans="1:5" x14ac:dyDescent="0.25">
      <c r="A55" t="s">
        <v>221</v>
      </c>
      <c r="B55" t="s">
        <v>266</v>
      </c>
      <c r="C55" t="s">
        <v>19</v>
      </c>
      <c r="D55" t="s">
        <v>302</v>
      </c>
      <c r="E55" t="s">
        <v>419</v>
      </c>
    </row>
    <row r="56" spans="1:5" x14ac:dyDescent="0.25">
      <c r="A56" t="s">
        <v>222</v>
      </c>
      <c r="B56" t="s">
        <v>266</v>
      </c>
      <c r="C56" t="s">
        <v>19</v>
      </c>
      <c r="D56" t="s">
        <v>303</v>
      </c>
      <c r="E56" t="s">
        <v>419</v>
      </c>
    </row>
    <row r="57" spans="1:5" x14ac:dyDescent="0.25">
      <c r="A57" t="s">
        <v>76</v>
      </c>
      <c r="B57" t="s">
        <v>266</v>
      </c>
      <c r="C57" t="s">
        <v>19</v>
      </c>
      <c r="D57" t="s">
        <v>304</v>
      </c>
      <c r="E57" t="s">
        <v>419</v>
      </c>
    </row>
    <row r="58" spans="1:5" x14ac:dyDescent="0.25">
      <c r="A58" t="s">
        <v>226</v>
      </c>
      <c r="B58" t="s">
        <v>266</v>
      </c>
      <c r="C58" t="s">
        <v>399</v>
      </c>
      <c r="D58" t="s">
        <v>398</v>
      </c>
      <c r="E58" t="s">
        <v>418</v>
      </c>
    </row>
    <row r="59" spans="1:5" x14ac:dyDescent="0.25">
      <c r="A59" t="s">
        <v>83</v>
      </c>
      <c r="B59" t="s">
        <v>264</v>
      </c>
      <c r="C59" t="s">
        <v>20</v>
      </c>
      <c r="D59" t="s">
        <v>305</v>
      </c>
      <c r="E59" t="s">
        <v>415</v>
      </c>
    </row>
    <row r="60" spans="1:5" x14ac:dyDescent="0.25">
      <c r="A60" t="s">
        <v>83</v>
      </c>
      <c r="B60" t="s">
        <v>264</v>
      </c>
      <c r="C60" t="s">
        <v>273</v>
      </c>
      <c r="D60" t="s">
        <v>306</v>
      </c>
      <c r="E60" t="s">
        <v>419</v>
      </c>
    </row>
    <row r="61" spans="1:5" x14ac:dyDescent="0.25">
      <c r="A61" t="s">
        <v>140</v>
      </c>
      <c r="B61" t="s">
        <v>264</v>
      </c>
      <c r="C61" t="s">
        <v>276</v>
      </c>
      <c r="D61" t="s">
        <v>307</v>
      </c>
      <c r="E61" t="s">
        <v>419</v>
      </c>
    </row>
    <row r="62" spans="1:5" x14ac:dyDescent="0.25">
      <c r="A62" t="s">
        <v>1</v>
      </c>
      <c r="B62" t="s">
        <v>264</v>
      </c>
      <c r="C62" t="s">
        <v>275</v>
      </c>
      <c r="D62" t="s">
        <v>308</v>
      </c>
      <c r="E62" t="s">
        <v>419</v>
      </c>
    </row>
    <row r="63" spans="1:5" x14ac:dyDescent="0.25">
      <c r="A63" t="s">
        <v>179</v>
      </c>
      <c r="B63" t="s">
        <v>266</v>
      </c>
      <c r="C63" t="s">
        <v>273</v>
      </c>
      <c r="D63" t="s">
        <v>390</v>
      </c>
      <c r="E63" t="s">
        <v>419</v>
      </c>
    </row>
    <row r="64" spans="1:5" x14ac:dyDescent="0.25">
      <c r="A64" t="s">
        <v>13</v>
      </c>
      <c r="B64" t="s">
        <v>264</v>
      </c>
      <c r="C64" t="s">
        <v>277</v>
      </c>
      <c r="D64" t="s">
        <v>309</v>
      </c>
      <c r="E64" t="s">
        <v>419</v>
      </c>
    </row>
    <row r="65" spans="1:5" x14ac:dyDescent="0.25">
      <c r="A65" t="s">
        <v>177</v>
      </c>
      <c r="B65" t="s">
        <v>264</v>
      </c>
      <c r="C65" t="s">
        <v>379</v>
      </c>
      <c r="D65" t="s">
        <v>391</v>
      </c>
      <c r="E65" t="s">
        <v>419</v>
      </c>
    </row>
    <row r="66" spans="1:5" x14ac:dyDescent="0.25">
      <c r="A66" t="s">
        <v>178</v>
      </c>
      <c r="B66" t="s">
        <v>264</v>
      </c>
      <c r="C66" t="s">
        <v>379</v>
      </c>
      <c r="D66" t="s">
        <v>392</v>
      </c>
      <c r="E66" t="s">
        <v>419</v>
      </c>
    </row>
    <row r="67" spans="1:5" x14ac:dyDescent="0.25">
      <c r="A67" s="18" t="s">
        <v>252</v>
      </c>
      <c r="B67" t="s">
        <v>395</v>
      </c>
      <c r="C67" t="s">
        <v>370</v>
      </c>
      <c r="D67" t="s">
        <v>366</v>
      </c>
      <c r="E67" t="s">
        <v>419</v>
      </c>
    </row>
    <row r="68" spans="1:5" x14ac:dyDescent="0.25">
      <c r="A68" s="18" t="s">
        <v>250</v>
      </c>
      <c r="B68" t="s">
        <v>395</v>
      </c>
      <c r="C68" t="s">
        <v>370</v>
      </c>
      <c r="D68" t="s">
        <v>364</v>
      </c>
      <c r="E68" t="s">
        <v>419</v>
      </c>
    </row>
    <row r="69" spans="1:5" x14ac:dyDescent="0.25">
      <c r="A69" s="18" t="s">
        <v>251</v>
      </c>
      <c r="B69" t="s">
        <v>395</v>
      </c>
      <c r="C69" t="s">
        <v>370</v>
      </c>
      <c r="D69" t="s">
        <v>365</v>
      </c>
      <c r="E69" t="s">
        <v>419</v>
      </c>
    </row>
    <row r="70" spans="1:5" x14ac:dyDescent="0.25">
      <c r="A70" t="s">
        <v>223</v>
      </c>
      <c r="B70" t="s">
        <v>266</v>
      </c>
      <c r="C70" t="s">
        <v>273</v>
      </c>
      <c r="D70" t="s">
        <v>310</v>
      </c>
      <c r="E70" t="s">
        <v>419</v>
      </c>
    </row>
    <row r="71" spans="1:5" x14ac:dyDescent="0.25">
      <c r="A71" t="s">
        <v>166</v>
      </c>
      <c r="B71" t="s">
        <v>264</v>
      </c>
      <c r="C71" t="s">
        <v>273</v>
      </c>
      <c r="D71" t="s">
        <v>311</v>
      </c>
      <c r="E71" t="s">
        <v>419</v>
      </c>
    </row>
    <row r="72" spans="1:5" x14ac:dyDescent="0.25">
      <c r="A72" t="s">
        <v>101</v>
      </c>
      <c r="B72" t="s">
        <v>264</v>
      </c>
      <c r="C72" t="s">
        <v>397</v>
      </c>
      <c r="D72" t="s">
        <v>312</v>
      </c>
      <c r="E72" t="s">
        <v>417</v>
      </c>
    </row>
    <row r="73" spans="1:5" x14ac:dyDescent="0.25">
      <c r="A73" t="s">
        <v>102</v>
      </c>
      <c r="B73" t="s">
        <v>264</v>
      </c>
      <c r="C73" t="s">
        <v>397</v>
      </c>
      <c r="D73" t="s">
        <v>313</v>
      </c>
      <c r="E73" t="s">
        <v>417</v>
      </c>
    </row>
    <row r="74" spans="1:5" x14ac:dyDescent="0.25">
      <c r="A74" t="s">
        <v>97</v>
      </c>
      <c r="B74" t="s">
        <v>264</v>
      </c>
      <c r="C74" t="s">
        <v>397</v>
      </c>
      <c r="D74" t="s">
        <v>314</v>
      </c>
      <c r="E74" t="s">
        <v>417</v>
      </c>
    </row>
    <row r="75" spans="1:5" x14ac:dyDescent="0.25">
      <c r="A75" t="s">
        <v>98</v>
      </c>
      <c r="B75" t="s">
        <v>264</v>
      </c>
      <c r="C75" t="s">
        <v>397</v>
      </c>
      <c r="D75" t="s">
        <v>315</v>
      </c>
      <c r="E75" t="s">
        <v>417</v>
      </c>
    </row>
    <row r="76" spans="1:5" x14ac:dyDescent="0.25">
      <c r="A76" t="s">
        <v>99</v>
      </c>
      <c r="B76" t="s">
        <v>264</v>
      </c>
      <c r="C76" t="s">
        <v>397</v>
      </c>
      <c r="D76" t="s">
        <v>316</v>
      </c>
      <c r="E76" t="s">
        <v>417</v>
      </c>
    </row>
    <row r="77" spans="1:5" x14ac:dyDescent="0.25">
      <c r="A77" t="s">
        <v>100</v>
      </c>
      <c r="B77" t="s">
        <v>264</v>
      </c>
      <c r="C77" t="s">
        <v>397</v>
      </c>
      <c r="D77" t="s">
        <v>317</v>
      </c>
      <c r="E77" t="s">
        <v>417</v>
      </c>
    </row>
    <row r="78" spans="1:5" x14ac:dyDescent="0.25">
      <c r="A78" t="s">
        <v>18</v>
      </c>
      <c r="B78" t="s">
        <v>266</v>
      </c>
      <c r="C78" t="s">
        <v>19</v>
      </c>
      <c r="D78" t="s">
        <v>318</v>
      </c>
      <c r="E78" t="s">
        <v>417</v>
      </c>
    </row>
    <row r="79" spans="1:5" x14ac:dyDescent="0.25">
      <c r="A79" t="s">
        <v>63</v>
      </c>
      <c r="B79" t="s">
        <v>395</v>
      </c>
      <c r="C79" t="s">
        <v>396</v>
      </c>
      <c r="D79" t="s">
        <v>346</v>
      </c>
      <c r="E79" t="s">
        <v>417</v>
      </c>
    </row>
    <row r="80" spans="1:5" x14ac:dyDescent="0.25">
      <c r="A80" t="s">
        <v>67</v>
      </c>
      <c r="B80" t="s">
        <v>395</v>
      </c>
      <c r="C80" t="s">
        <v>396</v>
      </c>
      <c r="D80" t="s">
        <v>347</v>
      </c>
      <c r="E80" t="s">
        <v>417</v>
      </c>
    </row>
    <row r="81" spans="1:5" x14ac:dyDescent="0.25">
      <c r="A81" t="s">
        <v>55</v>
      </c>
      <c r="B81" t="s">
        <v>395</v>
      </c>
      <c r="C81" t="s">
        <v>396</v>
      </c>
      <c r="D81" t="s">
        <v>348</v>
      </c>
      <c r="E81" t="s">
        <v>417</v>
      </c>
    </row>
    <row r="82" spans="1:5" x14ac:dyDescent="0.25">
      <c r="A82" t="s">
        <v>59</v>
      </c>
      <c r="B82" t="s">
        <v>395</v>
      </c>
      <c r="C82" t="s">
        <v>396</v>
      </c>
      <c r="D82" t="s">
        <v>349</v>
      </c>
      <c r="E82" t="s">
        <v>417</v>
      </c>
    </row>
    <row r="83" spans="1:5" x14ac:dyDescent="0.25">
      <c r="A83" t="s">
        <v>62</v>
      </c>
      <c r="B83" t="s">
        <v>395</v>
      </c>
      <c r="C83" t="s">
        <v>396</v>
      </c>
      <c r="D83" t="s">
        <v>350</v>
      </c>
      <c r="E83" t="s">
        <v>417</v>
      </c>
    </row>
    <row r="84" spans="1:5" x14ac:dyDescent="0.25">
      <c r="A84" t="s">
        <v>66</v>
      </c>
      <c r="B84" t="s">
        <v>395</v>
      </c>
      <c r="C84" t="s">
        <v>396</v>
      </c>
      <c r="D84" t="s">
        <v>351</v>
      </c>
      <c r="E84" t="s">
        <v>417</v>
      </c>
    </row>
    <row r="85" spans="1:5" x14ac:dyDescent="0.25">
      <c r="A85" t="s">
        <v>54</v>
      </c>
      <c r="B85" t="s">
        <v>395</v>
      </c>
      <c r="C85" t="s">
        <v>396</v>
      </c>
      <c r="D85" t="s">
        <v>352</v>
      </c>
      <c r="E85" t="s">
        <v>417</v>
      </c>
    </row>
    <row r="86" spans="1:5" x14ac:dyDescent="0.25">
      <c r="A86" t="s">
        <v>58</v>
      </c>
      <c r="B86" t="s">
        <v>395</v>
      </c>
      <c r="C86" t="s">
        <v>396</v>
      </c>
      <c r="D86" t="s">
        <v>353</v>
      </c>
      <c r="E86" t="s">
        <v>417</v>
      </c>
    </row>
    <row r="87" spans="1:5" x14ac:dyDescent="0.25">
      <c r="A87" t="s">
        <v>65</v>
      </c>
      <c r="B87" t="s">
        <v>395</v>
      </c>
      <c r="C87" t="s">
        <v>396</v>
      </c>
      <c r="D87" t="s">
        <v>354</v>
      </c>
      <c r="E87" t="s">
        <v>417</v>
      </c>
    </row>
    <row r="88" spans="1:5" x14ac:dyDescent="0.25">
      <c r="A88" t="s">
        <v>69</v>
      </c>
      <c r="B88" t="s">
        <v>395</v>
      </c>
      <c r="C88" t="s">
        <v>396</v>
      </c>
      <c r="D88" t="s">
        <v>355</v>
      </c>
      <c r="E88" t="s">
        <v>417</v>
      </c>
    </row>
    <row r="89" spans="1:5" x14ac:dyDescent="0.25">
      <c r="A89" t="s">
        <v>57</v>
      </c>
      <c r="B89" t="s">
        <v>395</v>
      </c>
      <c r="C89" t="s">
        <v>396</v>
      </c>
      <c r="D89" t="s">
        <v>356</v>
      </c>
      <c r="E89" t="s">
        <v>417</v>
      </c>
    </row>
    <row r="90" spans="1:5" x14ac:dyDescent="0.25">
      <c r="A90" t="s">
        <v>61</v>
      </c>
      <c r="B90" t="s">
        <v>395</v>
      </c>
      <c r="C90" t="s">
        <v>396</v>
      </c>
      <c r="D90" t="s">
        <v>357</v>
      </c>
      <c r="E90" t="s">
        <v>417</v>
      </c>
    </row>
    <row r="91" spans="1:5" x14ac:dyDescent="0.25">
      <c r="A91" t="s">
        <v>64</v>
      </c>
      <c r="B91" t="s">
        <v>395</v>
      </c>
      <c r="C91" t="s">
        <v>396</v>
      </c>
      <c r="D91" t="s">
        <v>358</v>
      </c>
      <c r="E91" t="s">
        <v>417</v>
      </c>
    </row>
    <row r="92" spans="1:5" x14ac:dyDescent="0.25">
      <c r="A92" t="s">
        <v>68</v>
      </c>
      <c r="B92" t="s">
        <v>395</v>
      </c>
      <c r="C92" t="s">
        <v>396</v>
      </c>
      <c r="D92" t="s">
        <v>359</v>
      </c>
      <c r="E92" t="s">
        <v>417</v>
      </c>
    </row>
    <row r="93" spans="1:5" x14ac:dyDescent="0.25">
      <c r="A93" t="s">
        <v>56</v>
      </c>
      <c r="B93" t="s">
        <v>395</v>
      </c>
      <c r="C93" t="s">
        <v>396</v>
      </c>
      <c r="D93" t="s">
        <v>360</v>
      </c>
      <c r="E93" t="s">
        <v>417</v>
      </c>
    </row>
    <row r="94" spans="1:5" x14ac:dyDescent="0.25">
      <c r="A94" t="s">
        <v>60</v>
      </c>
      <c r="B94" t="s">
        <v>395</v>
      </c>
      <c r="C94" t="s">
        <v>396</v>
      </c>
      <c r="D94" t="s">
        <v>361</v>
      </c>
      <c r="E94" t="s">
        <v>417</v>
      </c>
    </row>
    <row r="95" spans="1:5" x14ac:dyDescent="0.25">
      <c r="A95" t="s">
        <v>53</v>
      </c>
      <c r="B95" t="s">
        <v>395</v>
      </c>
      <c r="C95" t="s">
        <v>363</v>
      </c>
      <c r="D95" t="s">
        <v>362</v>
      </c>
      <c r="E95" t="s">
        <v>417</v>
      </c>
    </row>
    <row r="96" spans="1:5" x14ac:dyDescent="0.25">
      <c r="A96" t="s">
        <v>84</v>
      </c>
      <c r="B96" t="s">
        <v>266</v>
      </c>
      <c r="C96" t="s">
        <v>274</v>
      </c>
      <c r="D96" t="s">
        <v>319</v>
      </c>
      <c r="E96" t="s">
        <v>419</v>
      </c>
    </row>
    <row r="97" spans="1:5" x14ac:dyDescent="0.25">
      <c r="A97" t="s">
        <v>191</v>
      </c>
      <c r="B97" t="s">
        <v>266</v>
      </c>
      <c r="C97" t="s">
        <v>274</v>
      </c>
      <c r="D97" t="s">
        <v>320</v>
      </c>
      <c r="E97" t="s">
        <v>419</v>
      </c>
    </row>
    <row r="98" spans="1:5" x14ac:dyDescent="0.25">
      <c r="A98" t="s">
        <v>192</v>
      </c>
      <c r="B98" t="s">
        <v>266</v>
      </c>
      <c r="C98" t="s">
        <v>274</v>
      </c>
      <c r="D98" t="s">
        <v>321</v>
      </c>
      <c r="E98" t="s">
        <v>419</v>
      </c>
    </row>
    <row r="99" spans="1:5" x14ac:dyDescent="0.25">
      <c r="A99" t="s">
        <v>193</v>
      </c>
      <c r="B99" t="s">
        <v>266</v>
      </c>
      <c r="C99" t="s">
        <v>274</v>
      </c>
      <c r="D99" t="s">
        <v>322</v>
      </c>
      <c r="E99" t="s">
        <v>419</v>
      </c>
    </row>
    <row r="100" spans="1:5" x14ac:dyDescent="0.25">
      <c r="A100" t="s">
        <v>194</v>
      </c>
      <c r="B100" t="s">
        <v>266</v>
      </c>
      <c r="C100" t="s">
        <v>274</v>
      </c>
      <c r="D100" t="s">
        <v>323</v>
      </c>
      <c r="E100" t="s">
        <v>419</v>
      </c>
    </row>
    <row r="101" spans="1:5" x14ac:dyDescent="0.25">
      <c r="A101" t="s">
        <v>86</v>
      </c>
      <c r="B101" t="s">
        <v>266</v>
      </c>
      <c r="C101" t="s">
        <v>20</v>
      </c>
      <c r="D101" t="s">
        <v>393</v>
      </c>
      <c r="E101" t="s">
        <v>418</v>
      </c>
    </row>
    <row r="102" spans="1:5" x14ac:dyDescent="0.25">
      <c r="A102" s="18" t="s">
        <v>255</v>
      </c>
      <c r="B102" t="s">
        <v>395</v>
      </c>
      <c r="C102" t="s">
        <v>371</v>
      </c>
      <c r="D102" t="s">
        <v>369</v>
      </c>
      <c r="E102" t="s">
        <v>419</v>
      </c>
    </row>
    <row r="103" spans="1:5" x14ac:dyDescent="0.25">
      <c r="A103" s="18" t="s">
        <v>253</v>
      </c>
      <c r="B103" t="s">
        <v>395</v>
      </c>
      <c r="C103" t="s">
        <v>371</v>
      </c>
      <c r="D103" t="s">
        <v>367</v>
      </c>
      <c r="E103" t="s">
        <v>419</v>
      </c>
    </row>
    <row r="104" spans="1:5" x14ac:dyDescent="0.25">
      <c r="A104" s="18" t="s">
        <v>254</v>
      </c>
      <c r="B104" t="s">
        <v>395</v>
      </c>
      <c r="C104" t="s">
        <v>371</v>
      </c>
      <c r="D104" t="s">
        <v>368</v>
      </c>
      <c r="E104" t="s">
        <v>419</v>
      </c>
    </row>
    <row r="105" spans="1:5" x14ac:dyDescent="0.25">
      <c r="A105" t="s">
        <v>158</v>
      </c>
      <c r="B105" t="s">
        <v>266</v>
      </c>
      <c r="C105" t="s">
        <v>20</v>
      </c>
      <c r="D105" t="s">
        <v>394</v>
      </c>
      <c r="E105" t="s">
        <v>418</v>
      </c>
    </row>
    <row r="106" spans="1:5" x14ac:dyDescent="0.25">
      <c r="A106" t="s">
        <v>110</v>
      </c>
      <c r="B106" t="s">
        <v>266</v>
      </c>
      <c r="C106" t="s">
        <v>20</v>
      </c>
      <c r="D106" t="s">
        <v>341</v>
      </c>
      <c r="E106" t="s">
        <v>419</v>
      </c>
    </row>
    <row r="107" spans="1:5" x14ac:dyDescent="0.25">
      <c r="A107" t="s">
        <v>247</v>
      </c>
      <c r="B107" t="s">
        <v>266</v>
      </c>
      <c r="C107" t="s">
        <v>20</v>
      </c>
      <c r="D107" t="s">
        <v>324</v>
      </c>
      <c r="E107" t="s">
        <v>417</v>
      </c>
    </row>
    <row r="108" spans="1:5" x14ac:dyDescent="0.25">
      <c r="A108" t="s">
        <v>248</v>
      </c>
      <c r="B108" t="s">
        <v>266</v>
      </c>
      <c r="C108" t="s">
        <v>20</v>
      </c>
      <c r="D108" t="s">
        <v>325</v>
      </c>
      <c r="E108" t="s">
        <v>417</v>
      </c>
    </row>
    <row r="109" spans="1:5" x14ac:dyDescent="0.25">
      <c r="A109" t="s">
        <v>245</v>
      </c>
      <c r="B109" t="s">
        <v>266</v>
      </c>
      <c r="C109" t="s">
        <v>20</v>
      </c>
      <c r="D109" t="s">
        <v>327</v>
      </c>
      <c r="E109" t="s">
        <v>417</v>
      </c>
    </row>
    <row r="110" spans="1:5" x14ac:dyDescent="0.25">
      <c r="A110" t="s">
        <v>246</v>
      </c>
      <c r="B110" t="s">
        <v>266</v>
      </c>
      <c r="C110" t="s">
        <v>20</v>
      </c>
      <c r="D110" t="s">
        <v>326</v>
      </c>
      <c r="E110" t="s">
        <v>417</v>
      </c>
    </row>
    <row r="111" spans="1:5" x14ac:dyDescent="0.25">
      <c r="A111" t="s">
        <v>243</v>
      </c>
      <c r="B111" t="s">
        <v>266</v>
      </c>
      <c r="C111" t="s">
        <v>20</v>
      </c>
      <c r="D111" t="s">
        <v>328</v>
      </c>
      <c r="E111" t="s">
        <v>417</v>
      </c>
    </row>
    <row r="112" spans="1:5" x14ac:dyDescent="0.25">
      <c r="A112" t="s">
        <v>244</v>
      </c>
      <c r="B112" t="s">
        <v>266</v>
      </c>
      <c r="C112" t="s">
        <v>20</v>
      </c>
      <c r="D112" t="s">
        <v>329</v>
      </c>
      <c r="E112" t="s">
        <v>417</v>
      </c>
    </row>
    <row r="113" spans="1:5" x14ac:dyDescent="0.25">
      <c r="A113" t="s">
        <v>241</v>
      </c>
      <c r="B113" t="s">
        <v>266</v>
      </c>
      <c r="C113" t="s">
        <v>20</v>
      </c>
      <c r="D113" t="s">
        <v>330</v>
      </c>
      <c r="E113" t="s">
        <v>417</v>
      </c>
    </row>
    <row r="114" spans="1:5" x14ac:dyDescent="0.25">
      <c r="A114" t="s">
        <v>242</v>
      </c>
      <c r="B114" t="s">
        <v>266</v>
      </c>
      <c r="C114" t="s">
        <v>20</v>
      </c>
      <c r="D114" t="s">
        <v>331</v>
      </c>
      <c r="E114" t="s">
        <v>417</v>
      </c>
    </row>
    <row r="115" spans="1:5" x14ac:dyDescent="0.25">
      <c r="A115" t="s">
        <v>239</v>
      </c>
      <c r="B115" t="s">
        <v>266</v>
      </c>
      <c r="C115" t="s">
        <v>20</v>
      </c>
      <c r="D115" t="s">
        <v>332</v>
      </c>
      <c r="E115" t="s">
        <v>417</v>
      </c>
    </row>
    <row r="116" spans="1:5" x14ac:dyDescent="0.25">
      <c r="A116" t="s">
        <v>240</v>
      </c>
      <c r="B116" t="s">
        <v>266</v>
      </c>
      <c r="C116" t="s">
        <v>20</v>
      </c>
      <c r="D116" t="s">
        <v>333</v>
      </c>
      <c r="E116" t="s">
        <v>417</v>
      </c>
    </row>
    <row r="117" spans="1:5" x14ac:dyDescent="0.25">
      <c r="A117" t="s">
        <v>237</v>
      </c>
      <c r="B117" t="s">
        <v>266</v>
      </c>
      <c r="C117" t="s">
        <v>20</v>
      </c>
      <c r="D117" t="s">
        <v>334</v>
      </c>
      <c r="E117" t="s">
        <v>417</v>
      </c>
    </row>
    <row r="118" spans="1:5" x14ac:dyDescent="0.25">
      <c r="A118" t="s">
        <v>238</v>
      </c>
      <c r="B118" t="s">
        <v>266</v>
      </c>
      <c r="C118" t="s">
        <v>20</v>
      </c>
      <c r="D118" t="s">
        <v>335</v>
      </c>
      <c r="E118" t="s">
        <v>417</v>
      </c>
    </row>
    <row r="119" spans="1:5" x14ac:dyDescent="0.25">
      <c r="A119" t="s">
        <v>235</v>
      </c>
      <c r="B119" t="s">
        <v>266</v>
      </c>
      <c r="C119" t="s">
        <v>20</v>
      </c>
      <c r="D119" t="s">
        <v>336</v>
      </c>
      <c r="E119" t="s">
        <v>417</v>
      </c>
    </row>
    <row r="120" spans="1:5" x14ac:dyDescent="0.25">
      <c r="A120" t="s">
        <v>236</v>
      </c>
      <c r="B120" t="s">
        <v>266</v>
      </c>
      <c r="C120" t="s">
        <v>20</v>
      </c>
      <c r="D120" t="s">
        <v>337</v>
      </c>
      <c r="E120" t="s">
        <v>417</v>
      </c>
    </row>
    <row r="121" spans="1:5" x14ac:dyDescent="0.25">
      <c r="A121" t="s">
        <v>233</v>
      </c>
      <c r="B121" t="s">
        <v>266</v>
      </c>
      <c r="C121" t="s">
        <v>20</v>
      </c>
      <c r="D121" t="s">
        <v>338</v>
      </c>
      <c r="E121" t="s">
        <v>417</v>
      </c>
    </row>
    <row r="122" spans="1:5" x14ac:dyDescent="0.25">
      <c r="A122" t="s">
        <v>234</v>
      </c>
      <c r="B122" t="s">
        <v>266</v>
      </c>
      <c r="C122" t="s">
        <v>20</v>
      </c>
      <c r="D122" t="s">
        <v>339</v>
      </c>
      <c r="E122" t="s">
        <v>417</v>
      </c>
    </row>
    <row r="123" spans="1:5" x14ac:dyDescent="0.25">
      <c r="A123" t="s">
        <v>89</v>
      </c>
      <c r="B123" t="s">
        <v>266</v>
      </c>
      <c r="C123" t="s">
        <v>20</v>
      </c>
      <c r="D123" t="s">
        <v>340</v>
      </c>
      <c r="E123" t="s">
        <v>415</v>
      </c>
    </row>
    <row r="124" spans="1:5" x14ac:dyDescent="0.25">
      <c r="A124" t="s">
        <v>144</v>
      </c>
      <c r="B124" t="s">
        <v>266</v>
      </c>
      <c r="C124" t="s">
        <v>20</v>
      </c>
      <c r="D124" t="s">
        <v>342</v>
      </c>
      <c r="E124" t="s">
        <v>418</v>
      </c>
    </row>
    <row r="125" spans="1:5" x14ac:dyDescent="0.25">
      <c r="A125" t="s">
        <v>163</v>
      </c>
      <c r="B125" t="s">
        <v>264</v>
      </c>
      <c r="C125" t="s">
        <v>278</v>
      </c>
      <c r="D125" t="s">
        <v>343</v>
      </c>
      <c r="E125" t="s">
        <v>419</v>
      </c>
    </row>
    <row r="126" spans="1:5" x14ac:dyDescent="0.25">
      <c r="A126" t="s">
        <v>216</v>
      </c>
      <c r="B126" t="s">
        <v>264</v>
      </c>
      <c r="C126" t="s">
        <v>379</v>
      </c>
      <c r="D126" t="s">
        <v>378</v>
      </c>
      <c r="E126" t="s">
        <v>419</v>
      </c>
    </row>
    <row r="127" spans="1:5" x14ac:dyDescent="0.25">
      <c r="A127" t="s">
        <v>162</v>
      </c>
      <c r="B127" t="s">
        <v>266</v>
      </c>
      <c r="C127" t="s">
        <v>273</v>
      </c>
      <c r="D127" t="s">
        <v>381</v>
      </c>
      <c r="E127" t="s">
        <v>419</v>
      </c>
    </row>
    <row r="128" spans="1:5" x14ac:dyDescent="0.25">
      <c r="A128" t="s">
        <v>52</v>
      </c>
      <c r="B128" t="s">
        <v>266</v>
      </c>
      <c r="C128" t="s">
        <v>380</v>
      </c>
      <c r="D128" t="s">
        <v>385</v>
      </c>
      <c r="E128" t="s">
        <v>417</v>
      </c>
    </row>
    <row r="129" spans="1:5" x14ac:dyDescent="0.25">
      <c r="A129" t="s">
        <v>171</v>
      </c>
      <c r="B129" t="s">
        <v>266</v>
      </c>
      <c r="C129" t="s">
        <v>19</v>
      </c>
      <c r="D129" t="s">
        <v>382</v>
      </c>
      <c r="E129" t="s">
        <v>419</v>
      </c>
    </row>
    <row r="130" spans="1:5" x14ac:dyDescent="0.25">
      <c r="A130" t="s">
        <v>133</v>
      </c>
      <c r="B130" t="s">
        <v>264</v>
      </c>
      <c r="C130" t="s">
        <v>20</v>
      </c>
      <c r="D130" t="s">
        <v>377</v>
      </c>
      <c r="E130" t="s">
        <v>415</v>
      </c>
    </row>
    <row r="131" spans="1:5" x14ac:dyDescent="0.25">
      <c r="A131" t="s">
        <v>165</v>
      </c>
      <c r="B131" t="s">
        <v>266</v>
      </c>
      <c r="C131" t="s">
        <v>20</v>
      </c>
      <c r="D131" t="s">
        <v>383</v>
      </c>
      <c r="E131" t="s">
        <v>419</v>
      </c>
    </row>
    <row r="132" spans="1:5" x14ac:dyDescent="0.25">
      <c r="A132" t="s">
        <v>12</v>
      </c>
      <c r="B132" t="s">
        <v>420</v>
      </c>
      <c r="C132" t="s">
        <v>20</v>
      </c>
      <c r="D132" t="s">
        <v>421</v>
      </c>
      <c r="E132" t="s">
        <v>415</v>
      </c>
    </row>
    <row r="133" spans="1:5" x14ac:dyDescent="0.25">
      <c r="A133" t="s">
        <v>91</v>
      </c>
      <c r="B133" t="s">
        <v>423</v>
      </c>
      <c r="C133" t="s">
        <v>397</v>
      </c>
      <c r="D133" t="s">
        <v>314</v>
      </c>
      <c r="E133" t="s">
        <v>419</v>
      </c>
    </row>
    <row r="134" spans="1:5" x14ac:dyDescent="0.25">
      <c r="A134" t="s">
        <v>92</v>
      </c>
      <c r="B134" t="s">
        <v>423</v>
      </c>
      <c r="C134" t="s">
        <v>397</v>
      </c>
      <c r="D134" t="s">
        <v>315</v>
      </c>
      <c r="E134" t="s">
        <v>419</v>
      </c>
    </row>
    <row r="135" spans="1:5" x14ac:dyDescent="0.25">
      <c r="A135" t="s">
        <v>93</v>
      </c>
      <c r="B135" t="s">
        <v>423</v>
      </c>
      <c r="C135" t="s">
        <v>397</v>
      </c>
      <c r="D135" t="s">
        <v>316</v>
      </c>
      <c r="E135" t="s">
        <v>419</v>
      </c>
    </row>
    <row r="136" spans="1:5" x14ac:dyDescent="0.25">
      <c r="A136" t="s">
        <v>94</v>
      </c>
      <c r="B136" t="s">
        <v>423</v>
      </c>
      <c r="C136" t="s">
        <v>397</v>
      </c>
      <c r="D136" t="s">
        <v>317</v>
      </c>
      <c r="E136" t="s">
        <v>419</v>
      </c>
    </row>
    <row r="137" spans="1:5" x14ac:dyDescent="0.25">
      <c r="A137" t="s">
        <v>141</v>
      </c>
      <c r="B137" t="s">
        <v>423</v>
      </c>
      <c r="C137" t="s">
        <v>20</v>
      </c>
      <c r="D137" t="s">
        <v>427</v>
      </c>
      <c r="E137" t="s">
        <v>419</v>
      </c>
    </row>
    <row r="138" spans="1:5" x14ac:dyDescent="0.25">
      <c r="A138" t="s">
        <v>205</v>
      </c>
      <c r="B138" t="s">
        <v>423</v>
      </c>
      <c r="C138" t="s">
        <v>273</v>
      </c>
      <c r="D138" t="s">
        <v>426</v>
      </c>
      <c r="E138" t="s">
        <v>419</v>
      </c>
    </row>
    <row r="139" spans="1:5" x14ac:dyDescent="0.25">
      <c r="A139" t="s">
        <v>217</v>
      </c>
      <c r="B139" t="s">
        <v>423</v>
      </c>
      <c r="C139" t="s">
        <v>424</v>
      </c>
      <c r="D139" t="s">
        <v>425</v>
      </c>
      <c r="E139" t="s">
        <v>419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45"/>
  <sheetViews>
    <sheetView topLeftCell="A226" workbookViewId="0">
      <selection activeCell="D247" sqref="D247"/>
    </sheetView>
  </sheetViews>
  <sheetFormatPr defaultRowHeight="15" x14ac:dyDescent="0.25"/>
  <cols>
    <col min="1" max="1" width="30.28515625" customWidth="1"/>
    <col min="2" max="2" width="35.5703125" customWidth="1"/>
    <col min="3" max="3" width="17" customWidth="1"/>
    <col min="4" max="4" width="13.7109375" customWidth="1"/>
    <col min="5" max="5" width="25.7109375" bestFit="1" customWidth="1"/>
  </cols>
  <sheetData>
    <row r="1" spans="1:5" x14ac:dyDescent="0.25">
      <c r="A1" s="6" t="s">
        <v>47</v>
      </c>
      <c r="B1" s="6" t="s">
        <v>49</v>
      </c>
      <c r="C1" s="6" t="s">
        <v>48</v>
      </c>
      <c r="D1" s="6" t="s">
        <v>231</v>
      </c>
      <c r="E1" s="6" t="s">
        <v>499</v>
      </c>
    </row>
    <row r="2" spans="1:5" x14ac:dyDescent="0.25">
      <c r="A2" s="58" t="s">
        <v>51</v>
      </c>
      <c r="B2" s="58" t="s">
        <v>1</v>
      </c>
      <c r="C2" s="58" t="b">
        <f>TRUE</f>
        <v>1</v>
      </c>
      <c r="D2" t="b">
        <f>VLOOKUP(A2,Módulos!A:B,2,FALSE)</f>
        <v>1</v>
      </c>
      <c r="E2" s="58" t="str">
        <f>IF(C2,"Nenhuma",VLOOKUP(B2,Funcoes_Outputs!B:C,2,FALSE))</f>
        <v>Nenhuma</v>
      </c>
    </row>
    <row r="3" spans="1:5" x14ac:dyDescent="0.25">
      <c r="A3" s="58" t="s">
        <v>51</v>
      </c>
      <c r="B3" s="58" t="s">
        <v>52</v>
      </c>
      <c r="C3" s="58" t="b">
        <f>TRUE</f>
        <v>1</v>
      </c>
      <c r="D3" t="b">
        <f>VLOOKUP(A3,Módulos!A:B,2,FALSE)</f>
        <v>1</v>
      </c>
      <c r="E3" s="58" t="str">
        <f>IF(C3,"Nenhuma",VLOOKUP(B3,Funcoes_Outputs!B:C,2,FALSE))</f>
        <v>Nenhuma</v>
      </c>
    </row>
    <row r="4" spans="1:5" x14ac:dyDescent="0.25">
      <c r="A4" s="58" t="s">
        <v>70</v>
      </c>
      <c r="B4" s="58" t="s">
        <v>233</v>
      </c>
      <c r="C4" s="58" t="b">
        <f>TRUE</f>
        <v>1</v>
      </c>
      <c r="D4" t="b">
        <f>VLOOKUP(A4,Módulos!A:B,2,FALSE)</f>
        <v>1</v>
      </c>
      <c r="E4" s="58" t="str">
        <f>IF(C4,"Nenhuma",VLOOKUP(B4,Funcoes_Outputs!B:C,2,FALSE))</f>
        <v>Nenhuma</v>
      </c>
    </row>
    <row r="5" spans="1:5" x14ac:dyDescent="0.25">
      <c r="A5" s="58" t="s">
        <v>70</v>
      </c>
      <c r="B5" s="58" t="s">
        <v>234</v>
      </c>
      <c r="C5" s="58" t="b">
        <f>TRUE</f>
        <v>1</v>
      </c>
      <c r="D5" t="b">
        <f>VLOOKUP(A5,Módulos!A:B,2,FALSE)</f>
        <v>1</v>
      </c>
      <c r="E5" s="58" t="str">
        <f>IF(C5,"Nenhuma",VLOOKUP(B5,Funcoes_Outputs!B:C,2,FALSE))</f>
        <v>Nenhuma</v>
      </c>
    </row>
    <row r="6" spans="1:5" x14ac:dyDescent="0.25">
      <c r="A6" s="58" t="s">
        <v>70</v>
      </c>
      <c r="B6" s="58" t="s">
        <v>235</v>
      </c>
      <c r="C6" s="58" t="b">
        <f>TRUE</f>
        <v>1</v>
      </c>
      <c r="D6" t="b">
        <f>VLOOKUP(A6,Módulos!A:B,2,FALSE)</f>
        <v>1</v>
      </c>
      <c r="E6" s="58" t="str">
        <f>IF(C6,"Nenhuma",VLOOKUP(B6,Funcoes_Outputs!B:C,2,FALSE))</f>
        <v>Nenhuma</v>
      </c>
    </row>
    <row r="7" spans="1:5" x14ac:dyDescent="0.25">
      <c r="A7" s="58" t="s">
        <v>70</v>
      </c>
      <c r="B7" s="58" t="s">
        <v>236</v>
      </c>
      <c r="C7" s="58" t="b">
        <f>TRUE</f>
        <v>1</v>
      </c>
      <c r="D7" t="b">
        <f>VLOOKUP(A7,Módulos!A:B,2,FALSE)</f>
        <v>1</v>
      </c>
      <c r="E7" s="58" t="str">
        <f>IF(C7,"Nenhuma",VLOOKUP(B7,Funcoes_Outputs!B:C,2,FALSE))</f>
        <v>Nenhuma</v>
      </c>
    </row>
    <row r="8" spans="1:5" x14ac:dyDescent="0.25">
      <c r="A8" s="58" t="s">
        <v>70</v>
      </c>
      <c r="B8" s="58" t="s">
        <v>237</v>
      </c>
      <c r="C8" s="58" t="b">
        <f>TRUE</f>
        <v>1</v>
      </c>
      <c r="D8" t="b">
        <f>VLOOKUP(A8,Módulos!A:B,2,FALSE)</f>
        <v>1</v>
      </c>
      <c r="E8" s="58" t="str">
        <f>IF(C8,"Nenhuma",VLOOKUP(B8,Funcoes_Outputs!B:C,2,FALSE))</f>
        <v>Nenhuma</v>
      </c>
    </row>
    <row r="9" spans="1:5" x14ac:dyDescent="0.25">
      <c r="A9" s="58" t="s">
        <v>70</v>
      </c>
      <c r="B9" s="58" t="s">
        <v>238</v>
      </c>
      <c r="C9" s="58" t="b">
        <f>TRUE</f>
        <v>1</v>
      </c>
      <c r="D9" t="b">
        <f>VLOOKUP(A9,Módulos!A:B,2,FALSE)</f>
        <v>1</v>
      </c>
      <c r="E9" s="58" t="str">
        <f>IF(C9,"Nenhuma",VLOOKUP(B9,Funcoes_Outputs!B:C,2,FALSE))</f>
        <v>Nenhuma</v>
      </c>
    </row>
    <row r="10" spans="1:5" x14ac:dyDescent="0.25">
      <c r="A10" s="58" t="s">
        <v>70</v>
      </c>
      <c r="B10" s="58" t="s">
        <v>239</v>
      </c>
      <c r="C10" s="58" t="b">
        <f>TRUE</f>
        <v>1</v>
      </c>
      <c r="D10" t="b">
        <f>VLOOKUP(A10,Módulos!A:B,2,FALSE)</f>
        <v>1</v>
      </c>
      <c r="E10" s="58" t="str">
        <f>IF(C10,"Nenhuma",VLOOKUP(B10,Funcoes_Outputs!B:C,2,FALSE))</f>
        <v>Nenhuma</v>
      </c>
    </row>
    <row r="11" spans="1:5" x14ac:dyDescent="0.25">
      <c r="A11" s="58" t="s">
        <v>70</v>
      </c>
      <c r="B11" s="58" t="s">
        <v>240</v>
      </c>
      <c r="C11" s="58" t="b">
        <f>TRUE</f>
        <v>1</v>
      </c>
      <c r="D11" t="b">
        <f>VLOOKUP(A11,Módulos!A:B,2,FALSE)</f>
        <v>1</v>
      </c>
      <c r="E11" s="58" t="str">
        <f>IF(C11,"Nenhuma",VLOOKUP(B11,Funcoes_Outputs!B:C,2,FALSE))</f>
        <v>Nenhuma</v>
      </c>
    </row>
    <row r="12" spans="1:5" x14ac:dyDescent="0.25">
      <c r="A12" s="58" t="s">
        <v>70</v>
      </c>
      <c r="B12" s="58" t="s">
        <v>241</v>
      </c>
      <c r="C12" s="58" t="b">
        <f>TRUE</f>
        <v>1</v>
      </c>
      <c r="D12" t="b">
        <f>VLOOKUP(A12,Módulos!A:B,2,FALSE)</f>
        <v>1</v>
      </c>
      <c r="E12" s="58" t="str">
        <f>IF(C12,"Nenhuma",VLOOKUP(B12,Funcoes_Outputs!B:C,2,FALSE))</f>
        <v>Nenhuma</v>
      </c>
    </row>
    <row r="13" spans="1:5" x14ac:dyDescent="0.25">
      <c r="A13" s="58" t="s">
        <v>70</v>
      </c>
      <c r="B13" s="58" t="s">
        <v>242</v>
      </c>
      <c r="C13" s="58" t="b">
        <f>TRUE</f>
        <v>1</v>
      </c>
      <c r="D13" t="b">
        <f>VLOOKUP(A13,Módulos!A:B,2,FALSE)</f>
        <v>1</v>
      </c>
      <c r="E13" s="58" t="str">
        <f>IF(C13,"Nenhuma",VLOOKUP(B13,Funcoes_Outputs!B:C,2,FALSE))</f>
        <v>Nenhuma</v>
      </c>
    </row>
    <row r="14" spans="1:5" x14ac:dyDescent="0.25">
      <c r="A14" s="58" t="s">
        <v>70</v>
      </c>
      <c r="B14" s="58" t="s">
        <v>243</v>
      </c>
      <c r="C14" s="58" t="b">
        <f>TRUE</f>
        <v>1</v>
      </c>
      <c r="D14" t="b">
        <f>VLOOKUP(A14,Módulos!A:B,2,FALSE)</f>
        <v>1</v>
      </c>
      <c r="E14" s="58" t="str">
        <f>IF(C14,"Nenhuma",VLOOKUP(B14,Funcoes_Outputs!B:C,2,FALSE))</f>
        <v>Nenhuma</v>
      </c>
    </row>
    <row r="15" spans="1:5" x14ac:dyDescent="0.25">
      <c r="A15" s="58" t="s">
        <v>70</v>
      </c>
      <c r="B15" s="58" t="s">
        <v>244</v>
      </c>
      <c r="C15" s="58" t="b">
        <f>TRUE</f>
        <v>1</v>
      </c>
      <c r="D15" t="b">
        <f>VLOOKUP(A15,Módulos!A:B,2,FALSE)</f>
        <v>1</v>
      </c>
      <c r="E15" s="58" t="str">
        <f>IF(C15,"Nenhuma",VLOOKUP(B15,Funcoes_Outputs!B:C,2,FALSE))</f>
        <v>Nenhuma</v>
      </c>
    </row>
    <row r="16" spans="1:5" x14ac:dyDescent="0.25">
      <c r="A16" s="58" t="s">
        <v>70</v>
      </c>
      <c r="B16" s="58" t="s">
        <v>245</v>
      </c>
      <c r="C16" s="58" t="b">
        <f>TRUE</f>
        <v>1</v>
      </c>
      <c r="D16" t="b">
        <f>VLOOKUP(A16,Módulos!A:B,2,FALSE)</f>
        <v>1</v>
      </c>
      <c r="E16" s="58" t="str">
        <f>IF(C16,"Nenhuma",VLOOKUP(B16,Funcoes_Outputs!B:C,2,FALSE))</f>
        <v>Nenhuma</v>
      </c>
    </row>
    <row r="17" spans="1:5" x14ac:dyDescent="0.25">
      <c r="A17" s="58" t="s">
        <v>70</v>
      </c>
      <c r="B17" s="58" t="s">
        <v>246</v>
      </c>
      <c r="C17" s="58" t="b">
        <f>TRUE</f>
        <v>1</v>
      </c>
      <c r="D17" t="b">
        <f>VLOOKUP(A17,Módulos!A:B,2,FALSE)</f>
        <v>1</v>
      </c>
      <c r="E17" s="58" t="str">
        <f>IF(C17,"Nenhuma",VLOOKUP(B17,Funcoes_Outputs!B:C,2,FALSE))</f>
        <v>Nenhuma</v>
      </c>
    </row>
    <row r="18" spans="1:5" x14ac:dyDescent="0.25">
      <c r="A18" s="58" t="s">
        <v>70</v>
      </c>
      <c r="B18" s="58" t="s">
        <v>247</v>
      </c>
      <c r="C18" s="58" t="b">
        <f>TRUE</f>
        <v>1</v>
      </c>
      <c r="D18" t="b">
        <f>VLOOKUP(A18,Módulos!A:B,2,FALSE)</f>
        <v>1</v>
      </c>
      <c r="E18" s="58" t="str">
        <f>IF(C18,"Nenhuma",VLOOKUP(B18,Funcoes_Outputs!B:C,2,FALSE))</f>
        <v>Nenhuma</v>
      </c>
    </row>
    <row r="19" spans="1:5" x14ac:dyDescent="0.25">
      <c r="A19" s="58" t="s">
        <v>70</v>
      </c>
      <c r="B19" s="58" t="s">
        <v>248</v>
      </c>
      <c r="C19" s="58" t="b">
        <f>TRUE</f>
        <v>1</v>
      </c>
      <c r="D19" t="b">
        <f>VLOOKUP(A19,Módulos!A:B,2,FALSE)</f>
        <v>1</v>
      </c>
      <c r="E19" s="58" t="str">
        <f>IF(C19,"Nenhuma",VLOOKUP(B19,Funcoes_Outputs!B:C,2,FALSE))</f>
        <v>Nenhuma</v>
      </c>
    </row>
    <row r="20" spans="1:5" x14ac:dyDescent="0.25">
      <c r="A20" s="58" t="s">
        <v>70</v>
      </c>
      <c r="B20" s="58" t="s">
        <v>1</v>
      </c>
      <c r="C20" s="58" t="b">
        <f>TRUE</f>
        <v>1</v>
      </c>
      <c r="D20" t="b">
        <f>VLOOKUP(A20,Módulos!A:B,2,FALSE)</f>
        <v>1</v>
      </c>
      <c r="E20" s="58" t="str">
        <f>IF(C20,"Nenhuma",VLOOKUP(B20,Funcoes_Outputs!B:C,2,FALSE))</f>
        <v>Nenhuma</v>
      </c>
    </row>
    <row r="21" spans="1:5" x14ac:dyDescent="0.25">
      <c r="A21" s="58" t="s">
        <v>71</v>
      </c>
      <c r="B21" s="58" t="s">
        <v>55</v>
      </c>
      <c r="C21" s="58" t="b">
        <f>FALSE</f>
        <v>0</v>
      </c>
      <c r="D21" t="b">
        <f>VLOOKUP(A21,Módulos!A:B,2,FALSE)</f>
        <v>0</v>
      </c>
      <c r="E21" s="58" t="str">
        <f>IF(C21,"Nenhuma",VLOOKUP(B21,Funcoes_Outputs!B:C,2,FALSE))</f>
        <v>calcular_eventos</v>
      </c>
    </row>
    <row r="22" spans="1:5" x14ac:dyDescent="0.25">
      <c r="A22" s="58" t="s">
        <v>71</v>
      </c>
      <c r="B22" s="58" t="s">
        <v>57</v>
      </c>
      <c r="C22" s="58" t="b">
        <f>FALSE</f>
        <v>0</v>
      </c>
      <c r="D22" t="b">
        <f>VLOOKUP(A22,Módulos!A:B,2,FALSE)</f>
        <v>0</v>
      </c>
      <c r="E22" s="58" t="str">
        <f>IF(C22,"Nenhuma",VLOOKUP(B22,Funcoes_Outputs!B:C,2,FALSE))</f>
        <v>calcular_eventos</v>
      </c>
    </row>
    <row r="23" spans="1:5" x14ac:dyDescent="0.25">
      <c r="A23" s="58" t="s">
        <v>71</v>
      </c>
      <c r="B23" s="58" t="s">
        <v>59</v>
      </c>
      <c r="C23" s="58" t="b">
        <f>FALSE</f>
        <v>0</v>
      </c>
      <c r="D23" t="b">
        <f>VLOOKUP(A23,Módulos!A:B,2,FALSE)</f>
        <v>0</v>
      </c>
      <c r="E23" s="58" t="str">
        <f>IF(C23,"Nenhuma",VLOOKUP(B23,Funcoes_Outputs!B:C,2,FALSE))</f>
        <v>calcular_eventos</v>
      </c>
    </row>
    <row r="24" spans="1:5" x14ac:dyDescent="0.25">
      <c r="A24" s="58" t="s">
        <v>71</v>
      </c>
      <c r="B24" s="58" t="s">
        <v>61</v>
      </c>
      <c r="C24" s="58" t="b">
        <f>FALSE</f>
        <v>0</v>
      </c>
      <c r="D24" t="b">
        <f>VLOOKUP(A24,Módulos!A:B,2,FALSE)</f>
        <v>0</v>
      </c>
      <c r="E24" s="58" t="str">
        <f>IF(C24,"Nenhuma",VLOOKUP(B24,Funcoes_Outputs!B:C,2,FALSE))</f>
        <v>calcular_eventos</v>
      </c>
    </row>
    <row r="25" spans="1:5" x14ac:dyDescent="0.25">
      <c r="A25" s="58" t="s">
        <v>71</v>
      </c>
      <c r="B25" s="58" t="s">
        <v>63</v>
      </c>
      <c r="C25" s="58" t="b">
        <f>FALSE</f>
        <v>0</v>
      </c>
      <c r="D25" t="b">
        <f>VLOOKUP(A25,Módulos!A:B,2,FALSE)</f>
        <v>0</v>
      </c>
      <c r="E25" s="58" t="str">
        <f>IF(C25,"Nenhuma",VLOOKUP(B25,Funcoes_Outputs!B:C,2,FALSE))</f>
        <v>calcular_eventos</v>
      </c>
    </row>
    <row r="26" spans="1:5" x14ac:dyDescent="0.25">
      <c r="A26" s="58" t="s">
        <v>71</v>
      </c>
      <c r="B26" s="58" t="s">
        <v>65</v>
      </c>
      <c r="C26" s="58" t="b">
        <f>FALSE</f>
        <v>0</v>
      </c>
      <c r="D26" t="b">
        <f>VLOOKUP(A26,Módulos!A:B,2,FALSE)</f>
        <v>0</v>
      </c>
      <c r="E26" s="58" t="str">
        <f>IF(C26,"Nenhuma",VLOOKUP(B26,Funcoes_Outputs!B:C,2,FALSE))</f>
        <v>calcular_eventos</v>
      </c>
    </row>
    <row r="27" spans="1:5" x14ac:dyDescent="0.25">
      <c r="A27" s="58" t="s">
        <v>71</v>
      </c>
      <c r="B27" s="58" t="s">
        <v>67</v>
      </c>
      <c r="C27" s="58" t="b">
        <f>FALSE</f>
        <v>0</v>
      </c>
      <c r="D27" t="b">
        <f>VLOOKUP(A27,Módulos!A:B,2,FALSE)</f>
        <v>0</v>
      </c>
      <c r="E27" s="58" t="str">
        <f>IF(C27,"Nenhuma",VLOOKUP(B27,Funcoes_Outputs!B:C,2,FALSE))</f>
        <v>calcular_eventos</v>
      </c>
    </row>
    <row r="28" spans="1:5" x14ac:dyDescent="0.25">
      <c r="A28" s="58" t="s">
        <v>71</v>
      </c>
      <c r="B28" s="58" t="s">
        <v>69</v>
      </c>
      <c r="C28" s="58" t="b">
        <f>FALSE</f>
        <v>0</v>
      </c>
      <c r="D28" t="b">
        <f>VLOOKUP(A28,Módulos!A:B,2,FALSE)</f>
        <v>0</v>
      </c>
      <c r="E28" s="58" t="str">
        <f>IF(C28,"Nenhuma",VLOOKUP(B28,Funcoes_Outputs!B:C,2,FALSE))</f>
        <v>calcular_eventos</v>
      </c>
    </row>
    <row r="29" spans="1:5" x14ac:dyDescent="0.25">
      <c r="A29" s="58" t="s">
        <v>71</v>
      </c>
      <c r="B29" s="58" t="s">
        <v>72</v>
      </c>
      <c r="C29" s="58" t="b">
        <f>TRUE</f>
        <v>1</v>
      </c>
      <c r="D29" t="b">
        <f>VLOOKUP(A29,Módulos!A:B,2,FALSE)</f>
        <v>0</v>
      </c>
      <c r="E29" s="58" t="str">
        <f>IF(C29,"Nenhuma",VLOOKUP(B29,Funcoes_Outputs!B:C,2,FALSE))</f>
        <v>Nenhuma</v>
      </c>
    </row>
    <row r="30" spans="1:5" x14ac:dyDescent="0.25">
      <c r="A30" s="58" t="s">
        <v>71</v>
      </c>
      <c r="B30" s="58" t="s">
        <v>1</v>
      </c>
      <c r="C30" s="58" t="b">
        <f>TRUE</f>
        <v>1</v>
      </c>
      <c r="D30" t="b">
        <f>VLOOKUP(A30,Módulos!A:B,2,FALSE)</f>
        <v>0</v>
      </c>
      <c r="E30" s="58" t="str">
        <f>IF(C30,"Nenhuma",VLOOKUP(B30,Funcoes_Outputs!B:C,2,FALSE))</f>
        <v>Nenhuma</v>
      </c>
    </row>
    <row r="31" spans="1:5" x14ac:dyDescent="0.25">
      <c r="A31" s="58" t="s">
        <v>75</v>
      </c>
      <c r="B31" s="58" t="s">
        <v>13</v>
      </c>
      <c r="C31" s="58" t="b">
        <f>TRUE</f>
        <v>1</v>
      </c>
      <c r="D31" t="b">
        <f>VLOOKUP(A31,Módulos!A:B,2,FALSE)</f>
        <v>0</v>
      </c>
      <c r="E31" s="58" t="str">
        <f>IF(C31,"Nenhuma",VLOOKUP(B31,Funcoes_Outputs!B:C,2,FALSE))</f>
        <v>Nenhuma</v>
      </c>
    </row>
    <row r="32" spans="1:5" x14ac:dyDescent="0.25">
      <c r="A32" s="58" t="s">
        <v>75</v>
      </c>
      <c r="B32" s="58" t="s">
        <v>14</v>
      </c>
      <c r="C32" s="58" t="b">
        <f>TRUE</f>
        <v>1</v>
      </c>
      <c r="D32" t="b">
        <f>VLOOKUP(A32,Módulos!A:B,2,FALSE)</f>
        <v>0</v>
      </c>
      <c r="E32" s="58" t="str">
        <f>IF(C32,"Nenhuma",VLOOKUP(B32,Funcoes_Outputs!B:C,2,FALSE))</f>
        <v>Nenhuma</v>
      </c>
    </row>
    <row r="33" spans="1:5" x14ac:dyDescent="0.25">
      <c r="A33" s="58" t="s">
        <v>75</v>
      </c>
      <c r="B33" s="58" t="s">
        <v>76</v>
      </c>
      <c r="C33" s="58" t="b">
        <f>TRUE</f>
        <v>1</v>
      </c>
      <c r="D33" t="b">
        <f>VLOOKUP(A33,Módulos!A:B,2,FALSE)</f>
        <v>0</v>
      </c>
      <c r="E33" s="58" t="str">
        <f>IF(C33,"Nenhuma",VLOOKUP(B33,Funcoes_Outputs!B:C,2,FALSE))</f>
        <v>Nenhuma</v>
      </c>
    </row>
    <row r="34" spans="1:5" x14ac:dyDescent="0.25">
      <c r="A34" s="58" t="s">
        <v>75</v>
      </c>
      <c r="B34" s="58" t="s">
        <v>53</v>
      </c>
      <c r="C34" s="58" t="b">
        <f>FALSE</f>
        <v>0</v>
      </c>
      <c r="D34" t="b">
        <f>VLOOKUP(A34,Módulos!A:B,2,FALSE)</f>
        <v>0</v>
      </c>
      <c r="E34" s="58" t="str">
        <f>IF(C34,"Nenhuma",VLOOKUP(B34,Funcoes_Outputs!B:C,2,FALSE))</f>
        <v>calcular_faltas</v>
      </c>
    </row>
    <row r="35" spans="1:5" x14ac:dyDescent="0.25">
      <c r="A35" s="58" t="s">
        <v>75</v>
      </c>
      <c r="B35" s="58" t="s">
        <v>54</v>
      </c>
      <c r="C35" s="58" t="b">
        <f>FALSE</f>
        <v>0</v>
      </c>
      <c r="D35" t="b">
        <f>VLOOKUP(A35,Módulos!A:B,2,FALSE)</f>
        <v>0</v>
      </c>
      <c r="E35" s="58" t="str">
        <f>IF(C35,"Nenhuma",VLOOKUP(B35,Funcoes_Outputs!B:C,2,FALSE))</f>
        <v>calcular_eventos</v>
      </c>
    </row>
    <row r="36" spans="1:5" x14ac:dyDescent="0.25">
      <c r="A36" s="58" t="s">
        <v>75</v>
      </c>
      <c r="B36" s="58" t="s">
        <v>58</v>
      </c>
      <c r="C36" s="58" t="b">
        <f>FALSE</f>
        <v>0</v>
      </c>
      <c r="D36" t="b">
        <f>VLOOKUP(A36,Módulos!A:B,2,FALSE)</f>
        <v>0</v>
      </c>
      <c r="E36" s="58" t="str">
        <f>IF(C36,"Nenhuma",VLOOKUP(B36,Funcoes_Outputs!B:C,2,FALSE))</f>
        <v>calcular_eventos</v>
      </c>
    </row>
    <row r="37" spans="1:5" x14ac:dyDescent="0.25">
      <c r="A37" s="58" t="s">
        <v>75</v>
      </c>
      <c r="B37" s="58" t="s">
        <v>62</v>
      </c>
      <c r="C37" s="58" t="b">
        <f>FALSE</f>
        <v>0</v>
      </c>
      <c r="D37" t="b">
        <f>VLOOKUP(A37,Módulos!A:B,2,FALSE)</f>
        <v>0</v>
      </c>
      <c r="E37" s="58" t="str">
        <f>IF(C37,"Nenhuma",VLOOKUP(B37,Funcoes_Outputs!B:C,2,FALSE))</f>
        <v>calcular_eventos</v>
      </c>
    </row>
    <row r="38" spans="1:5" x14ac:dyDescent="0.25">
      <c r="A38" s="58" t="s">
        <v>75</v>
      </c>
      <c r="B38" s="58" t="s">
        <v>66</v>
      </c>
      <c r="C38" s="58" t="b">
        <f>FALSE</f>
        <v>0</v>
      </c>
      <c r="D38" t="b">
        <f>VLOOKUP(A38,Módulos!A:B,2,FALSE)</f>
        <v>0</v>
      </c>
      <c r="E38" s="58" t="str">
        <f>IF(C38,"Nenhuma",VLOOKUP(B38,Funcoes_Outputs!B:C,2,FALSE))</f>
        <v>calcular_eventos</v>
      </c>
    </row>
    <row r="39" spans="1:5" x14ac:dyDescent="0.25">
      <c r="A39" s="58" t="s">
        <v>85</v>
      </c>
      <c r="B39" s="58" t="s">
        <v>103</v>
      </c>
      <c r="C39" s="58" t="b">
        <f>FALSE</f>
        <v>0</v>
      </c>
      <c r="D39" t="b">
        <f>VLOOKUP(A39,Módulos!A:B,2,FALSE)</f>
        <v>0</v>
      </c>
      <c r="E39" s="58" t="str">
        <f>IF(C39,"Nenhuma",VLOOKUP(B39,Funcoes_Outputs!B:C,2,FALSE))</f>
        <v>calcular_beneficios_inss</v>
      </c>
    </row>
    <row r="40" spans="1:5" x14ac:dyDescent="0.25">
      <c r="A40" s="58" t="s">
        <v>85</v>
      </c>
      <c r="B40" s="58" t="s">
        <v>104</v>
      </c>
      <c r="C40" s="58" t="b">
        <f>FALSE</f>
        <v>0</v>
      </c>
      <c r="D40" t="b">
        <f>VLOOKUP(A40,Módulos!A:B,2,FALSE)</f>
        <v>0</v>
      </c>
      <c r="E40" s="58" t="str">
        <f>IF(C40,"Nenhuma",VLOOKUP(B40,Funcoes_Outputs!B:C,2,FALSE))</f>
        <v>calcular_beneficios_inss</v>
      </c>
    </row>
    <row r="41" spans="1:5" x14ac:dyDescent="0.25">
      <c r="A41" s="58" t="s">
        <v>85</v>
      </c>
      <c r="B41" s="58" t="s">
        <v>105</v>
      </c>
      <c r="C41" s="58" t="b">
        <f>FALSE</f>
        <v>0</v>
      </c>
      <c r="D41" t="b">
        <f>VLOOKUP(A41,Módulos!A:B,2,FALSE)</f>
        <v>0</v>
      </c>
      <c r="E41" s="58" t="str">
        <f>IF(C41,"Nenhuma",VLOOKUP(B41,Funcoes_Outputs!B:C,2,FALSE))</f>
        <v>calcular_beneficios_inss</v>
      </c>
    </row>
    <row r="42" spans="1:5" x14ac:dyDescent="0.25">
      <c r="A42" s="58" t="s">
        <v>85</v>
      </c>
      <c r="B42" s="58" t="s">
        <v>106</v>
      </c>
      <c r="C42" s="58" t="b">
        <f>FALSE</f>
        <v>0</v>
      </c>
      <c r="D42" t="b">
        <f>VLOOKUP(A42,Módulos!A:B,2,FALSE)</f>
        <v>0</v>
      </c>
      <c r="E42" s="58" t="str">
        <f>IF(C42,"Nenhuma",VLOOKUP(B42,Funcoes_Outputs!B:C,2,FALSE))</f>
        <v>calcular_beneficios_inss</v>
      </c>
    </row>
    <row r="43" spans="1:5" x14ac:dyDescent="0.25">
      <c r="A43" s="58" t="s">
        <v>85</v>
      </c>
      <c r="B43" s="58" t="s">
        <v>206</v>
      </c>
      <c r="C43" s="58" t="b">
        <f>TRUE</f>
        <v>1</v>
      </c>
      <c r="D43" t="b">
        <f>VLOOKUP(A43,Módulos!A:B,2,FALSE)</f>
        <v>0</v>
      </c>
      <c r="E43" s="58" t="str">
        <f>IF(C43,"Nenhuma",VLOOKUP(B43,Funcoes_Outputs!B:C,2,FALSE))</f>
        <v>Nenhuma</v>
      </c>
    </row>
    <row r="44" spans="1:5" x14ac:dyDescent="0.25">
      <c r="A44" s="58" t="s">
        <v>85</v>
      </c>
      <c r="B44" s="58" t="s">
        <v>207</v>
      </c>
      <c r="C44" s="58" t="b">
        <f>TRUE</f>
        <v>1</v>
      </c>
      <c r="D44" t="b">
        <f>VLOOKUP(A44,Módulos!A:B,2,FALSE)</f>
        <v>0</v>
      </c>
      <c r="E44" s="58" t="str">
        <f>IF(C44,"Nenhuma",VLOOKUP(B44,Funcoes_Outputs!B:C,2,FALSE))</f>
        <v>Nenhuma</v>
      </c>
    </row>
    <row r="45" spans="1:5" x14ac:dyDescent="0.25">
      <c r="A45" s="58" t="s">
        <v>85</v>
      </c>
      <c r="B45" s="58" t="s">
        <v>208</v>
      </c>
      <c r="C45" s="58" t="b">
        <f>TRUE</f>
        <v>1</v>
      </c>
      <c r="D45" t="b">
        <f>VLOOKUP(A45,Módulos!A:B,2,FALSE)</f>
        <v>0</v>
      </c>
      <c r="E45" s="58" t="str">
        <f>IF(C45,"Nenhuma",VLOOKUP(B45,Funcoes_Outputs!B:C,2,FALSE))</f>
        <v>Nenhuma</v>
      </c>
    </row>
    <row r="46" spans="1:5" x14ac:dyDescent="0.25">
      <c r="A46" s="58" t="s">
        <v>85</v>
      </c>
      <c r="B46" s="58" t="s">
        <v>209</v>
      </c>
      <c r="C46" s="58" t="b">
        <f>TRUE</f>
        <v>1</v>
      </c>
      <c r="D46" t="b">
        <f>VLOOKUP(A46,Módulos!A:B,2,FALSE)</f>
        <v>0</v>
      </c>
      <c r="E46" s="58" t="str">
        <f>IF(C46,"Nenhuma",VLOOKUP(B46,Funcoes_Outputs!B:C,2,FALSE))</f>
        <v>Nenhuma</v>
      </c>
    </row>
    <row r="47" spans="1:5" x14ac:dyDescent="0.25">
      <c r="A47" s="58" t="s">
        <v>90</v>
      </c>
      <c r="B47" s="58" t="s">
        <v>56</v>
      </c>
      <c r="C47" s="58" t="b">
        <f>FALSE</f>
        <v>0</v>
      </c>
      <c r="D47" t="b">
        <f>VLOOKUP(A47,Módulos!A:B,2,FALSE)</f>
        <v>1</v>
      </c>
      <c r="E47" s="58" t="str">
        <f>IF(C47,"Nenhuma",VLOOKUP(B47,Funcoes_Outputs!B:C,2,FALSE))</f>
        <v>calcular_eventos</v>
      </c>
    </row>
    <row r="48" spans="1:5" x14ac:dyDescent="0.25">
      <c r="A48" s="58" t="s">
        <v>90</v>
      </c>
      <c r="B48" s="58" t="s">
        <v>60</v>
      </c>
      <c r="C48" s="58" t="b">
        <f>FALSE</f>
        <v>0</v>
      </c>
      <c r="D48" t="b">
        <f>VLOOKUP(A48,Módulos!A:B,2,FALSE)</f>
        <v>1</v>
      </c>
      <c r="E48" s="58" t="str">
        <f>IF(C48,"Nenhuma",VLOOKUP(B48,Funcoes_Outputs!B:C,2,FALSE))</f>
        <v>calcular_eventos</v>
      </c>
    </row>
    <row r="49" spans="1:5" x14ac:dyDescent="0.25">
      <c r="A49" s="58" t="s">
        <v>90</v>
      </c>
      <c r="B49" s="58" t="s">
        <v>64</v>
      </c>
      <c r="C49" s="58" t="b">
        <f>FALSE</f>
        <v>0</v>
      </c>
      <c r="D49" t="b">
        <f>VLOOKUP(A49,Módulos!A:B,2,FALSE)</f>
        <v>1</v>
      </c>
      <c r="E49" s="58" t="str">
        <f>IF(C49,"Nenhuma",VLOOKUP(B49,Funcoes_Outputs!B:C,2,FALSE))</f>
        <v>calcular_eventos</v>
      </c>
    </row>
    <row r="50" spans="1:5" x14ac:dyDescent="0.25">
      <c r="A50" s="58" t="s">
        <v>90</v>
      </c>
      <c r="B50" s="58" t="s">
        <v>68</v>
      </c>
      <c r="C50" s="58" t="b">
        <f>FALSE</f>
        <v>0</v>
      </c>
      <c r="D50" t="b">
        <f>VLOOKUP(A50,Módulos!A:B,2,FALSE)</f>
        <v>1</v>
      </c>
      <c r="E50" s="58" t="str">
        <f>IF(C50,"Nenhuma",VLOOKUP(B50,Funcoes_Outputs!B:C,2,FALSE))</f>
        <v>calcular_eventos</v>
      </c>
    </row>
    <row r="51" spans="1:5" x14ac:dyDescent="0.25">
      <c r="A51" s="58" t="s">
        <v>90</v>
      </c>
      <c r="B51" s="58" t="s">
        <v>57</v>
      </c>
      <c r="C51" s="58" t="b">
        <f>FALSE</f>
        <v>0</v>
      </c>
      <c r="D51" t="b">
        <f>VLOOKUP(A51,Módulos!A:B,2,FALSE)</f>
        <v>1</v>
      </c>
      <c r="E51" s="58" t="str">
        <f>IF(C51,"Nenhuma",VLOOKUP(B51,Funcoes_Outputs!B:C,2,FALSE))</f>
        <v>calcular_eventos</v>
      </c>
    </row>
    <row r="52" spans="1:5" x14ac:dyDescent="0.25">
      <c r="A52" s="58" t="s">
        <v>90</v>
      </c>
      <c r="B52" s="58" t="s">
        <v>61</v>
      </c>
      <c r="C52" s="58" t="b">
        <f>FALSE</f>
        <v>0</v>
      </c>
      <c r="D52" t="b">
        <f>VLOOKUP(A52,Módulos!A:B,2,FALSE)</f>
        <v>1</v>
      </c>
      <c r="E52" s="58" t="str">
        <f>IF(C52,"Nenhuma",VLOOKUP(B52,Funcoes_Outputs!B:C,2,FALSE))</f>
        <v>calcular_eventos</v>
      </c>
    </row>
    <row r="53" spans="1:5" x14ac:dyDescent="0.25">
      <c r="A53" s="58" t="s">
        <v>90</v>
      </c>
      <c r="B53" s="58" t="s">
        <v>65</v>
      </c>
      <c r="C53" s="58" t="b">
        <f>FALSE</f>
        <v>0</v>
      </c>
      <c r="D53" t="b">
        <f>VLOOKUP(A53,Módulos!A:B,2,FALSE)</f>
        <v>1</v>
      </c>
      <c r="E53" s="58" t="str">
        <f>IF(C53,"Nenhuma",VLOOKUP(B53,Funcoes_Outputs!B:C,2,FALSE))</f>
        <v>calcular_eventos</v>
      </c>
    </row>
    <row r="54" spans="1:5" x14ac:dyDescent="0.25">
      <c r="A54" s="58" t="s">
        <v>90</v>
      </c>
      <c r="B54" s="58" t="s">
        <v>69</v>
      </c>
      <c r="C54" s="58" t="b">
        <f>FALSE</f>
        <v>0</v>
      </c>
      <c r="D54" t="b">
        <f>VLOOKUP(A54,Módulos!A:B,2,FALSE)</f>
        <v>1</v>
      </c>
      <c r="E54" s="58" t="str">
        <f>IF(C54,"Nenhuma",VLOOKUP(B54,Funcoes_Outputs!B:C,2,FALSE))</f>
        <v>calcular_eventos</v>
      </c>
    </row>
    <row r="55" spans="1:5" x14ac:dyDescent="0.25">
      <c r="A55" s="58" t="s">
        <v>90</v>
      </c>
      <c r="B55" s="58" t="s">
        <v>54</v>
      </c>
      <c r="C55" s="58" t="b">
        <f>FALSE</f>
        <v>0</v>
      </c>
      <c r="D55" t="b">
        <f>VLOOKUP(A55,Módulos!A:B,2,FALSE)</f>
        <v>1</v>
      </c>
      <c r="E55" s="58" t="str">
        <f>IF(C55,"Nenhuma",VLOOKUP(B55,Funcoes_Outputs!B:C,2,FALSE))</f>
        <v>calcular_eventos</v>
      </c>
    </row>
    <row r="56" spans="1:5" x14ac:dyDescent="0.25">
      <c r="A56" s="58" t="s">
        <v>90</v>
      </c>
      <c r="B56" s="58" t="s">
        <v>58</v>
      </c>
      <c r="C56" s="58" t="b">
        <f>FALSE</f>
        <v>0</v>
      </c>
      <c r="D56" t="b">
        <f>VLOOKUP(A56,Módulos!A:B,2,FALSE)</f>
        <v>1</v>
      </c>
      <c r="E56" s="58" t="str">
        <f>IF(C56,"Nenhuma",VLOOKUP(B56,Funcoes_Outputs!B:C,2,FALSE))</f>
        <v>calcular_eventos</v>
      </c>
    </row>
    <row r="57" spans="1:5" x14ac:dyDescent="0.25">
      <c r="A57" s="58" t="s">
        <v>90</v>
      </c>
      <c r="B57" s="58" t="s">
        <v>62</v>
      </c>
      <c r="C57" s="58" t="b">
        <f>FALSE</f>
        <v>0</v>
      </c>
      <c r="D57" t="b">
        <f>VLOOKUP(A57,Módulos!A:B,2,FALSE)</f>
        <v>1</v>
      </c>
      <c r="E57" s="58" t="str">
        <f>IF(C57,"Nenhuma",VLOOKUP(B57,Funcoes_Outputs!B:C,2,FALSE))</f>
        <v>calcular_eventos</v>
      </c>
    </row>
    <row r="58" spans="1:5" x14ac:dyDescent="0.25">
      <c r="A58" s="58" t="s">
        <v>90</v>
      </c>
      <c r="B58" s="58" t="s">
        <v>66</v>
      </c>
      <c r="C58" s="58" t="b">
        <f>FALSE</f>
        <v>0</v>
      </c>
      <c r="D58" t="b">
        <f>VLOOKUP(A58,Módulos!A:B,2,FALSE)</f>
        <v>1</v>
      </c>
      <c r="E58" s="58" t="str">
        <f>IF(C58,"Nenhuma",VLOOKUP(B58,Funcoes_Outputs!B:C,2,FALSE))</f>
        <v>calcular_eventos</v>
      </c>
    </row>
    <row r="59" spans="1:5" x14ac:dyDescent="0.25">
      <c r="A59" s="58" t="s">
        <v>90</v>
      </c>
      <c r="B59" s="58" t="s">
        <v>55</v>
      </c>
      <c r="C59" s="58" t="b">
        <f>FALSE</f>
        <v>0</v>
      </c>
      <c r="D59" t="b">
        <f>VLOOKUP(A59,Módulos!A:B,2,FALSE)</f>
        <v>1</v>
      </c>
      <c r="E59" s="58" t="str">
        <f>IF(C59,"Nenhuma",VLOOKUP(B59,Funcoes_Outputs!B:C,2,FALSE))</f>
        <v>calcular_eventos</v>
      </c>
    </row>
    <row r="60" spans="1:5" x14ac:dyDescent="0.25">
      <c r="A60" s="58" t="s">
        <v>90</v>
      </c>
      <c r="B60" s="58" t="s">
        <v>59</v>
      </c>
      <c r="C60" s="58" t="b">
        <f>FALSE</f>
        <v>0</v>
      </c>
      <c r="D60" t="b">
        <f>VLOOKUP(A60,Módulos!A:B,2,FALSE)</f>
        <v>1</v>
      </c>
      <c r="E60" s="58" t="str">
        <f>IF(C60,"Nenhuma",VLOOKUP(B60,Funcoes_Outputs!B:C,2,FALSE))</f>
        <v>calcular_eventos</v>
      </c>
    </row>
    <row r="61" spans="1:5" x14ac:dyDescent="0.25">
      <c r="A61" s="58" t="s">
        <v>90</v>
      </c>
      <c r="B61" s="58" t="s">
        <v>63</v>
      </c>
      <c r="C61" s="58" t="b">
        <f>FALSE</f>
        <v>0</v>
      </c>
      <c r="D61" t="b">
        <f>VLOOKUP(A61,Módulos!A:B,2,FALSE)</f>
        <v>1</v>
      </c>
      <c r="E61" s="58" t="str">
        <f>IF(C61,"Nenhuma",VLOOKUP(B61,Funcoes_Outputs!B:C,2,FALSE))</f>
        <v>calcular_eventos</v>
      </c>
    </row>
    <row r="62" spans="1:5" x14ac:dyDescent="0.25">
      <c r="A62" s="58" t="s">
        <v>90</v>
      </c>
      <c r="B62" s="58" t="s">
        <v>67</v>
      </c>
      <c r="C62" s="58" t="b">
        <f>FALSE</f>
        <v>0</v>
      </c>
      <c r="D62" t="b">
        <f>VLOOKUP(A62,Módulos!A:B,2,FALSE)</f>
        <v>1</v>
      </c>
      <c r="E62" s="58" t="str">
        <f>IF(C62,"Nenhuma",VLOOKUP(B62,Funcoes_Outputs!B:C,2,FALSE))</f>
        <v>calcular_eventos</v>
      </c>
    </row>
    <row r="63" spans="1:5" x14ac:dyDescent="0.25">
      <c r="A63" s="58" t="s">
        <v>90</v>
      </c>
      <c r="B63" s="58" t="s">
        <v>471</v>
      </c>
      <c r="C63" s="58" t="b">
        <f>TRUE</f>
        <v>1</v>
      </c>
      <c r="D63" t="b">
        <f>VLOOKUP(A63,Módulos!A:B,2,FALSE)</f>
        <v>1</v>
      </c>
      <c r="E63" s="58" t="str">
        <f>IF(C63,"Nenhuma",VLOOKUP(B63,Funcoes_Outputs!B:C,2,FALSE))</f>
        <v>Nenhuma</v>
      </c>
    </row>
    <row r="64" spans="1:5" x14ac:dyDescent="0.25">
      <c r="A64" s="58" t="s">
        <v>90</v>
      </c>
      <c r="B64" s="58" t="s">
        <v>472</v>
      </c>
      <c r="C64" s="58" t="b">
        <f>TRUE</f>
        <v>1</v>
      </c>
      <c r="D64" t="b">
        <f>VLOOKUP(A64,Módulos!A:B,2,FALSE)</f>
        <v>1</v>
      </c>
      <c r="E64" s="58" t="str">
        <f>IF(C64,"Nenhuma",VLOOKUP(B64,Funcoes_Outputs!B:C,2,FALSE))</f>
        <v>Nenhuma</v>
      </c>
    </row>
    <row r="65" spans="1:5" x14ac:dyDescent="0.25">
      <c r="A65" s="58" t="s">
        <v>90</v>
      </c>
      <c r="B65" s="58" t="s">
        <v>473</v>
      </c>
      <c r="C65" s="58" t="b">
        <f>TRUE</f>
        <v>1</v>
      </c>
      <c r="D65" t="b">
        <f>VLOOKUP(A65,Módulos!A:B,2,FALSE)</f>
        <v>1</v>
      </c>
      <c r="E65" s="58" t="str">
        <f>IF(C65,"Nenhuma",VLOOKUP(B65,Funcoes_Outputs!B:C,2,FALSE))</f>
        <v>Nenhuma</v>
      </c>
    </row>
    <row r="66" spans="1:5" x14ac:dyDescent="0.25">
      <c r="A66" s="58" t="s">
        <v>90</v>
      </c>
      <c r="B66" s="58" t="s">
        <v>474</v>
      </c>
      <c r="C66" s="58" t="b">
        <f>TRUE</f>
        <v>1</v>
      </c>
      <c r="D66" t="b">
        <f>VLOOKUP(A66,Módulos!A:B,2,FALSE)</f>
        <v>1</v>
      </c>
      <c r="E66" s="58" t="str">
        <f>IF(C66,"Nenhuma",VLOOKUP(B66,Funcoes_Outputs!B:C,2,FALSE))</f>
        <v>Nenhuma</v>
      </c>
    </row>
    <row r="67" spans="1:5" x14ac:dyDescent="0.25">
      <c r="A67" s="58" t="s">
        <v>90</v>
      </c>
      <c r="B67" s="58" t="s">
        <v>97</v>
      </c>
      <c r="C67" s="58" t="b">
        <f>TRUE</f>
        <v>1</v>
      </c>
      <c r="D67" t="b">
        <f>VLOOKUP(A67,Módulos!A:B,2,FALSE)</f>
        <v>1</v>
      </c>
      <c r="E67" s="58" t="str">
        <f>IF(C67,"Nenhuma",VLOOKUP(B67,Funcoes_Outputs!B:C,2,FALSE))</f>
        <v>Nenhuma</v>
      </c>
    </row>
    <row r="68" spans="1:5" x14ac:dyDescent="0.25">
      <c r="A68" s="58" t="s">
        <v>90</v>
      </c>
      <c r="B68" s="58" t="s">
        <v>98</v>
      </c>
      <c r="C68" s="58" t="b">
        <f>TRUE</f>
        <v>1</v>
      </c>
      <c r="D68" t="b">
        <f>VLOOKUP(A68,Módulos!A:B,2,FALSE)</f>
        <v>1</v>
      </c>
      <c r="E68" s="58" t="str">
        <f>IF(C68,"Nenhuma",VLOOKUP(B68,Funcoes_Outputs!B:C,2,FALSE))</f>
        <v>Nenhuma</v>
      </c>
    </row>
    <row r="69" spans="1:5" x14ac:dyDescent="0.25">
      <c r="A69" s="58" t="s">
        <v>90</v>
      </c>
      <c r="B69" s="58" t="s">
        <v>99</v>
      </c>
      <c r="C69" s="58" t="b">
        <f>TRUE</f>
        <v>1</v>
      </c>
      <c r="D69" t="b">
        <f>VLOOKUP(A69,Módulos!A:B,2,FALSE)</f>
        <v>1</v>
      </c>
      <c r="E69" s="58" t="str">
        <f>IF(C69,"Nenhuma",VLOOKUP(B69,Funcoes_Outputs!B:C,2,FALSE))</f>
        <v>Nenhuma</v>
      </c>
    </row>
    <row r="70" spans="1:5" x14ac:dyDescent="0.25">
      <c r="A70" s="58" t="s">
        <v>90</v>
      </c>
      <c r="B70" s="58" t="s">
        <v>100</v>
      </c>
      <c r="C70" s="58" t="b">
        <f>TRUE</f>
        <v>1</v>
      </c>
      <c r="D70" t="b">
        <f>VLOOKUP(A70,Módulos!A:B,2,FALSE)</f>
        <v>1</v>
      </c>
      <c r="E70" s="58" t="str">
        <f>IF(C70,"Nenhuma",VLOOKUP(B70,Funcoes_Outputs!B:C,2,FALSE))</f>
        <v>Nenhuma</v>
      </c>
    </row>
    <row r="71" spans="1:5" x14ac:dyDescent="0.25">
      <c r="A71" s="58" t="s">
        <v>90</v>
      </c>
      <c r="B71" s="58" t="s">
        <v>101</v>
      </c>
      <c r="C71" s="58" t="b">
        <f>TRUE</f>
        <v>1</v>
      </c>
      <c r="D71" t="b">
        <f>VLOOKUP(A71,Módulos!A:B,2,FALSE)</f>
        <v>1</v>
      </c>
      <c r="E71" s="58" t="str">
        <f>IF(C71,"Nenhuma",VLOOKUP(B71,Funcoes_Outputs!B:C,2,FALSE))</f>
        <v>Nenhuma</v>
      </c>
    </row>
    <row r="72" spans="1:5" x14ac:dyDescent="0.25">
      <c r="A72" s="58" t="s">
        <v>90</v>
      </c>
      <c r="B72" s="58" t="s">
        <v>102</v>
      </c>
      <c r="C72" s="58" t="b">
        <f>TRUE</f>
        <v>1</v>
      </c>
      <c r="D72" t="b">
        <f>VLOOKUP(A72,Módulos!A:B,2,FALSE)</f>
        <v>1</v>
      </c>
      <c r="E72" s="58" t="str">
        <f>IF(C72,"Nenhuma",VLOOKUP(B72,Funcoes_Outputs!B:C,2,FALSE))</f>
        <v>Nenhuma</v>
      </c>
    </row>
    <row r="73" spans="1:5" x14ac:dyDescent="0.25">
      <c r="A73" s="58" t="s">
        <v>90</v>
      </c>
      <c r="B73" s="58" t="s">
        <v>89</v>
      </c>
      <c r="C73" s="58" t="b">
        <f>TRUE</f>
        <v>1</v>
      </c>
      <c r="D73" t="b">
        <f>VLOOKUP(A73,Módulos!A:B,2,FALSE)</f>
        <v>1</v>
      </c>
      <c r="E73" s="58" t="str">
        <f>IF(C73,"Nenhuma",VLOOKUP(B73,Funcoes_Outputs!B:C,2,FALSE))</f>
        <v>Nenhuma</v>
      </c>
    </row>
    <row r="74" spans="1:5" x14ac:dyDescent="0.25">
      <c r="A74" s="58" t="s">
        <v>109</v>
      </c>
      <c r="B74" s="58" t="s">
        <v>110</v>
      </c>
      <c r="C74" s="58" t="b">
        <f>TRUE</f>
        <v>1</v>
      </c>
      <c r="D74" t="b">
        <f>VLOOKUP(A74,Módulos!A:B,2,FALSE)</f>
        <v>0</v>
      </c>
      <c r="E74" s="58" t="str">
        <f>IF(C74,"Nenhuma",VLOOKUP(B74,Funcoes_Outputs!B:C,2,FALSE))</f>
        <v>Nenhuma</v>
      </c>
    </row>
    <row r="75" spans="1:5" x14ac:dyDescent="0.25">
      <c r="A75" s="58" t="s">
        <v>109</v>
      </c>
      <c r="B75" s="58" t="s">
        <v>13</v>
      </c>
      <c r="C75" s="58" t="b">
        <f>TRUE</f>
        <v>1</v>
      </c>
      <c r="D75" t="b">
        <f>VLOOKUP(A75,Módulos!A:B,2,FALSE)</f>
        <v>0</v>
      </c>
      <c r="E75" s="58" t="str">
        <f>IF(C75,"Nenhuma",VLOOKUP(B75,Funcoes_Outputs!B:C,2,FALSE))</f>
        <v>Nenhuma</v>
      </c>
    </row>
    <row r="76" spans="1:5" x14ac:dyDescent="0.25">
      <c r="A76" s="58" t="s">
        <v>109</v>
      </c>
      <c r="B76" s="58" t="s">
        <v>1</v>
      </c>
      <c r="C76" s="58" t="b">
        <f>TRUE</f>
        <v>1</v>
      </c>
      <c r="D76" t="b">
        <f>VLOOKUP(A76,Módulos!A:B,2,FALSE)</f>
        <v>0</v>
      </c>
      <c r="E76" s="58" t="str">
        <f>IF(C76,"Nenhuma",VLOOKUP(B76,Funcoes_Outputs!B:C,2,FALSE))</f>
        <v>Nenhuma</v>
      </c>
    </row>
    <row r="77" spans="1:5" x14ac:dyDescent="0.25">
      <c r="A77" s="58" t="s">
        <v>109</v>
      </c>
      <c r="B77" s="58" t="s">
        <v>14</v>
      </c>
      <c r="C77" s="58" t="b">
        <f>TRUE</f>
        <v>1</v>
      </c>
      <c r="D77" t="b">
        <f>VLOOKUP(A77,Módulos!A:B,2,FALSE)</f>
        <v>0</v>
      </c>
      <c r="E77" s="58" t="str">
        <f>IF(C77,"Nenhuma",VLOOKUP(B77,Funcoes_Outputs!B:C,2,FALSE))</f>
        <v>Nenhuma</v>
      </c>
    </row>
    <row r="78" spans="1:5" x14ac:dyDescent="0.25">
      <c r="A78" s="58" t="s">
        <v>113</v>
      </c>
      <c r="B78" s="58" t="s">
        <v>115</v>
      </c>
      <c r="C78" s="58" t="b">
        <f>TRUE</f>
        <v>1</v>
      </c>
      <c r="D78" t="b">
        <f>VLOOKUP(A78,Módulos!A:B,2,FALSE)</f>
        <v>0</v>
      </c>
      <c r="E78" s="58" t="str">
        <f>IF(C78,"Nenhuma",VLOOKUP(B78,Funcoes_Outputs!B:C,2,FALSE))</f>
        <v>Nenhuma</v>
      </c>
    </row>
    <row r="79" spans="1:5" x14ac:dyDescent="0.25">
      <c r="A79" s="58" t="s">
        <v>113</v>
      </c>
      <c r="B79" s="58" t="s">
        <v>56</v>
      </c>
      <c r="C79" s="58" t="b">
        <f>FALSE</f>
        <v>0</v>
      </c>
      <c r="D79" t="b">
        <f>VLOOKUP(A79,Módulos!A:B,2,FALSE)</f>
        <v>0</v>
      </c>
      <c r="E79" s="58" t="str">
        <f>IF(C79,"Nenhuma",VLOOKUP(B79,Funcoes_Outputs!B:C,2,FALSE))</f>
        <v>calcular_eventos</v>
      </c>
    </row>
    <row r="80" spans="1:5" x14ac:dyDescent="0.25">
      <c r="A80" s="58" t="s">
        <v>113</v>
      </c>
      <c r="B80" s="58" t="s">
        <v>64</v>
      </c>
      <c r="C80" s="58" t="b">
        <f>FALSE</f>
        <v>0</v>
      </c>
      <c r="D80" t="b">
        <f>VLOOKUP(A80,Módulos!A:B,2,FALSE)</f>
        <v>0</v>
      </c>
      <c r="E80" s="58" t="str">
        <f>IF(C80,"Nenhuma",VLOOKUP(B80,Funcoes_Outputs!B:C,2,FALSE))</f>
        <v>calcular_eventos</v>
      </c>
    </row>
    <row r="81" spans="1:5" x14ac:dyDescent="0.25">
      <c r="A81" s="58" t="s">
        <v>113</v>
      </c>
      <c r="B81" s="58" t="s">
        <v>54</v>
      </c>
      <c r="C81" s="58" t="b">
        <f>FALSE</f>
        <v>0</v>
      </c>
      <c r="D81" t="b">
        <f>VLOOKUP(A81,Módulos!A:B,2,FALSE)</f>
        <v>0</v>
      </c>
      <c r="E81" s="58" t="str">
        <f>IF(C81,"Nenhuma",VLOOKUP(B81,Funcoes_Outputs!B:C,2,FALSE))</f>
        <v>calcular_eventos</v>
      </c>
    </row>
    <row r="82" spans="1:5" x14ac:dyDescent="0.25">
      <c r="A82" s="58" t="s">
        <v>113</v>
      </c>
      <c r="B82" s="58" t="s">
        <v>62</v>
      </c>
      <c r="C82" s="58" t="b">
        <f>FALSE</f>
        <v>0</v>
      </c>
      <c r="D82" t="b">
        <f>VLOOKUP(A82,Módulos!A:B,2,FALSE)</f>
        <v>0</v>
      </c>
      <c r="E82" s="58" t="str">
        <f>IF(C82,"Nenhuma",VLOOKUP(B82,Funcoes_Outputs!B:C,2,FALSE))</f>
        <v>calcular_eventos</v>
      </c>
    </row>
    <row r="83" spans="1:5" x14ac:dyDescent="0.25">
      <c r="A83" s="58" t="s">
        <v>113</v>
      </c>
      <c r="B83" s="58" t="s">
        <v>55</v>
      </c>
      <c r="C83" s="58" t="b">
        <f>FALSE</f>
        <v>0</v>
      </c>
      <c r="D83" t="b">
        <f>VLOOKUP(A83,Módulos!A:B,2,FALSE)</f>
        <v>0</v>
      </c>
      <c r="E83" s="58" t="str">
        <f>IF(C83,"Nenhuma",VLOOKUP(B83,Funcoes_Outputs!B:C,2,FALSE))</f>
        <v>calcular_eventos</v>
      </c>
    </row>
    <row r="84" spans="1:5" x14ac:dyDescent="0.25">
      <c r="A84" s="58" t="s">
        <v>113</v>
      </c>
      <c r="B84" s="58" t="s">
        <v>63</v>
      </c>
      <c r="C84" s="58" t="b">
        <f>FALSE</f>
        <v>0</v>
      </c>
      <c r="D84" t="b">
        <f>VLOOKUP(A84,Módulos!A:B,2,FALSE)</f>
        <v>0</v>
      </c>
      <c r="E84" s="58" t="str">
        <f>IF(C84,"Nenhuma",VLOOKUP(B84,Funcoes_Outputs!B:C,2,FALSE))</f>
        <v>calcular_eventos</v>
      </c>
    </row>
    <row r="85" spans="1:5" x14ac:dyDescent="0.25">
      <c r="A85" s="58" t="s">
        <v>118</v>
      </c>
      <c r="B85" s="58" t="s">
        <v>117</v>
      </c>
      <c r="C85" s="58" t="b">
        <f>TRUE</f>
        <v>1</v>
      </c>
      <c r="D85" t="b">
        <f>VLOOKUP(A85,Módulos!A:B,2,FALSE)</f>
        <v>0</v>
      </c>
      <c r="E85" s="58" t="str">
        <f>IF(C85,"Nenhuma",VLOOKUP(B85,Funcoes_Outputs!B:C,2,FALSE))</f>
        <v>Nenhuma</v>
      </c>
    </row>
    <row r="86" spans="1:5" x14ac:dyDescent="0.25">
      <c r="A86" s="58" t="s">
        <v>118</v>
      </c>
      <c r="B86" s="58" t="s">
        <v>56</v>
      </c>
      <c r="C86" s="58" t="b">
        <f>FALSE</f>
        <v>0</v>
      </c>
      <c r="D86" t="b">
        <f>VLOOKUP(A86,Módulos!A:B,2,FALSE)</f>
        <v>0</v>
      </c>
      <c r="E86" s="58" t="str">
        <f>IF(C86,"Nenhuma",VLOOKUP(B86,Funcoes_Outputs!B:C,2,FALSE))</f>
        <v>calcular_eventos</v>
      </c>
    </row>
    <row r="87" spans="1:5" x14ac:dyDescent="0.25">
      <c r="A87" s="58" t="s">
        <v>118</v>
      </c>
      <c r="B87" s="58" t="s">
        <v>64</v>
      </c>
      <c r="C87" s="58" t="b">
        <f>FALSE</f>
        <v>0</v>
      </c>
      <c r="D87" t="b">
        <f>VLOOKUP(A87,Módulos!A:B,2,FALSE)</f>
        <v>0</v>
      </c>
      <c r="E87" s="58" t="str">
        <f>IF(C87,"Nenhuma",VLOOKUP(B87,Funcoes_Outputs!B:C,2,FALSE))</f>
        <v>calcular_eventos</v>
      </c>
    </row>
    <row r="88" spans="1:5" x14ac:dyDescent="0.25">
      <c r="A88" s="58" t="s">
        <v>118</v>
      </c>
      <c r="B88" s="58" t="s">
        <v>57</v>
      </c>
      <c r="C88" s="58" t="b">
        <f>FALSE</f>
        <v>0</v>
      </c>
      <c r="D88" t="b">
        <f>VLOOKUP(A88,Módulos!A:B,2,FALSE)</f>
        <v>0</v>
      </c>
      <c r="E88" s="58" t="str">
        <f>IF(C88,"Nenhuma",VLOOKUP(B88,Funcoes_Outputs!B:C,2,FALSE))</f>
        <v>calcular_eventos</v>
      </c>
    </row>
    <row r="89" spans="1:5" x14ac:dyDescent="0.25">
      <c r="A89" s="58" t="s">
        <v>118</v>
      </c>
      <c r="B89" s="58" t="s">
        <v>65</v>
      </c>
      <c r="C89" s="58" t="b">
        <f>FALSE</f>
        <v>0</v>
      </c>
      <c r="D89" t="b">
        <f>VLOOKUP(A89,Módulos!A:B,2,FALSE)</f>
        <v>0</v>
      </c>
      <c r="E89" s="58" t="str">
        <f>IF(C89,"Nenhuma",VLOOKUP(B89,Funcoes_Outputs!B:C,2,FALSE))</f>
        <v>calcular_eventos</v>
      </c>
    </row>
    <row r="90" spans="1:5" x14ac:dyDescent="0.25">
      <c r="A90" s="58" t="s">
        <v>118</v>
      </c>
      <c r="B90" s="58" t="s">
        <v>54</v>
      </c>
      <c r="C90" s="58" t="b">
        <f>FALSE</f>
        <v>0</v>
      </c>
      <c r="D90" t="b">
        <f>VLOOKUP(A90,Módulos!A:B,2,FALSE)</f>
        <v>0</v>
      </c>
      <c r="E90" s="58" t="str">
        <f>IF(C90,"Nenhuma",VLOOKUP(B90,Funcoes_Outputs!B:C,2,FALSE))</f>
        <v>calcular_eventos</v>
      </c>
    </row>
    <row r="91" spans="1:5" x14ac:dyDescent="0.25">
      <c r="A91" s="58" t="s">
        <v>118</v>
      </c>
      <c r="B91" s="58" t="s">
        <v>62</v>
      </c>
      <c r="C91" s="58" t="b">
        <f>FALSE</f>
        <v>0</v>
      </c>
      <c r="D91" t="b">
        <f>VLOOKUP(A91,Módulos!A:B,2,FALSE)</f>
        <v>0</v>
      </c>
      <c r="E91" s="58" t="str">
        <f>IF(C91,"Nenhuma",VLOOKUP(B91,Funcoes_Outputs!B:C,2,FALSE))</f>
        <v>calcular_eventos</v>
      </c>
    </row>
    <row r="92" spans="1:5" x14ac:dyDescent="0.25">
      <c r="A92" s="58" t="s">
        <v>118</v>
      </c>
      <c r="B92" s="58" t="s">
        <v>55</v>
      </c>
      <c r="C92" s="58" t="b">
        <f>FALSE</f>
        <v>0</v>
      </c>
      <c r="D92" t="b">
        <f>VLOOKUP(A92,Módulos!A:B,2,FALSE)</f>
        <v>0</v>
      </c>
      <c r="E92" s="58" t="str">
        <f>IF(C92,"Nenhuma",VLOOKUP(B92,Funcoes_Outputs!B:C,2,FALSE))</f>
        <v>calcular_eventos</v>
      </c>
    </row>
    <row r="93" spans="1:5" x14ac:dyDescent="0.25">
      <c r="A93" s="58" t="s">
        <v>118</v>
      </c>
      <c r="B93" s="58" t="s">
        <v>63</v>
      </c>
      <c r="C93" s="58" t="b">
        <f>FALSE</f>
        <v>0</v>
      </c>
      <c r="D93" t="b">
        <f>VLOOKUP(A93,Módulos!A:B,2,FALSE)</f>
        <v>0</v>
      </c>
      <c r="E93" s="58" t="str">
        <f>IF(C93,"Nenhuma",VLOOKUP(B93,Funcoes_Outputs!B:C,2,FALSE))</f>
        <v>calcular_eventos</v>
      </c>
    </row>
    <row r="94" spans="1:5" x14ac:dyDescent="0.25">
      <c r="A94" s="58" t="s">
        <v>121</v>
      </c>
      <c r="B94" s="58" t="s">
        <v>122</v>
      </c>
      <c r="C94" s="58" t="b">
        <f>TRUE</f>
        <v>1</v>
      </c>
      <c r="D94" t="b">
        <f>VLOOKUP(A94,Módulos!A:B,2,FALSE)</f>
        <v>0</v>
      </c>
      <c r="E94" s="58" t="str">
        <f>IF(C94,"Nenhuma",VLOOKUP(B94,Funcoes_Outputs!B:C,2,FALSE))</f>
        <v>Nenhuma</v>
      </c>
    </row>
    <row r="95" spans="1:5" x14ac:dyDescent="0.25">
      <c r="A95" s="58" t="s">
        <v>121</v>
      </c>
      <c r="B95" s="58" t="s">
        <v>56</v>
      </c>
      <c r="C95" s="58" t="b">
        <f>FALSE</f>
        <v>0</v>
      </c>
      <c r="D95" t="b">
        <f>VLOOKUP(A95,Módulos!A:B,2,FALSE)</f>
        <v>0</v>
      </c>
      <c r="E95" s="58" t="str">
        <f>IF(C95,"Nenhuma",VLOOKUP(B95,Funcoes_Outputs!B:C,2,FALSE))</f>
        <v>calcular_eventos</v>
      </c>
    </row>
    <row r="96" spans="1:5" x14ac:dyDescent="0.25">
      <c r="A96" s="58" t="s">
        <v>121</v>
      </c>
      <c r="B96" s="58" t="s">
        <v>64</v>
      </c>
      <c r="C96" s="58" t="b">
        <f>FALSE</f>
        <v>0</v>
      </c>
      <c r="D96" t="b">
        <f>VLOOKUP(A96,Módulos!A:B,2,FALSE)</f>
        <v>0</v>
      </c>
      <c r="E96" s="58" t="str">
        <f>IF(C96,"Nenhuma",VLOOKUP(B96,Funcoes_Outputs!B:C,2,FALSE))</f>
        <v>calcular_eventos</v>
      </c>
    </row>
    <row r="97" spans="1:5" x14ac:dyDescent="0.25">
      <c r="A97" s="58" t="s">
        <v>121</v>
      </c>
      <c r="B97" s="58" t="s">
        <v>57</v>
      </c>
      <c r="C97" s="58" t="b">
        <f>FALSE</f>
        <v>0</v>
      </c>
      <c r="D97" t="b">
        <f>VLOOKUP(A97,Módulos!A:B,2,FALSE)</f>
        <v>0</v>
      </c>
      <c r="E97" s="58" t="str">
        <f>IF(C97,"Nenhuma",VLOOKUP(B97,Funcoes_Outputs!B:C,2,FALSE))</f>
        <v>calcular_eventos</v>
      </c>
    </row>
    <row r="98" spans="1:5" x14ac:dyDescent="0.25">
      <c r="A98" s="58" t="s">
        <v>121</v>
      </c>
      <c r="B98" s="58" t="s">
        <v>65</v>
      </c>
      <c r="C98" s="58" t="b">
        <f>FALSE</f>
        <v>0</v>
      </c>
      <c r="D98" t="b">
        <f>VLOOKUP(A98,Módulos!A:B,2,FALSE)</f>
        <v>0</v>
      </c>
      <c r="E98" s="58" t="str">
        <f>IF(C98,"Nenhuma",VLOOKUP(B98,Funcoes_Outputs!B:C,2,FALSE))</f>
        <v>calcular_eventos</v>
      </c>
    </row>
    <row r="99" spans="1:5" x14ac:dyDescent="0.25">
      <c r="A99" s="58" t="s">
        <v>121</v>
      </c>
      <c r="B99" s="58" t="s">
        <v>54</v>
      </c>
      <c r="C99" s="58" t="b">
        <f>FALSE</f>
        <v>0</v>
      </c>
      <c r="D99" t="b">
        <f>VLOOKUP(A99,Módulos!A:B,2,FALSE)</f>
        <v>0</v>
      </c>
      <c r="E99" s="58" t="str">
        <f>IF(C99,"Nenhuma",VLOOKUP(B99,Funcoes_Outputs!B:C,2,FALSE))</f>
        <v>calcular_eventos</v>
      </c>
    </row>
    <row r="100" spans="1:5" x14ac:dyDescent="0.25">
      <c r="A100" s="58" t="s">
        <v>121</v>
      </c>
      <c r="B100" s="58" t="s">
        <v>62</v>
      </c>
      <c r="C100" s="58" t="b">
        <f>FALSE</f>
        <v>0</v>
      </c>
      <c r="D100" t="b">
        <f>VLOOKUP(A100,Módulos!A:B,2,FALSE)</f>
        <v>0</v>
      </c>
      <c r="E100" s="58" t="str">
        <f>IF(C100,"Nenhuma",VLOOKUP(B100,Funcoes_Outputs!B:C,2,FALSE))</f>
        <v>calcular_eventos</v>
      </c>
    </row>
    <row r="101" spans="1:5" x14ac:dyDescent="0.25">
      <c r="A101" s="58" t="s">
        <v>121</v>
      </c>
      <c r="B101" s="58" t="s">
        <v>55</v>
      </c>
      <c r="C101" s="58" t="b">
        <f>FALSE</f>
        <v>0</v>
      </c>
      <c r="D101" t="b">
        <f>VLOOKUP(A101,Módulos!A:B,2,FALSE)</f>
        <v>0</v>
      </c>
      <c r="E101" s="58" t="str">
        <f>IF(C101,"Nenhuma",VLOOKUP(B101,Funcoes_Outputs!B:C,2,FALSE))</f>
        <v>calcular_eventos</v>
      </c>
    </row>
    <row r="102" spans="1:5" x14ac:dyDescent="0.25">
      <c r="A102" s="58" t="s">
        <v>121</v>
      </c>
      <c r="B102" s="58" t="s">
        <v>63</v>
      </c>
      <c r="C102" s="58" t="b">
        <f>FALSE</f>
        <v>0</v>
      </c>
      <c r="D102" t="b">
        <f>VLOOKUP(A102,Módulos!A:B,2,FALSE)</f>
        <v>0</v>
      </c>
      <c r="E102" s="58" t="str">
        <f>IF(C102,"Nenhuma",VLOOKUP(B102,Funcoes_Outputs!B:C,2,FALSE))</f>
        <v>calcular_eventos</v>
      </c>
    </row>
    <row r="103" spans="1:5" x14ac:dyDescent="0.25">
      <c r="A103" s="58" t="s">
        <v>125</v>
      </c>
      <c r="B103" s="58" t="s">
        <v>1</v>
      </c>
      <c r="C103" s="58" t="b">
        <f>TRUE</f>
        <v>1</v>
      </c>
      <c r="D103" t="b">
        <f>VLOOKUP(A103,Módulos!A:B,2,FALSE)</f>
        <v>0</v>
      </c>
      <c r="E103" s="58" t="str">
        <f>IF(C103,"Nenhuma",VLOOKUP(B103,Funcoes_Outputs!B:C,2,FALSE))</f>
        <v>Nenhuma</v>
      </c>
    </row>
    <row r="104" spans="1:5" x14ac:dyDescent="0.25">
      <c r="A104" s="58" t="s">
        <v>125</v>
      </c>
      <c r="B104" s="58" t="s">
        <v>56</v>
      </c>
      <c r="C104" s="58" t="b">
        <f>FALSE</f>
        <v>0</v>
      </c>
      <c r="D104" t="b">
        <f>VLOOKUP(A104,Módulos!A:B,2,FALSE)</f>
        <v>0</v>
      </c>
      <c r="E104" s="58" t="str">
        <f>IF(C104,"Nenhuma",VLOOKUP(B104,Funcoes_Outputs!B:C,2,FALSE))</f>
        <v>calcular_eventos</v>
      </c>
    </row>
    <row r="105" spans="1:5" x14ac:dyDescent="0.25">
      <c r="A105" s="58" t="s">
        <v>125</v>
      </c>
      <c r="B105" s="58" t="s">
        <v>60</v>
      </c>
      <c r="C105" s="58" t="b">
        <f>FALSE</f>
        <v>0</v>
      </c>
      <c r="D105" t="b">
        <f>VLOOKUP(A105,Módulos!A:B,2,FALSE)</f>
        <v>0</v>
      </c>
      <c r="E105" s="58" t="str">
        <f>IF(C105,"Nenhuma",VLOOKUP(B105,Funcoes_Outputs!B:C,2,FALSE))</f>
        <v>calcular_eventos</v>
      </c>
    </row>
    <row r="106" spans="1:5" x14ac:dyDescent="0.25">
      <c r="A106" s="58" t="s">
        <v>125</v>
      </c>
      <c r="B106" s="58" t="s">
        <v>64</v>
      </c>
      <c r="C106" s="58" t="b">
        <f>FALSE</f>
        <v>0</v>
      </c>
      <c r="D106" t="b">
        <f>VLOOKUP(A106,Módulos!A:B,2,FALSE)</f>
        <v>0</v>
      </c>
      <c r="E106" s="58" t="str">
        <f>IF(C106,"Nenhuma",VLOOKUP(B106,Funcoes_Outputs!B:C,2,FALSE))</f>
        <v>calcular_eventos</v>
      </c>
    </row>
    <row r="107" spans="1:5" x14ac:dyDescent="0.25">
      <c r="A107" s="58" t="s">
        <v>125</v>
      </c>
      <c r="B107" s="58" t="s">
        <v>68</v>
      </c>
      <c r="C107" s="58" t="b">
        <f>FALSE</f>
        <v>0</v>
      </c>
      <c r="D107" t="b">
        <f>VLOOKUP(A107,Módulos!A:B,2,FALSE)</f>
        <v>0</v>
      </c>
      <c r="E107" s="58" t="str">
        <f>IF(C107,"Nenhuma",VLOOKUP(B107,Funcoes_Outputs!B:C,2,FALSE))</f>
        <v>calcular_eventos</v>
      </c>
    </row>
    <row r="108" spans="1:5" x14ac:dyDescent="0.25">
      <c r="A108" s="58" t="s">
        <v>125</v>
      </c>
      <c r="B108" s="58" t="s">
        <v>57</v>
      </c>
      <c r="C108" s="58" t="b">
        <f>FALSE</f>
        <v>0</v>
      </c>
      <c r="D108" t="b">
        <f>VLOOKUP(A108,Módulos!A:B,2,FALSE)</f>
        <v>0</v>
      </c>
      <c r="E108" s="58" t="str">
        <f>IF(C108,"Nenhuma",VLOOKUP(B108,Funcoes_Outputs!B:C,2,FALSE))</f>
        <v>calcular_eventos</v>
      </c>
    </row>
    <row r="109" spans="1:5" x14ac:dyDescent="0.25">
      <c r="A109" s="58" t="s">
        <v>125</v>
      </c>
      <c r="B109" s="58" t="s">
        <v>61</v>
      </c>
      <c r="C109" s="58" t="b">
        <f>FALSE</f>
        <v>0</v>
      </c>
      <c r="D109" t="b">
        <f>VLOOKUP(A109,Módulos!A:B,2,FALSE)</f>
        <v>0</v>
      </c>
      <c r="E109" s="58" t="str">
        <f>IF(C109,"Nenhuma",VLOOKUP(B109,Funcoes_Outputs!B:C,2,FALSE))</f>
        <v>calcular_eventos</v>
      </c>
    </row>
    <row r="110" spans="1:5" x14ac:dyDescent="0.25">
      <c r="A110" s="58" t="s">
        <v>125</v>
      </c>
      <c r="B110" s="58" t="s">
        <v>65</v>
      </c>
      <c r="C110" s="58" t="b">
        <f>FALSE</f>
        <v>0</v>
      </c>
      <c r="D110" t="b">
        <f>VLOOKUP(A110,Módulos!A:B,2,FALSE)</f>
        <v>0</v>
      </c>
      <c r="E110" s="58" t="str">
        <f>IF(C110,"Nenhuma",VLOOKUP(B110,Funcoes_Outputs!B:C,2,FALSE))</f>
        <v>calcular_eventos</v>
      </c>
    </row>
    <row r="111" spans="1:5" x14ac:dyDescent="0.25">
      <c r="A111" s="58" t="s">
        <v>125</v>
      </c>
      <c r="B111" s="58" t="s">
        <v>69</v>
      </c>
      <c r="C111" s="58" t="b">
        <f>FALSE</f>
        <v>0</v>
      </c>
      <c r="D111" t="b">
        <f>VLOOKUP(A111,Módulos!A:B,2,FALSE)</f>
        <v>0</v>
      </c>
      <c r="E111" s="58" t="str">
        <f>IF(C111,"Nenhuma",VLOOKUP(B111,Funcoes_Outputs!B:C,2,FALSE))</f>
        <v>calcular_eventos</v>
      </c>
    </row>
    <row r="112" spans="1:5" x14ac:dyDescent="0.25">
      <c r="A112" s="58" t="s">
        <v>125</v>
      </c>
      <c r="B112" s="58" t="s">
        <v>54</v>
      </c>
      <c r="C112" s="58" t="b">
        <f>FALSE</f>
        <v>0</v>
      </c>
      <c r="D112" t="b">
        <f>VLOOKUP(A112,Módulos!A:B,2,FALSE)</f>
        <v>0</v>
      </c>
      <c r="E112" s="58" t="str">
        <f>IF(C112,"Nenhuma",VLOOKUP(B112,Funcoes_Outputs!B:C,2,FALSE))</f>
        <v>calcular_eventos</v>
      </c>
    </row>
    <row r="113" spans="1:5" x14ac:dyDescent="0.25">
      <c r="A113" s="58" t="s">
        <v>125</v>
      </c>
      <c r="B113" s="58" t="s">
        <v>58</v>
      </c>
      <c r="C113" s="58" t="b">
        <f>FALSE</f>
        <v>0</v>
      </c>
      <c r="D113" t="b">
        <f>VLOOKUP(A113,Módulos!A:B,2,FALSE)</f>
        <v>0</v>
      </c>
      <c r="E113" s="58" t="str">
        <f>IF(C113,"Nenhuma",VLOOKUP(B113,Funcoes_Outputs!B:C,2,FALSE))</f>
        <v>calcular_eventos</v>
      </c>
    </row>
    <row r="114" spans="1:5" x14ac:dyDescent="0.25">
      <c r="A114" s="58" t="s">
        <v>125</v>
      </c>
      <c r="B114" s="58" t="s">
        <v>62</v>
      </c>
      <c r="C114" s="58" t="b">
        <f>FALSE</f>
        <v>0</v>
      </c>
      <c r="D114" t="b">
        <f>VLOOKUP(A114,Módulos!A:B,2,FALSE)</f>
        <v>0</v>
      </c>
      <c r="E114" s="58" t="str">
        <f>IF(C114,"Nenhuma",VLOOKUP(B114,Funcoes_Outputs!B:C,2,FALSE))</f>
        <v>calcular_eventos</v>
      </c>
    </row>
    <row r="115" spans="1:5" x14ac:dyDescent="0.25">
      <c r="A115" s="58" t="s">
        <v>125</v>
      </c>
      <c r="B115" s="58" t="s">
        <v>66</v>
      </c>
      <c r="C115" s="58" t="b">
        <f>FALSE</f>
        <v>0</v>
      </c>
      <c r="D115" t="b">
        <f>VLOOKUP(A115,Módulos!A:B,2,FALSE)</f>
        <v>0</v>
      </c>
      <c r="E115" s="58" t="str">
        <f>IF(C115,"Nenhuma",VLOOKUP(B115,Funcoes_Outputs!B:C,2,FALSE))</f>
        <v>calcular_eventos</v>
      </c>
    </row>
    <row r="116" spans="1:5" x14ac:dyDescent="0.25">
      <c r="A116" s="58" t="s">
        <v>125</v>
      </c>
      <c r="B116" s="58" t="s">
        <v>55</v>
      </c>
      <c r="C116" s="58" t="b">
        <f>FALSE</f>
        <v>0</v>
      </c>
      <c r="D116" t="b">
        <f>VLOOKUP(A116,Módulos!A:B,2,FALSE)</f>
        <v>0</v>
      </c>
      <c r="E116" s="58" t="str">
        <f>IF(C116,"Nenhuma",VLOOKUP(B116,Funcoes_Outputs!B:C,2,FALSE))</f>
        <v>calcular_eventos</v>
      </c>
    </row>
    <row r="117" spans="1:5" x14ac:dyDescent="0.25">
      <c r="A117" s="58" t="s">
        <v>125</v>
      </c>
      <c r="B117" s="58" t="s">
        <v>59</v>
      </c>
      <c r="C117" s="58" t="b">
        <f>FALSE</f>
        <v>0</v>
      </c>
      <c r="D117" t="b">
        <f>VLOOKUP(A117,Módulos!A:B,2,FALSE)</f>
        <v>0</v>
      </c>
      <c r="E117" s="58" t="str">
        <f>IF(C117,"Nenhuma",VLOOKUP(B117,Funcoes_Outputs!B:C,2,FALSE))</f>
        <v>calcular_eventos</v>
      </c>
    </row>
    <row r="118" spans="1:5" x14ac:dyDescent="0.25">
      <c r="A118" s="58" t="s">
        <v>125</v>
      </c>
      <c r="B118" s="58" t="s">
        <v>63</v>
      </c>
      <c r="C118" s="58" t="b">
        <f>FALSE</f>
        <v>0</v>
      </c>
      <c r="D118" t="b">
        <f>VLOOKUP(A118,Módulos!A:B,2,FALSE)</f>
        <v>0</v>
      </c>
      <c r="E118" s="58" t="str">
        <f>IF(C118,"Nenhuma",VLOOKUP(B118,Funcoes_Outputs!B:C,2,FALSE))</f>
        <v>calcular_eventos</v>
      </c>
    </row>
    <row r="119" spans="1:5" x14ac:dyDescent="0.25">
      <c r="A119" s="58" t="s">
        <v>125</v>
      </c>
      <c r="B119" s="58" t="s">
        <v>67</v>
      </c>
      <c r="C119" s="58" t="b">
        <f>FALSE</f>
        <v>0</v>
      </c>
      <c r="D119" t="b">
        <f>VLOOKUP(A119,Módulos!A:B,2,FALSE)</f>
        <v>0</v>
      </c>
      <c r="E119" s="58" t="str">
        <f>IF(C119,"Nenhuma",VLOOKUP(B119,Funcoes_Outputs!B:C,2,FALSE))</f>
        <v>calcular_eventos</v>
      </c>
    </row>
    <row r="120" spans="1:5" x14ac:dyDescent="0.25">
      <c r="A120" s="58" t="s">
        <v>125</v>
      </c>
      <c r="B120" s="58" t="s">
        <v>53</v>
      </c>
      <c r="C120" s="58" t="b">
        <f>FALSE</f>
        <v>0</v>
      </c>
      <c r="D120" t="b">
        <f>VLOOKUP(A120,Módulos!A:B,2,FALSE)</f>
        <v>0</v>
      </c>
      <c r="E120" s="58" t="str">
        <f>IF(C120,"Nenhuma",VLOOKUP(B120,Funcoes_Outputs!B:C,2,FALSE))</f>
        <v>calcular_faltas</v>
      </c>
    </row>
    <row r="121" spans="1:5" x14ac:dyDescent="0.25">
      <c r="A121" s="58" t="s">
        <v>134</v>
      </c>
      <c r="B121" s="58" t="s">
        <v>129</v>
      </c>
      <c r="C121" s="58" t="b">
        <f>TRUE</f>
        <v>1</v>
      </c>
      <c r="D121" t="b">
        <f>VLOOKUP(A121,Módulos!A:B,2,FALSE)</f>
        <v>0</v>
      </c>
      <c r="E121" s="58" t="str">
        <f>IF(C121,"Nenhuma",VLOOKUP(B121,Funcoes_Outputs!B:C,2,FALSE))</f>
        <v>Nenhuma</v>
      </c>
    </row>
    <row r="122" spans="1:5" x14ac:dyDescent="0.25">
      <c r="A122" s="58" t="s">
        <v>134</v>
      </c>
      <c r="B122" s="58" t="s">
        <v>130</v>
      </c>
      <c r="C122" s="58" t="b">
        <f>TRUE</f>
        <v>1</v>
      </c>
      <c r="D122" t="b">
        <f>VLOOKUP(A122,Módulos!A:B,2,FALSE)</f>
        <v>0</v>
      </c>
      <c r="E122" s="58" t="str">
        <f>IF(C122,"Nenhuma",VLOOKUP(B122,Funcoes_Outputs!B:C,2,FALSE))</f>
        <v>Nenhuma</v>
      </c>
    </row>
    <row r="123" spans="1:5" x14ac:dyDescent="0.25">
      <c r="A123" s="58" t="s">
        <v>134</v>
      </c>
      <c r="B123" s="58" t="s">
        <v>131</v>
      </c>
      <c r="C123" s="58" t="b">
        <f>TRUE</f>
        <v>1</v>
      </c>
      <c r="D123" t="b">
        <f>VLOOKUP(A123,Módulos!A:B,2,FALSE)</f>
        <v>0</v>
      </c>
      <c r="E123" s="58" t="str">
        <f>IF(C123,"Nenhuma",VLOOKUP(B123,Funcoes_Outputs!B:C,2,FALSE))</f>
        <v>Nenhuma</v>
      </c>
    </row>
    <row r="124" spans="1:5" x14ac:dyDescent="0.25">
      <c r="A124" s="58" t="s">
        <v>134</v>
      </c>
      <c r="B124" s="58" t="s">
        <v>132</v>
      </c>
      <c r="C124" s="58" t="b">
        <f>TRUE</f>
        <v>1</v>
      </c>
      <c r="D124" t="b">
        <f>VLOOKUP(A124,Módulos!A:B,2,FALSE)</f>
        <v>0</v>
      </c>
      <c r="E124" s="58" t="str">
        <f>IF(C124,"Nenhuma",VLOOKUP(B124,Funcoes_Outputs!B:C,2,FALSE))</f>
        <v>Nenhuma</v>
      </c>
    </row>
    <row r="125" spans="1:5" x14ac:dyDescent="0.25">
      <c r="A125" s="58" t="s">
        <v>134</v>
      </c>
      <c r="B125" s="58" t="s">
        <v>133</v>
      </c>
      <c r="C125" s="58" t="b">
        <f>TRUE</f>
        <v>1</v>
      </c>
      <c r="D125" t="b">
        <f>VLOOKUP(A125,Módulos!A:B,2,FALSE)</f>
        <v>0</v>
      </c>
      <c r="E125" s="58" t="str">
        <f>IF(C125,"Nenhuma",VLOOKUP(B125,Funcoes_Outputs!B:C,2,FALSE))</f>
        <v>Nenhuma</v>
      </c>
    </row>
    <row r="126" spans="1:5" x14ac:dyDescent="0.25">
      <c r="A126" s="58" t="s">
        <v>134</v>
      </c>
      <c r="B126" s="58" t="s">
        <v>72</v>
      </c>
      <c r="C126" s="58" t="b">
        <f>TRUE</f>
        <v>1</v>
      </c>
      <c r="D126" t="b">
        <f>VLOOKUP(A126,Módulos!A:B,2,FALSE)</f>
        <v>0</v>
      </c>
      <c r="E126" s="58" t="str">
        <f>IF(C126,"Nenhuma",VLOOKUP(B126,Funcoes_Outputs!B:C,2,FALSE))</f>
        <v>Nenhuma</v>
      </c>
    </row>
    <row r="127" spans="1:5" x14ac:dyDescent="0.25">
      <c r="A127" s="58" t="s">
        <v>134</v>
      </c>
      <c r="B127" s="58" t="s">
        <v>127</v>
      </c>
      <c r="C127" s="58" t="b">
        <f>FALSE</f>
        <v>0</v>
      </c>
      <c r="D127" t="b">
        <f>VLOOKUP(A127,Módulos!A:B,2,FALSE)</f>
        <v>0</v>
      </c>
      <c r="E127" s="58" t="str">
        <f>IF(C127,"Nenhuma",VLOOKUP(B127,Funcoes_Outputs!B:C,2,FALSE))</f>
        <v>calcular_indices_ampliados</v>
      </c>
    </row>
    <row r="128" spans="1:5" x14ac:dyDescent="0.25">
      <c r="A128" s="58" t="s">
        <v>134</v>
      </c>
      <c r="B128" s="58" t="s">
        <v>128</v>
      </c>
      <c r="C128" s="58" t="b">
        <f>FALSE</f>
        <v>0</v>
      </c>
      <c r="D128" t="b">
        <f>VLOOKUP(A128,Módulos!A:B,2,FALSE)</f>
        <v>0</v>
      </c>
      <c r="E128" s="58" t="str">
        <f>IF(C128,"Nenhuma",VLOOKUP(B128,Funcoes_Outputs!B:C,2,FALSE))</f>
        <v>calcular_indices_ampliados</v>
      </c>
    </row>
    <row r="129" spans="1:5" x14ac:dyDescent="0.25">
      <c r="A129" s="58" t="s">
        <v>134</v>
      </c>
      <c r="B129" s="58" t="s">
        <v>1</v>
      </c>
      <c r="C129" s="58" t="b">
        <f>TRUE</f>
        <v>1</v>
      </c>
      <c r="D129" t="b">
        <f>VLOOKUP(A129,Módulos!A:B,2,FALSE)</f>
        <v>0</v>
      </c>
      <c r="E129" s="58" t="str">
        <f>IF(C129,"Nenhuma",VLOOKUP(B129,Funcoes_Outputs!B:C,2,FALSE))</f>
        <v>Nenhuma</v>
      </c>
    </row>
    <row r="130" spans="1:5" x14ac:dyDescent="0.25">
      <c r="A130" s="58" t="s">
        <v>138</v>
      </c>
      <c r="B130" s="58" t="s">
        <v>55</v>
      </c>
      <c r="C130" s="58" t="b">
        <f>FALSE</f>
        <v>0</v>
      </c>
      <c r="D130" t="b">
        <f>VLOOKUP(A130,Módulos!A:B,2,FALSE)</f>
        <v>1</v>
      </c>
      <c r="E130" s="58" t="str">
        <f>IF(C130,"Nenhuma",VLOOKUP(B130,Funcoes_Outputs!B:C,2,FALSE))</f>
        <v>calcular_eventos</v>
      </c>
    </row>
    <row r="131" spans="1:5" x14ac:dyDescent="0.25">
      <c r="A131" s="58" t="s">
        <v>138</v>
      </c>
      <c r="B131" s="58" t="s">
        <v>59</v>
      </c>
      <c r="C131" s="58" t="b">
        <f>FALSE</f>
        <v>0</v>
      </c>
      <c r="D131" t="b">
        <f>VLOOKUP(A131,Módulos!A:B,2,FALSE)</f>
        <v>1</v>
      </c>
      <c r="E131" s="58" t="str">
        <f>IF(C131,"Nenhuma",VLOOKUP(B131,Funcoes_Outputs!B:C,2,FALSE))</f>
        <v>calcular_eventos</v>
      </c>
    </row>
    <row r="132" spans="1:5" x14ac:dyDescent="0.25">
      <c r="A132" s="58" t="s">
        <v>138</v>
      </c>
      <c r="B132" s="58" t="s">
        <v>63</v>
      </c>
      <c r="C132" s="58" t="b">
        <f>FALSE</f>
        <v>0</v>
      </c>
      <c r="D132" t="b">
        <f>VLOOKUP(A132,Módulos!A:B,2,FALSE)</f>
        <v>1</v>
      </c>
      <c r="E132" s="58" t="str">
        <f>IF(C132,"Nenhuma",VLOOKUP(B132,Funcoes_Outputs!B:C,2,FALSE))</f>
        <v>calcular_eventos</v>
      </c>
    </row>
    <row r="133" spans="1:5" x14ac:dyDescent="0.25">
      <c r="A133" s="58" t="s">
        <v>138</v>
      </c>
      <c r="B133" s="58" t="s">
        <v>67</v>
      </c>
      <c r="C133" s="58" t="b">
        <f>FALSE</f>
        <v>0</v>
      </c>
      <c r="D133" t="b">
        <f>VLOOKUP(A133,Módulos!A:B,2,FALSE)</f>
        <v>1</v>
      </c>
      <c r="E133" s="58" t="str">
        <f>IF(C133,"Nenhuma",VLOOKUP(B133,Funcoes_Outputs!B:C,2,FALSE))</f>
        <v>calcular_eventos</v>
      </c>
    </row>
    <row r="134" spans="1:5" x14ac:dyDescent="0.25">
      <c r="A134" s="58" t="s">
        <v>138</v>
      </c>
      <c r="B134" s="58" t="s">
        <v>57</v>
      </c>
      <c r="C134" s="58" t="b">
        <f>FALSE</f>
        <v>0</v>
      </c>
      <c r="D134" t="b">
        <f>VLOOKUP(A134,Módulos!A:B,2,FALSE)</f>
        <v>1</v>
      </c>
      <c r="E134" s="58" t="str">
        <f>IF(C134,"Nenhuma",VLOOKUP(B134,Funcoes_Outputs!B:C,2,FALSE))</f>
        <v>calcular_eventos</v>
      </c>
    </row>
    <row r="135" spans="1:5" x14ac:dyDescent="0.25">
      <c r="A135" s="58" t="s">
        <v>138</v>
      </c>
      <c r="B135" s="58" t="s">
        <v>61</v>
      </c>
      <c r="C135" s="58" t="b">
        <f>FALSE</f>
        <v>0</v>
      </c>
      <c r="D135" t="b">
        <f>VLOOKUP(A135,Módulos!A:B,2,FALSE)</f>
        <v>1</v>
      </c>
      <c r="E135" s="58" t="str">
        <f>IF(C135,"Nenhuma",VLOOKUP(B135,Funcoes_Outputs!B:C,2,FALSE))</f>
        <v>calcular_eventos</v>
      </c>
    </row>
    <row r="136" spans="1:5" x14ac:dyDescent="0.25">
      <c r="A136" s="58" t="s">
        <v>138</v>
      </c>
      <c r="B136" s="58" t="s">
        <v>65</v>
      </c>
      <c r="C136" s="58" t="b">
        <f>FALSE</f>
        <v>0</v>
      </c>
      <c r="D136" t="b">
        <f>VLOOKUP(A136,Módulos!A:B,2,FALSE)</f>
        <v>1</v>
      </c>
      <c r="E136" s="58" t="str">
        <f>IF(C136,"Nenhuma",VLOOKUP(B136,Funcoes_Outputs!B:C,2,FALSE))</f>
        <v>calcular_eventos</v>
      </c>
    </row>
    <row r="137" spans="1:5" x14ac:dyDescent="0.25">
      <c r="A137" s="58" t="s">
        <v>138</v>
      </c>
      <c r="B137" s="58" t="s">
        <v>69</v>
      </c>
      <c r="C137" s="58" t="b">
        <f>FALSE</f>
        <v>0</v>
      </c>
      <c r="D137" t="b">
        <f>VLOOKUP(A137,Módulos!A:B,2,FALSE)</f>
        <v>1</v>
      </c>
      <c r="E137" s="58" t="str">
        <f>IF(C137,"Nenhuma",VLOOKUP(B137,Funcoes_Outputs!B:C,2,FALSE))</f>
        <v>calcular_eventos</v>
      </c>
    </row>
    <row r="138" spans="1:5" x14ac:dyDescent="0.25">
      <c r="A138" s="58" t="s">
        <v>138</v>
      </c>
      <c r="B138" s="58" t="s">
        <v>136</v>
      </c>
      <c r="C138" s="58" t="b">
        <f>FALSE</f>
        <v>0</v>
      </c>
      <c r="D138" t="b">
        <f>VLOOKUP(A138,Módulos!A:B,2,FALSE)</f>
        <v>1</v>
      </c>
      <c r="E138" s="58" t="str">
        <f>IF(C138,"Nenhuma",VLOOKUP(B138,Funcoes_Outputs!B:C,2,FALSE))</f>
        <v>calcular_engajamento</v>
      </c>
    </row>
    <row r="139" spans="1:5" x14ac:dyDescent="0.25">
      <c r="A139" s="58" t="s">
        <v>138</v>
      </c>
      <c r="B139" s="58" t="s">
        <v>139</v>
      </c>
      <c r="C139" s="58" t="b">
        <f>TRUE</f>
        <v>1</v>
      </c>
      <c r="D139" t="b">
        <f>VLOOKUP(A139,Módulos!A:B,2,FALSE)</f>
        <v>1</v>
      </c>
      <c r="E139" s="58" t="str">
        <f>IF(C139,"Nenhuma",VLOOKUP(B139,Funcoes_Outputs!B:C,2,FALSE))</f>
        <v>Nenhuma</v>
      </c>
    </row>
    <row r="140" spans="1:5" x14ac:dyDescent="0.25">
      <c r="A140" s="58" t="s">
        <v>138</v>
      </c>
      <c r="B140" s="58" t="s">
        <v>1</v>
      </c>
      <c r="C140" s="58" t="b">
        <f>TRUE</f>
        <v>1</v>
      </c>
      <c r="D140" t="b">
        <f>VLOOKUP(A140,Módulos!A:B,2,FALSE)</f>
        <v>1</v>
      </c>
      <c r="E140" s="58" t="str">
        <f>IF(C140,"Nenhuma",VLOOKUP(B140,Funcoes_Outputs!B:C,2,FALSE))</f>
        <v>Nenhuma</v>
      </c>
    </row>
    <row r="141" spans="1:5" x14ac:dyDescent="0.25">
      <c r="A141" s="58" t="s">
        <v>143</v>
      </c>
      <c r="B141" s="58" t="s">
        <v>142</v>
      </c>
      <c r="C141" s="58" t="b">
        <f>FALSE</f>
        <v>0</v>
      </c>
      <c r="D141" t="b">
        <f>VLOOKUP(A141,Módulos!A:B,2,FALSE)</f>
        <v>0</v>
      </c>
      <c r="E141" s="58" t="str">
        <f>IF(C141,"Nenhuma",VLOOKUP(B141,Funcoes_Outputs!B:C,2,FALSE))</f>
        <v>calcular_turnovergeral</v>
      </c>
    </row>
    <row r="142" spans="1:5" x14ac:dyDescent="0.25">
      <c r="A142" s="58" t="s">
        <v>143</v>
      </c>
      <c r="B142" s="58" t="s">
        <v>144</v>
      </c>
      <c r="C142" s="58" t="b">
        <f>TRUE</f>
        <v>1</v>
      </c>
      <c r="D142" t="b">
        <f>VLOOKUP(A142,Módulos!A:B,2,FALSE)</f>
        <v>0</v>
      </c>
      <c r="E142" s="58" t="str">
        <f>IF(C142,"Nenhuma",VLOOKUP(B142,Funcoes_Outputs!B:C,2,FALSE))</f>
        <v>Nenhuma</v>
      </c>
    </row>
    <row r="143" spans="1:5" x14ac:dyDescent="0.25">
      <c r="A143" s="58" t="s">
        <v>143</v>
      </c>
      <c r="B143" s="58" t="s">
        <v>145</v>
      </c>
      <c r="C143" s="58" t="b">
        <f>TRUE</f>
        <v>1</v>
      </c>
      <c r="D143" t="b">
        <f>VLOOKUP(A143,Módulos!A:B,2,FALSE)</f>
        <v>0</v>
      </c>
      <c r="E143" s="58" t="str">
        <f>IF(C143,"Nenhuma",VLOOKUP(B143,Funcoes_Outputs!B:C,2,FALSE))</f>
        <v>Nenhuma</v>
      </c>
    </row>
    <row r="144" spans="1:5" x14ac:dyDescent="0.25">
      <c r="A144" s="58" t="s">
        <v>148</v>
      </c>
      <c r="B144" s="58" t="s">
        <v>149</v>
      </c>
      <c r="C144" s="58" t="b">
        <f>TRUE</f>
        <v>1</v>
      </c>
      <c r="D144" t="b">
        <f>VLOOKUP(A144,Módulos!A:B,2,FALSE)</f>
        <v>0</v>
      </c>
      <c r="E144" s="58" t="str">
        <f>IF(C144,"Nenhuma",VLOOKUP(B144,Funcoes_Outputs!B:C,2,FALSE))</f>
        <v>Nenhuma</v>
      </c>
    </row>
    <row r="145" spans="1:5" x14ac:dyDescent="0.25">
      <c r="A145" s="58" t="s">
        <v>148</v>
      </c>
      <c r="B145" s="58" t="s">
        <v>150</v>
      </c>
      <c r="C145" s="58" t="b">
        <f>TRUE</f>
        <v>1</v>
      </c>
      <c r="D145" t="b">
        <f>VLOOKUP(A145,Módulos!A:B,2,FALSE)</f>
        <v>0</v>
      </c>
      <c r="E145" s="58" t="str">
        <f>IF(C145,"Nenhuma",VLOOKUP(B145,Funcoes_Outputs!B:C,2,FALSE))</f>
        <v>Nenhuma</v>
      </c>
    </row>
    <row r="146" spans="1:5" x14ac:dyDescent="0.25">
      <c r="A146" s="58" t="s">
        <v>148</v>
      </c>
      <c r="B146" s="58" t="s">
        <v>151</v>
      </c>
      <c r="C146" s="58" t="b">
        <f>TRUE</f>
        <v>1</v>
      </c>
      <c r="D146" t="b">
        <f>VLOOKUP(A146,Módulos!A:B,2,FALSE)</f>
        <v>0</v>
      </c>
      <c r="E146" s="58" t="str">
        <f>IF(C146,"Nenhuma",VLOOKUP(B146,Funcoes_Outputs!B:C,2,FALSE))</f>
        <v>Nenhuma</v>
      </c>
    </row>
    <row r="147" spans="1:5" x14ac:dyDescent="0.25">
      <c r="A147" s="58" t="s">
        <v>148</v>
      </c>
      <c r="B147" s="58" t="s">
        <v>152</v>
      </c>
      <c r="C147" s="58" t="b">
        <f>TRUE</f>
        <v>1</v>
      </c>
      <c r="D147" t="b">
        <f>VLOOKUP(A147,Módulos!A:B,2,FALSE)</f>
        <v>0</v>
      </c>
      <c r="E147" s="58" t="str">
        <f>IF(C147,"Nenhuma",VLOOKUP(B147,Funcoes_Outputs!B:C,2,FALSE))</f>
        <v>Nenhuma</v>
      </c>
    </row>
    <row r="148" spans="1:5" x14ac:dyDescent="0.25">
      <c r="A148" s="58" t="s">
        <v>148</v>
      </c>
      <c r="B148" s="58" t="s">
        <v>127</v>
      </c>
      <c r="C148" s="58" t="b">
        <f>FALSE</f>
        <v>0</v>
      </c>
      <c r="D148" t="b">
        <f>VLOOKUP(A148,Módulos!A:B,2,FALSE)</f>
        <v>0</v>
      </c>
      <c r="E148" s="58" t="str">
        <f>IF(C148,"Nenhuma",VLOOKUP(B148,Funcoes_Outputs!B:C,2,FALSE))</f>
        <v>calcular_indices_ampliados</v>
      </c>
    </row>
    <row r="149" spans="1:5" x14ac:dyDescent="0.25">
      <c r="A149" s="58" t="s">
        <v>148</v>
      </c>
      <c r="B149" s="58" t="s">
        <v>128</v>
      </c>
      <c r="C149" s="58" t="b">
        <f>FALSE</f>
        <v>0</v>
      </c>
      <c r="D149" t="b">
        <f>VLOOKUP(A149,Módulos!A:B,2,FALSE)</f>
        <v>0</v>
      </c>
      <c r="E149" s="58" t="str">
        <f>IF(C149,"Nenhuma",VLOOKUP(B149,Funcoes_Outputs!B:C,2,FALSE))</f>
        <v>calcular_indices_ampliados</v>
      </c>
    </row>
    <row r="150" spans="1:5" x14ac:dyDescent="0.25">
      <c r="A150" s="58" t="s">
        <v>155</v>
      </c>
      <c r="B150" s="58" t="s">
        <v>55</v>
      </c>
      <c r="C150" s="58" t="b">
        <f>FALSE</f>
        <v>0</v>
      </c>
      <c r="D150" t="b">
        <f>VLOOKUP(A150,Módulos!A:B,2,FALSE)</f>
        <v>0</v>
      </c>
      <c r="E150" s="58" t="str">
        <f>IF(C150,"Nenhuma",VLOOKUP(B150,Funcoes_Outputs!B:C,2,FALSE))</f>
        <v>calcular_eventos</v>
      </c>
    </row>
    <row r="151" spans="1:5" x14ac:dyDescent="0.25">
      <c r="A151" s="58" t="s">
        <v>155</v>
      </c>
      <c r="B151" s="58" t="s">
        <v>59</v>
      </c>
      <c r="C151" s="58" t="b">
        <f>FALSE</f>
        <v>0</v>
      </c>
      <c r="D151" t="b">
        <f>VLOOKUP(A151,Módulos!A:B,2,FALSE)</f>
        <v>0</v>
      </c>
      <c r="E151" s="58" t="str">
        <f>IF(C151,"Nenhuma",VLOOKUP(B151,Funcoes_Outputs!B:C,2,FALSE))</f>
        <v>calcular_eventos</v>
      </c>
    </row>
    <row r="152" spans="1:5" x14ac:dyDescent="0.25">
      <c r="A152" s="58" t="s">
        <v>155</v>
      </c>
      <c r="B152" s="58" t="s">
        <v>63</v>
      </c>
      <c r="C152" s="58" t="b">
        <f>FALSE</f>
        <v>0</v>
      </c>
      <c r="D152" t="b">
        <f>VLOOKUP(A152,Módulos!A:B,2,FALSE)</f>
        <v>0</v>
      </c>
      <c r="E152" s="58" t="str">
        <f>IF(C152,"Nenhuma",VLOOKUP(B152,Funcoes_Outputs!B:C,2,FALSE))</f>
        <v>calcular_eventos</v>
      </c>
    </row>
    <row r="153" spans="1:5" x14ac:dyDescent="0.25">
      <c r="A153" s="58" t="s">
        <v>155</v>
      </c>
      <c r="B153" s="58" t="s">
        <v>67</v>
      </c>
      <c r="C153" s="58" t="b">
        <f>FALSE</f>
        <v>0</v>
      </c>
      <c r="D153" t="b">
        <f>VLOOKUP(A153,Módulos!A:B,2,FALSE)</f>
        <v>0</v>
      </c>
      <c r="E153" s="58" t="str">
        <f>IF(C153,"Nenhuma",VLOOKUP(B153,Funcoes_Outputs!B:C,2,FALSE))</f>
        <v>calcular_eventos</v>
      </c>
    </row>
    <row r="154" spans="1:5" x14ac:dyDescent="0.25">
      <c r="A154" s="58" t="s">
        <v>155</v>
      </c>
      <c r="B154" s="58" t="s">
        <v>54</v>
      </c>
      <c r="C154" s="58" t="b">
        <f>FALSE</f>
        <v>0</v>
      </c>
      <c r="D154" t="b">
        <f>VLOOKUP(A154,Módulos!A:B,2,FALSE)</f>
        <v>0</v>
      </c>
      <c r="E154" s="58" t="str">
        <f>IF(C154,"Nenhuma",VLOOKUP(B154,Funcoes_Outputs!B:C,2,FALSE))</f>
        <v>calcular_eventos</v>
      </c>
    </row>
    <row r="155" spans="1:5" x14ac:dyDescent="0.25">
      <c r="A155" s="58" t="s">
        <v>155</v>
      </c>
      <c r="B155" s="58" t="s">
        <v>58</v>
      </c>
      <c r="C155" s="58" t="b">
        <f>FALSE</f>
        <v>0</v>
      </c>
      <c r="D155" t="b">
        <f>VLOOKUP(A155,Módulos!A:B,2,FALSE)</f>
        <v>0</v>
      </c>
      <c r="E155" s="58" t="str">
        <f>IF(C155,"Nenhuma",VLOOKUP(B155,Funcoes_Outputs!B:C,2,FALSE))</f>
        <v>calcular_eventos</v>
      </c>
    </row>
    <row r="156" spans="1:5" x14ac:dyDescent="0.25">
      <c r="A156" s="58" t="s">
        <v>155</v>
      </c>
      <c r="B156" s="58" t="s">
        <v>62</v>
      </c>
      <c r="C156" s="58" t="b">
        <f>FALSE</f>
        <v>0</v>
      </c>
      <c r="D156" t="b">
        <f>VLOOKUP(A156,Módulos!A:B,2,FALSE)</f>
        <v>0</v>
      </c>
      <c r="E156" s="58" t="str">
        <f>IF(C156,"Nenhuma",VLOOKUP(B156,Funcoes_Outputs!B:C,2,FALSE))</f>
        <v>calcular_eventos</v>
      </c>
    </row>
    <row r="157" spans="1:5" x14ac:dyDescent="0.25">
      <c r="A157" s="58" t="s">
        <v>155</v>
      </c>
      <c r="B157" s="58" t="s">
        <v>66</v>
      </c>
      <c r="C157" s="58" t="b">
        <f>FALSE</f>
        <v>0</v>
      </c>
      <c r="D157" t="b">
        <f>VLOOKUP(A157,Módulos!A:B,2,FALSE)</f>
        <v>0</v>
      </c>
      <c r="E157" s="58" t="str">
        <f>IF(C157,"Nenhuma",VLOOKUP(B157,Funcoes_Outputs!B:C,2,FALSE))</f>
        <v>calcular_eventos</v>
      </c>
    </row>
    <row r="158" spans="1:5" x14ac:dyDescent="0.25">
      <c r="A158" s="58" t="s">
        <v>155</v>
      </c>
      <c r="B158" s="58" t="s">
        <v>158</v>
      </c>
      <c r="C158" s="58" t="b">
        <f>TRUE</f>
        <v>1</v>
      </c>
      <c r="D158" t="b">
        <f>VLOOKUP(A158,Módulos!A:B,2,FALSE)</f>
        <v>0</v>
      </c>
      <c r="E158" s="58" t="str">
        <f>IF(C158,"Nenhuma",VLOOKUP(B158,Funcoes_Outputs!B:C,2,FALSE))</f>
        <v>Nenhuma</v>
      </c>
    </row>
    <row r="159" spans="1:5" x14ac:dyDescent="0.25">
      <c r="A159" s="58" t="s">
        <v>160</v>
      </c>
      <c r="B159" s="58" t="s">
        <v>161</v>
      </c>
      <c r="C159" s="58" t="b">
        <f>TRUE</f>
        <v>1</v>
      </c>
      <c r="D159" t="b">
        <f>VLOOKUP(A159,Módulos!A:B,2,FALSE)</f>
        <v>0</v>
      </c>
      <c r="E159" s="58" t="str">
        <f>IF(C159,"Nenhuma",VLOOKUP(B159,Funcoes_Outputs!B:C,2,FALSE))</f>
        <v>Nenhuma</v>
      </c>
    </row>
    <row r="160" spans="1:5" x14ac:dyDescent="0.25">
      <c r="A160" s="58" t="s">
        <v>164</v>
      </c>
      <c r="B160" s="58" t="s">
        <v>230</v>
      </c>
      <c r="C160" s="58" t="b">
        <f>TRUE</f>
        <v>1</v>
      </c>
      <c r="D160" t="b">
        <f>VLOOKUP(A160,Módulos!A:B,2,FALSE)</f>
        <v>0</v>
      </c>
      <c r="E160" s="58" t="str">
        <f>IF(C160,"Nenhuma",VLOOKUP(B160,Funcoes_Outputs!B:C,2,FALSE))</f>
        <v>Nenhuma</v>
      </c>
    </row>
    <row r="161" spans="1:5" x14ac:dyDescent="0.25">
      <c r="A161" s="58" t="s">
        <v>172</v>
      </c>
      <c r="B161" s="58" t="s">
        <v>167</v>
      </c>
      <c r="C161" s="58" t="b">
        <f>TRUE</f>
        <v>1</v>
      </c>
      <c r="D161" t="b">
        <f>VLOOKUP(A161,Módulos!A:B,2,FALSE)</f>
        <v>0</v>
      </c>
      <c r="E161" s="58" t="str">
        <f>IF(C161,"Nenhuma",VLOOKUP(B161,Funcoes_Outputs!B:C,2,FALSE))</f>
        <v>Nenhuma</v>
      </c>
    </row>
    <row r="162" spans="1:5" x14ac:dyDescent="0.25">
      <c r="A162" s="58" t="s">
        <v>172</v>
      </c>
      <c r="B162" s="58" t="s">
        <v>168</v>
      </c>
      <c r="C162" s="58" t="b">
        <f>TRUE</f>
        <v>1</v>
      </c>
      <c r="D162" t="b">
        <f>VLOOKUP(A162,Módulos!A:B,2,FALSE)</f>
        <v>0</v>
      </c>
      <c r="E162" s="58" t="str">
        <f>IF(C162,"Nenhuma",VLOOKUP(B162,Funcoes_Outputs!B:C,2,FALSE))</f>
        <v>Nenhuma</v>
      </c>
    </row>
    <row r="163" spans="1:5" x14ac:dyDescent="0.25">
      <c r="A163" s="58" t="s">
        <v>172</v>
      </c>
      <c r="B163" s="58" t="s">
        <v>169</v>
      </c>
      <c r="C163" s="58" t="b">
        <f>TRUE</f>
        <v>1</v>
      </c>
      <c r="D163" t="b">
        <f>VLOOKUP(A163,Módulos!A:B,2,FALSE)</f>
        <v>0</v>
      </c>
      <c r="E163" s="58" t="str">
        <f>IF(C163,"Nenhuma",VLOOKUP(B163,Funcoes_Outputs!B:C,2,FALSE))</f>
        <v>Nenhuma</v>
      </c>
    </row>
    <row r="164" spans="1:5" x14ac:dyDescent="0.25">
      <c r="A164" s="58" t="s">
        <v>172</v>
      </c>
      <c r="B164" s="58" t="s">
        <v>170</v>
      </c>
      <c r="C164" s="58" t="b">
        <f>TRUE</f>
        <v>1</v>
      </c>
      <c r="D164" t="b">
        <f>VLOOKUP(A164,Módulos!A:B,2,FALSE)</f>
        <v>0</v>
      </c>
      <c r="E164" s="58" t="str">
        <f>IF(C164,"Nenhuma",VLOOKUP(B164,Funcoes_Outputs!B:C,2,FALSE))</f>
        <v>Nenhuma</v>
      </c>
    </row>
    <row r="165" spans="1:5" x14ac:dyDescent="0.25">
      <c r="A165" s="58" t="s">
        <v>172</v>
      </c>
      <c r="B165" s="58" t="s">
        <v>171</v>
      </c>
      <c r="C165" s="58" t="b">
        <f>TRUE</f>
        <v>1</v>
      </c>
      <c r="D165" t="b">
        <f>VLOOKUP(A165,Módulos!A:B,2,FALSE)</f>
        <v>0</v>
      </c>
      <c r="E165" s="58" t="str">
        <f>IF(C165,"Nenhuma",VLOOKUP(B165,Funcoes_Outputs!B:C,2,FALSE))</f>
        <v>Nenhuma</v>
      </c>
    </row>
    <row r="166" spans="1:5" x14ac:dyDescent="0.25">
      <c r="A166" s="58" t="s">
        <v>172</v>
      </c>
      <c r="B166" s="58" t="s">
        <v>133</v>
      </c>
      <c r="C166" s="58" t="b">
        <f>TRUE</f>
        <v>1</v>
      </c>
      <c r="D166" t="b">
        <f>VLOOKUP(A166,Módulos!A:B,2,FALSE)</f>
        <v>0</v>
      </c>
      <c r="E166" s="58" t="str">
        <f>IF(C166,"Nenhuma",VLOOKUP(B166,Funcoes_Outputs!B:C,2,FALSE))</f>
        <v>Nenhuma</v>
      </c>
    </row>
    <row r="167" spans="1:5" x14ac:dyDescent="0.25">
      <c r="A167" s="58" t="s">
        <v>172</v>
      </c>
      <c r="B167" s="58" t="s">
        <v>127</v>
      </c>
      <c r="C167" s="58" t="b">
        <f>FALSE</f>
        <v>0</v>
      </c>
      <c r="D167" t="b">
        <f>VLOOKUP(A167,Módulos!A:B,2,FALSE)</f>
        <v>0</v>
      </c>
      <c r="E167" s="58" t="str">
        <f>IF(C167,"Nenhuma",VLOOKUP(B167,Funcoes_Outputs!B:C,2,FALSE))</f>
        <v>calcular_indices_ampliados</v>
      </c>
    </row>
    <row r="168" spans="1:5" x14ac:dyDescent="0.25">
      <c r="A168" s="58" t="s">
        <v>172</v>
      </c>
      <c r="B168" s="58" t="s">
        <v>128</v>
      </c>
      <c r="C168" s="58" t="b">
        <f>FALSE</f>
        <v>0</v>
      </c>
      <c r="D168" t="b">
        <f>VLOOKUP(A168,Módulos!A:B,2,FALSE)</f>
        <v>0</v>
      </c>
      <c r="E168" s="58" t="str">
        <f>IF(C168,"Nenhuma",VLOOKUP(B168,Funcoes_Outputs!B:C,2,FALSE))</f>
        <v>calcular_indices_ampliados</v>
      </c>
    </row>
    <row r="169" spans="1:5" x14ac:dyDescent="0.25">
      <c r="A169" s="58" t="s">
        <v>172</v>
      </c>
      <c r="B169" s="58" t="s">
        <v>1</v>
      </c>
      <c r="C169" s="58" t="b">
        <f>TRUE</f>
        <v>1</v>
      </c>
      <c r="D169" t="b">
        <f>VLOOKUP(A169,Módulos!A:B,2,FALSE)</f>
        <v>0</v>
      </c>
      <c r="E169" s="58" t="str">
        <f>IF(C169,"Nenhuma",VLOOKUP(B169,Funcoes_Outputs!B:C,2,FALSE))</f>
        <v>Nenhuma</v>
      </c>
    </row>
    <row r="170" spans="1:5" x14ac:dyDescent="0.25">
      <c r="A170" s="58" t="s">
        <v>172</v>
      </c>
      <c r="B170" s="58" t="s">
        <v>175</v>
      </c>
      <c r="C170" s="58" t="b">
        <f>TRUE</f>
        <v>1</v>
      </c>
      <c r="D170" t="b">
        <f>VLOOKUP(A170,Módulos!A:B,2,FALSE)</f>
        <v>0</v>
      </c>
      <c r="E170" s="58" t="str">
        <f>IF(C170,"Nenhuma",VLOOKUP(B170,Funcoes_Outputs!B:C,2,FALSE))</f>
        <v>Nenhuma</v>
      </c>
    </row>
    <row r="171" spans="1:5" x14ac:dyDescent="0.25">
      <c r="A171" s="58" t="s">
        <v>172</v>
      </c>
      <c r="B171" s="58" t="s">
        <v>141</v>
      </c>
      <c r="C171" s="58" t="b">
        <f>FALSE</f>
        <v>0</v>
      </c>
      <c r="D171" t="b">
        <f>VLOOKUP(A171,Módulos!A:B,2,FALSE)</f>
        <v>0</v>
      </c>
      <c r="E171" s="58" t="str">
        <f>IF(C171,"Nenhuma",VLOOKUP(B171,Funcoes_Outputs!B:C,2,FALSE))</f>
        <v>calcular_turnovergeral</v>
      </c>
    </row>
    <row r="172" spans="1:5" x14ac:dyDescent="0.25">
      <c r="A172" s="58" t="s">
        <v>176</v>
      </c>
      <c r="B172" s="58" t="s">
        <v>475</v>
      </c>
      <c r="C172" s="58" t="b">
        <f>FALSE</f>
        <v>0</v>
      </c>
      <c r="D172" t="b">
        <f>VLOOKUP(A172,Módulos!A:B,2,FALSE)</f>
        <v>0</v>
      </c>
      <c r="E172" s="58" t="str">
        <f>IF(C172,"Nenhuma",VLOOKUP(B172,Funcoes_Outputs!B:C,2,FALSE))</f>
        <v>calcular_taxas_acidentes</v>
      </c>
    </row>
    <row r="173" spans="1:5" x14ac:dyDescent="0.25">
      <c r="A173" s="58" t="s">
        <v>176</v>
      </c>
      <c r="B173" s="58" t="s">
        <v>476</v>
      </c>
      <c r="C173" s="58" t="b">
        <f>TRUE</f>
        <v>1</v>
      </c>
      <c r="D173" t="b">
        <f>VLOOKUP(A173,Módulos!A:B,2,FALSE)</f>
        <v>0</v>
      </c>
      <c r="E173" s="58" t="str">
        <f>IF(C173,"Nenhuma",VLOOKUP(B173,Funcoes_Outputs!B:C,2,FALSE))</f>
        <v>Nenhuma</v>
      </c>
    </row>
    <row r="174" spans="1:5" x14ac:dyDescent="0.25">
      <c r="A174" s="58" t="s">
        <v>176</v>
      </c>
      <c r="B174" s="58" t="s">
        <v>477</v>
      </c>
      <c r="C174" s="58" t="b">
        <f>FALSE</f>
        <v>0</v>
      </c>
      <c r="D174" t="b">
        <f>VLOOKUP(A174,Módulos!A:B,2,FALSE)</f>
        <v>0</v>
      </c>
      <c r="E174" s="58" t="str">
        <f>IF(C174,"Nenhuma",VLOOKUP(B174,Funcoes_Outputs!B:C,2,FALSE))</f>
        <v>calcular_taxas_acidentes</v>
      </c>
    </row>
    <row r="175" spans="1:5" x14ac:dyDescent="0.25">
      <c r="A175" s="58" t="s">
        <v>176</v>
      </c>
      <c r="B175" s="58" t="s">
        <v>478</v>
      </c>
      <c r="C175" s="58" t="b">
        <f>TRUE</f>
        <v>1</v>
      </c>
      <c r="D175" t="b">
        <f>VLOOKUP(A175,Módulos!A:B,2,FALSE)</f>
        <v>0</v>
      </c>
      <c r="E175" s="58" t="str">
        <f>IF(C175,"Nenhuma",VLOOKUP(B175,Funcoes_Outputs!B:C,2,FALSE))</f>
        <v>Nenhuma</v>
      </c>
    </row>
    <row r="176" spans="1:5" x14ac:dyDescent="0.25">
      <c r="A176" s="58" t="s">
        <v>176</v>
      </c>
      <c r="B176" s="58" t="s">
        <v>179</v>
      </c>
      <c r="C176" s="58" t="b">
        <f>TRUE</f>
        <v>1</v>
      </c>
      <c r="D176" t="b">
        <f>VLOOKUP(A176,Módulos!A:B,2,FALSE)</f>
        <v>0</v>
      </c>
      <c r="E176" s="58" t="str">
        <f>IF(C176,"Nenhuma",VLOOKUP(B176,Funcoes_Outputs!B:C,2,FALSE))</f>
        <v>Nenhuma</v>
      </c>
    </row>
    <row r="177" spans="1:5" x14ac:dyDescent="0.25">
      <c r="A177" s="58" t="s">
        <v>79</v>
      </c>
      <c r="B177" s="58" t="s">
        <v>84</v>
      </c>
      <c r="C177" s="58" t="b">
        <f>TRUE</f>
        <v>1</v>
      </c>
      <c r="D177" t="b">
        <f>VLOOKUP(A177,Módulos!A:B,2,FALSE)</f>
        <v>0</v>
      </c>
      <c r="E177" s="58" t="str">
        <f>IF(C177,"Nenhuma",VLOOKUP(B177,Funcoes_Outputs!B:C,2,FALSE))</f>
        <v>Nenhuma</v>
      </c>
    </row>
    <row r="178" spans="1:5" x14ac:dyDescent="0.25">
      <c r="A178" s="58" t="s">
        <v>79</v>
      </c>
      <c r="B178" s="58" t="s">
        <v>191</v>
      </c>
      <c r="C178" s="58" t="b">
        <f>TRUE</f>
        <v>1</v>
      </c>
      <c r="D178" t="b">
        <f>VLOOKUP(A178,Módulos!A:B,2,FALSE)</f>
        <v>0</v>
      </c>
      <c r="E178" s="58" t="str">
        <f>IF(C178,"Nenhuma",VLOOKUP(B178,Funcoes_Outputs!B:C,2,FALSE))</f>
        <v>Nenhuma</v>
      </c>
    </row>
    <row r="179" spans="1:5" x14ac:dyDescent="0.25">
      <c r="A179" s="58" t="s">
        <v>79</v>
      </c>
      <c r="B179" s="58" t="s">
        <v>192</v>
      </c>
      <c r="C179" s="58" t="b">
        <f>TRUE</f>
        <v>1</v>
      </c>
      <c r="D179" t="b">
        <f>VLOOKUP(A179,Módulos!A:B,2,FALSE)</f>
        <v>0</v>
      </c>
      <c r="E179" s="58" t="str">
        <f>IF(C179,"Nenhuma",VLOOKUP(B179,Funcoes_Outputs!B:C,2,FALSE))</f>
        <v>Nenhuma</v>
      </c>
    </row>
    <row r="180" spans="1:5" x14ac:dyDescent="0.25">
      <c r="A180" s="58" t="s">
        <v>79</v>
      </c>
      <c r="B180" s="58" t="s">
        <v>193</v>
      </c>
      <c r="C180" s="58" t="b">
        <f>TRUE</f>
        <v>1</v>
      </c>
      <c r="D180" t="b">
        <f>VLOOKUP(A180,Módulos!A:B,2,FALSE)</f>
        <v>0</v>
      </c>
      <c r="E180" s="58" t="str">
        <f>IF(C180,"Nenhuma",VLOOKUP(B180,Funcoes_Outputs!B:C,2,FALSE))</f>
        <v>Nenhuma</v>
      </c>
    </row>
    <row r="181" spans="1:5" x14ac:dyDescent="0.25">
      <c r="A181" s="58" t="s">
        <v>79</v>
      </c>
      <c r="B181" s="58" t="s">
        <v>194</v>
      </c>
      <c r="C181" s="58" t="b">
        <f>TRUE</f>
        <v>1</v>
      </c>
      <c r="D181" t="b">
        <f>VLOOKUP(A181,Módulos!A:B,2,FALSE)</f>
        <v>0</v>
      </c>
      <c r="E181" s="58" t="str">
        <f>IF(C181,"Nenhuma",VLOOKUP(B181,Funcoes_Outputs!B:C,2,FALSE))</f>
        <v>Nenhuma</v>
      </c>
    </row>
    <row r="182" spans="1:5" x14ac:dyDescent="0.25">
      <c r="A182" s="58" t="s">
        <v>79</v>
      </c>
      <c r="B182" s="58" t="s">
        <v>182</v>
      </c>
      <c r="C182" s="58" t="b">
        <f>TRUE</f>
        <v>1</v>
      </c>
      <c r="D182" t="b">
        <f>VLOOKUP(A182,Módulos!A:B,2,FALSE)</f>
        <v>0</v>
      </c>
      <c r="E182" s="58" t="str">
        <f>IF(C182,"Nenhuma",VLOOKUP(B182,Funcoes_Outputs!B:C,2,FALSE))</f>
        <v>Nenhuma</v>
      </c>
    </row>
    <row r="183" spans="1:5" x14ac:dyDescent="0.25">
      <c r="A183" s="58" t="s">
        <v>79</v>
      </c>
      <c r="B183" s="58" t="s">
        <v>187</v>
      </c>
      <c r="C183" s="58" t="b">
        <f>TRUE</f>
        <v>1</v>
      </c>
      <c r="D183" t="b">
        <f>VLOOKUP(A183,Módulos!A:B,2,FALSE)</f>
        <v>0</v>
      </c>
      <c r="E183" s="58" t="str">
        <f>IF(C183,"Nenhuma",VLOOKUP(B183,Funcoes_Outputs!B:C,2,FALSE))</f>
        <v>Nenhuma</v>
      </c>
    </row>
    <row r="184" spans="1:5" x14ac:dyDescent="0.25">
      <c r="A184" s="58" t="s">
        <v>79</v>
      </c>
      <c r="B184" s="58" t="s">
        <v>188</v>
      </c>
      <c r="C184" s="58" t="b">
        <f>TRUE</f>
        <v>1</v>
      </c>
      <c r="D184" t="b">
        <f>VLOOKUP(A184,Módulos!A:B,2,FALSE)</f>
        <v>0</v>
      </c>
      <c r="E184" s="58" t="str">
        <f>IF(C184,"Nenhuma",VLOOKUP(B184,Funcoes_Outputs!B:C,2,FALSE))</f>
        <v>Nenhuma</v>
      </c>
    </row>
    <row r="185" spans="1:5" x14ac:dyDescent="0.25">
      <c r="A185" s="58" t="s">
        <v>79</v>
      </c>
      <c r="B185" s="58" t="s">
        <v>189</v>
      </c>
      <c r="C185" s="58" t="b">
        <f>TRUE</f>
        <v>1</v>
      </c>
      <c r="D185" t="b">
        <f>VLOOKUP(A185,Módulos!A:B,2,FALSE)</f>
        <v>0</v>
      </c>
      <c r="E185" s="58" t="str">
        <f>IF(C185,"Nenhuma",VLOOKUP(B185,Funcoes_Outputs!B:C,2,FALSE))</f>
        <v>Nenhuma</v>
      </c>
    </row>
    <row r="186" spans="1:5" x14ac:dyDescent="0.25">
      <c r="A186" s="58" t="s">
        <v>79</v>
      </c>
      <c r="B186" s="58" t="s">
        <v>190</v>
      </c>
      <c r="C186" s="58" t="b">
        <f>TRUE</f>
        <v>1</v>
      </c>
      <c r="D186" t="b">
        <f>VLOOKUP(A186,Módulos!A:B,2,FALSE)</f>
        <v>0</v>
      </c>
      <c r="E186" s="58" t="str">
        <f>IF(C186,"Nenhuma",VLOOKUP(B186,Funcoes_Outputs!B:C,2,FALSE))</f>
        <v>Nenhuma</v>
      </c>
    </row>
    <row r="187" spans="1:5" x14ac:dyDescent="0.25">
      <c r="A187" s="58" t="s">
        <v>79</v>
      </c>
      <c r="B187" s="58" t="s">
        <v>81</v>
      </c>
      <c r="C187" s="58" t="b">
        <f>TRUE</f>
        <v>1</v>
      </c>
      <c r="D187" t="b">
        <f>VLOOKUP(A187,Módulos!A:B,2,FALSE)</f>
        <v>0</v>
      </c>
      <c r="E187" s="58" t="str">
        <f>IF(C187,"Nenhuma",VLOOKUP(B187,Funcoes_Outputs!B:C,2,FALSE))</f>
        <v>Nenhuma</v>
      </c>
    </row>
    <row r="188" spans="1:5" x14ac:dyDescent="0.25">
      <c r="A188" s="58" t="s">
        <v>79</v>
      </c>
      <c r="B188" s="58" t="s">
        <v>183</v>
      </c>
      <c r="C188" s="58" t="b">
        <f>TRUE</f>
        <v>1</v>
      </c>
      <c r="D188" t="b">
        <f>VLOOKUP(A188,Módulos!A:B,2,FALSE)</f>
        <v>0</v>
      </c>
      <c r="E188" s="58" t="str">
        <f>IF(C188,"Nenhuma",VLOOKUP(B188,Funcoes_Outputs!B:C,2,FALSE))</f>
        <v>Nenhuma</v>
      </c>
    </row>
    <row r="189" spans="1:5" x14ac:dyDescent="0.25">
      <c r="A189" s="58" t="s">
        <v>79</v>
      </c>
      <c r="B189" s="58" t="s">
        <v>184</v>
      </c>
      <c r="C189" s="58" t="b">
        <f>TRUE</f>
        <v>1</v>
      </c>
      <c r="D189" t="b">
        <f>VLOOKUP(A189,Módulos!A:B,2,FALSE)</f>
        <v>0</v>
      </c>
      <c r="E189" s="58" t="str">
        <f>IF(C189,"Nenhuma",VLOOKUP(B189,Funcoes_Outputs!B:C,2,FALSE))</f>
        <v>Nenhuma</v>
      </c>
    </row>
    <row r="190" spans="1:5" x14ac:dyDescent="0.25">
      <c r="A190" s="58" t="s">
        <v>79</v>
      </c>
      <c r="B190" s="58" t="s">
        <v>185</v>
      </c>
      <c r="C190" s="58" t="b">
        <f>TRUE</f>
        <v>1</v>
      </c>
      <c r="D190" t="b">
        <f>VLOOKUP(A190,Módulos!A:B,2,FALSE)</f>
        <v>0</v>
      </c>
      <c r="E190" s="58" t="str">
        <f>IF(C190,"Nenhuma",VLOOKUP(B190,Funcoes_Outputs!B:C,2,FALSE))</f>
        <v>Nenhuma</v>
      </c>
    </row>
    <row r="191" spans="1:5" x14ac:dyDescent="0.25">
      <c r="A191" s="58" t="s">
        <v>79</v>
      </c>
      <c r="B191" s="58" t="s">
        <v>186</v>
      </c>
      <c r="C191" s="58" t="b">
        <f>TRUE</f>
        <v>1</v>
      </c>
      <c r="D191" t="b">
        <f>VLOOKUP(A191,Módulos!A:B,2,FALSE)</f>
        <v>0</v>
      </c>
      <c r="E191" s="58" t="str">
        <f>IF(C191,"Nenhuma",VLOOKUP(B191,Funcoes_Outputs!B:C,2,FALSE))</f>
        <v>Nenhuma</v>
      </c>
    </row>
    <row r="192" spans="1:5" x14ac:dyDescent="0.25">
      <c r="A192" s="58" t="s">
        <v>79</v>
      </c>
      <c r="B192" s="58" t="s">
        <v>82</v>
      </c>
      <c r="C192" s="58" t="b">
        <f>TRUE</f>
        <v>1</v>
      </c>
      <c r="D192" t="b">
        <f>VLOOKUP(A192,Módulos!A:B,2,FALSE)</f>
        <v>0</v>
      </c>
      <c r="E192" s="58" t="str">
        <f>IF(C192,"Nenhuma",VLOOKUP(B192,Funcoes_Outputs!B:C,2,FALSE))</f>
        <v>Nenhuma</v>
      </c>
    </row>
    <row r="193" spans="1:5" x14ac:dyDescent="0.25">
      <c r="A193" s="58" t="s">
        <v>79</v>
      </c>
      <c r="B193" s="58" t="s">
        <v>83</v>
      </c>
      <c r="C193" s="58" t="b">
        <f>TRUE</f>
        <v>1</v>
      </c>
      <c r="D193" t="b">
        <f>VLOOKUP(A193,Módulos!A:B,2,FALSE)</f>
        <v>0</v>
      </c>
      <c r="E193" s="58" t="str">
        <f>IF(C193,"Nenhuma",VLOOKUP(B193,Funcoes_Outputs!B:C,2,FALSE))</f>
        <v>Nenhuma</v>
      </c>
    </row>
    <row r="194" spans="1:5" x14ac:dyDescent="0.25">
      <c r="A194" s="58" t="s">
        <v>79</v>
      </c>
      <c r="B194" s="58" t="s">
        <v>195</v>
      </c>
      <c r="C194" s="58" t="b">
        <f>TRUE</f>
        <v>1</v>
      </c>
      <c r="D194" t="b">
        <f>VLOOKUP(A194,Módulos!A:B,2,FALSE)</f>
        <v>0</v>
      </c>
      <c r="E194" s="58" t="str">
        <f>IF(C194,"Nenhuma",VLOOKUP(B194,Funcoes_Outputs!B:C,2,FALSE))</f>
        <v>Nenhuma</v>
      </c>
    </row>
    <row r="195" spans="1:5" x14ac:dyDescent="0.25">
      <c r="A195" s="58" t="s">
        <v>79</v>
      </c>
      <c r="B195" s="58" t="s">
        <v>196</v>
      </c>
      <c r="C195" s="58" t="b">
        <f>TRUE</f>
        <v>1</v>
      </c>
      <c r="D195" t="b">
        <f>VLOOKUP(A195,Módulos!A:B,2,FALSE)</f>
        <v>0</v>
      </c>
      <c r="E195" s="58" t="str">
        <f>IF(C195,"Nenhuma",VLOOKUP(B195,Funcoes_Outputs!B:C,2,FALSE))</f>
        <v>Nenhuma</v>
      </c>
    </row>
    <row r="196" spans="1:5" x14ac:dyDescent="0.25">
      <c r="A196" s="58" t="s">
        <v>79</v>
      </c>
      <c r="B196" s="58" t="s">
        <v>197</v>
      </c>
      <c r="C196" s="58" t="b">
        <f>TRUE</f>
        <v>1</v>
      </c>
      <c r="D196" t="b">
        <f>VLOOKUP(A196,Módulos!A:B,2,FALSE)</f>
        <v>0</v>
      </c>
      <c r="E196" s="58" t="str">
        <f>IF(C196,"Nenhuma",VLOOKUP(B196,Funcoes_Outputs!B:C,2,FALSE))</f>
        <v>Nenhuma</v>
      </c>
    </row>
    <row r="197" spans="1:5" x14ac:dyDescent="0.25">
      <c r="A197" s="58" t="s">
        <v>79</v>
      </c>
      <c r="B197" s="58" t="s">
        <v>198</v>
      </c>
      <c r="C197" s="58" t="b">
        <f>TRUE</f>
        <v>1</v>
      </c>
      <c r="D197" t="b">
        <f>VLOOKUP(A197,Módulos!A:B,2,FALSE)</f>
        <v>0</v>
      </c>
      <c r="E197" s="58" t="str">
        <f>IF(C197,"Nenhuma",VLOOKUP(B197,Funcoes_Outputs!B:C,2,FALSE))</f>
        <v>Nenhuma</v>
      </c>
    </row>
    <row r="198" spans="1:5" x14ac:dyDescent="0.25">
      <c r="A198" s="58" t="s">
        <v>79</v>
      </c>
      <c r="B198" s="58" t="s">
        <v>199</v>
      </c>
      <c r="C198" s="58" t="b">
        <f>TRUE</f>
        <v>1</v>
      </c>
      <c r="D198" t="b">
        <f>VLOOKUP(A198,Módulos!A:B,2,FALSE)</f>
        <v>0</v>
      </c>
      <c r="E198" s="58" t="str">
        <f>IF(C198,"Nenhuma",VLOOKUP(B198,Funcoes_Outputs!B:C,2,FALSE))</f>
        <v>Nenhuma</v>
      </c>
    </row>
    <row r="199" spans="1:5" x14ac:dyDescent="0.25">
      <c r="A199" s="58" t="s">
        <v>79</v>
      </c>
      <c r="B199" s="58" t="s">
        <v>200</v>
      </c>
      <c r="C199" s="58" t="b">
        <f>TRUE</f>
        <v>1</v>
      </c>
      <c r="D199" t="b">
        <f>VLOOKUP(A199,Módulos!A:B,2,FALSE)</f>
        <v>0</v>
      </c>
      <c r="E199" s="58" t="str">
        <f>IF(C199,"Nenhuma",VLOOKUP(B199,Funcoes_Outputs!B:C,2,FALSE))</f>
        <v>Nenhuma</v>
      </c>
    </row>
    <row r="200" spans="1:5" x14ac:dyDescent="0.25">
      <c r="A200" s="58" t="s">
        <v>79</v>
      </c>
      <c r="B200" s="58" t="s">
        <v>201</v>
      </c>
      <c r="C200" s="58" t="b">
        <f>TRUE</f>
        <v>1</v>
      </c>
      <c r="D200" t="b">
        <f>VLOOKUP(A200,Módulos!A:B,2,FALSE)</f>
        <v>0</v>
      </c>
      <c r="E200" s="58" t="str">
        <f>IF(C200,"Nenhuma",VLOOKUP(B200,Funcoes_Outputs!B:C,2,FALSE))</f>
        <v>Nenhuma</v>
      </c>
    </row>
    <row r="201" spans="1:5" x14ac:dyDescent="0.25">
      <c r="A201" s="58" t="s">
        <v>79</v>
      </c>
      <c r="B201" s="58" t="s">
        <v>202</v>
      </c>
      <c r="C201" s="58" t="b">
        <f>TRUE</f>
        <v>1</v>
      </c>
      <c r="D201" t="b">
        <f>VLOOKUP(A201,Módulos!A:B,2,FALSE)</f>
        <v>0</v>
      </c>
      <c r="E201" s="58" t="str">
        <f>IF(C201,"Nenhuma",VLOOKUP(B201,Funcoes_Outputs!B:C,2,FALSE))</f>
        <v>Nenhuma</v>
      </c>
    </row>
    <row r="202" spans="1:5" x14ac:dyDescent="0.25">
      <c r="A202" s="58" t="s">
        <v>79</v>
      </c>
      <c r="B202" s="58" t="s">
        <v>203</v>
      </c>
      <c r="C202" s="58" t="b">
        <f>TRUE</f>
        <v>1</v>
      </c>
      <c r="D202" t="b">
        <f>VLOOKUP(A202,Módulos!A:B,2,FALSE)</f>
        <v>0</v>
      </c>
      <c r="E202" s="58" t="str">
        <f>IF(C202,"Nenhuma",VLOOKUP(B202,Funcoes_Outputs!B:C,2,FALSE))</f>
        <v>Nenhuma</v>
      </c>
    </row>
    <row r="203" spans="1:5" x14ac:dyDescent="0.25">
      <c r="A203" s="58" t="s">
        <v>79</v>
      </c>
      <c r="B203" s="58" t="s">
        <v>204</v>
      </c>
      <c r="C203" s="58" t="b">
        <v>1</v>
      </c>
      <c r="D203" t="b">
        <f>VLOOKUP(A203,Módulos!A:B,2,FALSE)</f>
        <v>0</v>
      </c>
      <c r="E203" s="58" t="str">
        <f>IF(C203,"Nenhuma",VLOOKUP(B203,Funcoes_Outputs!B:C,2,FALSE))</f>
        <v>Nenhuma</v>
      </c>
    </row>
    <row r="204" spans="1:5" x14ac:dyDescent="0.25">
      <c r="A204" s="58" t="s">
        <v>79</v>
      </c>
      <c r="B204" s="58" t="s">
        <v>56</v>
      </c>
      <c r="C204" s="58" t="b">
        <f>FALSE</f>
        <v>0</v>
      </c>
      <c r="D204" t="b">
        <f>VLOOKUP(A204,Módulos!A:B,2,FALSE)</f>
        <v>0</v>
      </c>
      <c r="E204" s="58" t="str">
        <f>IF(C204,"Nenhuma",VLOOKUP(B204,Funcoes_Outputs!B:C,2,FALSE))</f>
        <v>calcular_eventos</v>
      </c>
    </row>
    <row r="205" spans="1:5" x14ac:dyDescent="0.25">
      <c r="A205" s="58" t="s">
        <v>79</v>
      </c>
      <c r="B205" s="58" t="s">
        <v>64</v>
      </c>
      <c r="C205" s="58" t="b">
        <f>FALSE</f>
        <v>0</v>
      </c>
      <c r="D205" t="b">
        <f>VLOOKUP(A205,Módulos!A:B,2,FALSE)</f>
        <v>0</v>
      </c>
      <c r="E205" s="58" t="str">
        <f>IF(C205,"Nenhuma",VLOOKUP(B205,Funcoes_Outputs!B:C,2,FALSE))</f>
        <v>calcular_eventos</v>
      </c>
    </row>
    <row r="206" spans="1:5" x14ac:dyDescent="0.25">
      <c r="A206" s="58" t="s">
        <v>79</v>
      </c>
      <c r="B206" s="58" t="s">
        <v>57</v>
      </c>
      <c r="C206" s="58" t="b">
        <f>FALSE</f>
        <v>0</v>
      </c>
      <c r="D206" t="b">
        <f>VLOOKUP(A206,Módulos!A:B,2,FALSE)</f>
        <v>0</v>
      </c>
      <c r="E206" s="58" t="str">
        <f>IF(C206,"Nenhuma",VLOOKUP(B206,Funcoes_Outputs!B:C,2,FALSE))</f>
        <v>calcular_eventos</v>
      </c>
    </row>
    <row r="207" spans="1:5" x14ac:dyDescent="0.25">
      <c r="A207" s="58" t="s">
        <v>79</v>
      </c>
      <c r="B207" s="58" t="s">
        <v>65</v>
      </c>
      <c r="C207" s="58" t="b">
        <f>FALSE</f>
        <v>0</v>
      </c>
      <c r="D207" t="b">
        <f>VLOOKUP(A207,Módulos!A:B,2,FALSE)</f>
        <v>0</v>
      </c>
      <c r="E207" s="58" t="str">
        <f>IF(C207,"Nenhuma",VLOOKUP(B207,Funcoes_Outputs!B:C,2,FALSE))</f>
        <v>calcular_eventos</v>
      </c>
    </row>
    <row r="208" spans="1:5" x14ac:dyDescent="0.25">
      <c r="A208" s="58" t="s">
        <v>79</v>
      </c>
      <c r="B208" s="58" t="s">
        <v>54</v>
      </c>
      <c r="C208" s="58" t="b">
        <f>FALSE</f>
        <v>0</v>
      </c>
      <c r="D208" t="b">
        <f>VLOOKUP(A208,Módulos!A:B,2,FALSE)</f>
        <v>0</v>
      </c>
      <c r="E208" s="58" t="str">
        <f>IF(C208,"Nenhuma",VLOOKUP(B208,Funcoes_Outputs!B:C,2,FALSE))</f>
        <v>calcular_eventos</v>
      </c>
    </row>
    <row r="209" spans="1:5" x14ac:dyDescent="0.25">
      <c r="A209" s="58" t="s">
        <v>79</v>
      </c>
      <c r="B209" s="58" t="s">
        <v>62</v>
      </c>
      <c r="C209" s="58" t="b">
        <f>FALSE</f>
        <v>0</v>
      </c>
      <c r="D209" t="b">
        <f>VLOOKUP(A209,Módulos!A:B,2,FALSE)</f>
        <v>0</v>
      </c>
      <c r="E209" s="58" t="str">
        <f>IF(C209,"Nenhuma",VLOOKUP(B209,Funcoes_Outputs!B:C,2,FALSE))</f>
        <v>calcular_eventos</v>
      </c>
    </row>
    <row r="210" spans="1:5" x14ac:dyDescent="0.25">
      <c r="A210" s="58" t="s">
        <v>79</v>
      </c>
      <c r="B210" s="58" t="s">
        <v>55</v>
      </c>
      <c r="C210" s="58" t="b">
        <f>FALSE</f>
        <v>0</v>
      </c>
      <c r="D210" t="b">
        <f>VLOOKUP(A210,Módulos!A:B,2,FALSE)</f>
        <v>0</v>
      </c>
      <c r="E210" s="58" t="str">
        <f>IF(C210,"Nenhuma",VLOOKUP(B210,Funcoes_Outputs!B:C,2,FALSE))</f>
        <v>calcular_eventos</v>
      </c>
    </row>
    <row r="211" spans="1:5" x14ac:dyDescent="0.25">
      <c r="A211" s="58" t="s">
        <v>79</v>
      </c>
      <c r="B211" s="58" t="s">
        <v>63</v>
      </c>
      <c r="C211" s="58" t="b">
        <f>FALSE</f>
        <v>0</v>
      </c>
      <c r="D211" t="b">
        <f>VLOOKUP(A211,Módulos!A:B,2,FALSE)</f>
        <v>0</v>
      </c>
      <c r="E211" s="58" t="str">
        <f>IF(C211,"Nenhuma",VLOOKUP(B211,Funcoes_Outputs!B:C,2,FALSE))</f>
        <v>calcular_eventos</v>
      </c>
    </row>
    <row r="212" spans="1:5" x14ac:dyDescent="0.25">
      <c r="A212" s="58" t="s">
        <v>220</v>
      </c>
      <c r="B212" s="58" t="s">
        <v>479</v>
      </c>
      <c r="C212" s="58" t="b">
        <f>TRUE</f>
        <v>1</v>
      </c>
      <c r="D212" t="b">
        <f>VLOOKUP(A212,Módulos!A:B,2,FALSE)</f>
        <v>0</v>
      </c>
      <c r="E212" s="58" t="str">
        <f>IF(C212,"Nenhuma",VLOOKUP(B212,Funcoes_Outputs!B:C,2,FALSE))</f>
        <v>Nenhuma</v>
      </c>
    </row>
    <row r="213" spans="1:5" x14ac:dyDescent="0.25">
      <c r="A213" s="58" t="s">
        <v>220</v>
      </c>
      <c r="B213" s="58" t="s">
        <v>480</v>
      </c>
      <c r="C213" s="58" t="b">
        <f>TRUE</f>
        <v>1</v>
      </c>
      <c r="D213" t="b">
        <f>VLOOKUP(A213,Módulos!A:B,2,FALSE)</f>
        <v>0</v>
      </c>
      <c r="E213" s="58" t="str">
        <f>IF(C213,"Nenhuma",VLOOKUP(B213,Funcoes_Outputs!B:C,2,FALSE))</f>
        <v>Nenhuma</v>
      </c>
    </row>
    <row r="214" spans="1:5" x14ac:dyDescent="0.25">
      <c r="A214" s="58" t="s">
        <v>220</v>
      </c>
      <c r="B214" s="58" t="s">
        <v>56</v>
      </c>
      <c r="C214" s="58" t="b">
        <f>FALSE</f>
        <v>0</v>
      </c>
      <c r="D214" t="b">
        <f>VLOOKUP(A214,Módulos!A:B,2,FALSE)</f>
        <v>0</v>
      </c>
      <c r="E214" s="58" t="str">
        <f>IF(C214,"Nenhuma",VLOOKUP(B214,Funcoes_Outputs!B:C,2,FALSE))</f>
        <v>calcular_eventos</v>
      </c>
    </row>
    <row r="215" spans="1:5" x14ac:dyDescent="0.25">
      <c r="A215" s="58" t="s">
        <v>220</v>
      </c>
      <c r="B215" s="58" t="s">
        <v>57</v>
      </c>
      <c r="C215" s="58" t="b">
        <f>FALSE</f>
        <v>0</v>
      </c>
      <c r="D215" t="b">
        <f>VLOOKUP(A215,Módulos!A:B,2,FALSE)</f>
        <v>0</v>
      </c>
      <c r="E215" s="58" t="str">
        <f>IF(C215,"Nenhuma",VLOOKUP(B215,Funcoes_Outputs!B:C,2,FALSE))</f>
        <v>calcular_eventos</v>
      </c>
    </row>
    <row r="216" spans="1:5" x14ac:dyDescent="0.25">
      <c r="A216" s="58" t="s">
        <v>220</v>
      </c>
      <c r="B216" s="58" t="s">
        <v>54</v>
      </c>
      <c r="C216" s="58" t="b">
        <f>FALSE</f>
        <v>0</v>
      </c>
      <c r="D216" s="37" t="b">
        <f>VLOOKUP(A216,Módulos!A:B,2,FALSE)</f>
        <v>0</v>
      </c>
      <c r="E216" s="58" t="str">
        <f>IF(C216,"Nenhuma",VLOOKUP(B216,Funcoes_Outputs!B:C,2,FALSE))</f>
        <v>calcular_eventos</v>
      </c>
    </row>
    <row r="217" spans="1:5" x14ac:dyDescent="0.25">
      <c r="A217" s="58" t="s">
        <v>220</v>
      </c>
      <c r="B217" s="58" t="s">
        <v>55</v>
      </c>
      <c r="C217" s="58" t="b">
        <f>FALSE</f>
        <v>0</v>
      </c>
      <c r="D217" s="37" t="b">
        <f>VLOOKUP(A217,Módulos!A:B,2,FALSE)</f>
        <v>0</v>
      </c>
      <c r="E217" s="58" t="str">
        <f>IF(C217,"Nenhuma",VLOOKUP(B217,Funcoes_Outputs!B:C,2,FALSE))</f>
        <v>calcular_eventos</v>
      </c>
    </row>
    <row r="218" spans="1:5" x14ac:dyDescent="0.25">
      <c r="A218" s="58" t="s">
        <v>228</v>
      </c>
      <c r="B218" s="58" t="s">
        <v>226</v>
      </c>
      <c r="C218" s="58" t="b">
        <f>TRUE</f>
        <v>1</v>
      </c>
      <c r="D218" s="37" t="b">
        <f>VLOOKUP(A218,Módulos!A:B,2,FALSE)</f>
        <v>0</v>
      </c>
      <c r="E218" s="58" t="str">
        <f>IF(C218,"Nenhuma",VLOOKUP(B218,Funcoes_Outputs!B:C,2,FALSE))</f>
        <v>Nenhuma</v>
      </c>
    </row>
    <row r="219" spans="1:5" x14ac:dyDescent="0.25">
      <c r="A219" s="58" t="s">
        <v>228</v>
      </c>
      <c r="B219" s="58" t="s">
        <v>481</v>
      </c>
      <c r="C219" s="58" t="b">
        <f>TRUE</f>
        <v>1</v>
      </c>
      <c r="D219" s="37" t="b">
        <f>VLOOKUP(A219,Módulos!A:B,2,FALSE)</f>
        <v>0</v>
      </c>
      <c r="E219" s="58" t="str">
        <f>IF(C219,"Nenhuma",VLOOKUP(B219,Funcoes_Outputs!B:C,2,FALSE))</f>
        <v>Nenhuma</v>
      </c>
    </row>
    <row r="220" spans="1:5" x14ac:dyDescent="0.25">
      <c r="A220" s="58" t="s">
        <v>228</v>
      </c>
      <c r="B220" s="58" t="s">
        <v>82</v>
      </c>
      <c r="C220" s="58" t="b">
        <f>TRUE</f>
        <v>1</v>
      </c>
      <c r="D220" s="37" t="b">
        <f>VLOOKUP(A220,Módulos!A:B,2,FALSE)</f>
        <v>0</v>
      </c>
      <c r="E220" s="58" t="str">
        <f>IF(C220,"Nenhuma",VLOOKUP(B220,Funcoes_Outputs!B:C,2,FALSE))</f>
        <v>Nenhuma</v>
      </c>
    </row>
    <row r="221" spans="1:5" x14ac:dyDescent="0.25">
      <c r="A221" s="58" t="s">
        <v>228</v>
      </c>
      <c r="B221" s="58" t="s">
        <v>83</v>
      </c>
      <c r="C221" s="58" t="b">
        <f>TRUE</f>
        <v>1</v>
      </c>
      <c r="D221" s="37" t="b">
        <f>VLOOKUP(A221,Módulos!A:B,2,FALSE)</f>
        <v>0</v>
      </c>
      <c r="E221" s="58" t="str">
        <f>IF(C221,"Nenhuma",VLOOKUP(B221,Funcoes_Outputs!B:C,2,FALSE))</f>
        <v>Nenhuma</v>
      </c>
    </row>
    <row r="222" spans="1:5" x14ac:dyDescent="0.25">
      <c r="A222" s="58" t="s">
        <v>468</v>
      </c>
      <c r="B222" s="58" t="s">
        <v>91</v>
      </c>
      <c r="C222" s="58" t="b">
        <f>FALSE</f>
        <v>0</v>
      </c>
      <c r="D222" s="37" t="b">
        <f>VLOOKUP(A222,Módulos!A:B,2,FALSE)</f>
        <v>0</v>
      </c>
      <c r="E222" s="58" t="str">
        <f>IF(C222,"Nenhuma",VLOOKUP(B222,Funcoes_Outputs!B:C,2,FALSE))</f>
        <v>calcular_beneficios_inss</v>
      </c>
    </row>
    <row r="223" spans="1:5" x14ac:dyDescent="0.25">
      <c r="A223" s="58" t="s">
        <v>468</v>
      </c>
      <c r="B223" s="58" t="s">
        <v>92</v>
      </c>
      <c r="C223" s="58" t="b">
        <f>FALSE</f>
        <v>0</v>
      </c>
      <c r="D223" s="37" t="b">
        <f>VLOOKUP(A223,Módulos!A:B,2,FALSE)</f>
        <v>0</v>
      </c>
      <c r="E223" s="58" t="str">
        <f>IF(C223,"Nenhuma",VLOOKUP(B223,Funcoes_Outputs!B:C,2,FALSE))</f>
        <v>calcular_beneficios_inss</v>
      </c>
    </row>
    <row r="224" spans="1:5" x14ac:dyDescent="0.25">
      <c r="A224" s="58" t="s">
        <v>468</v>
      </c>
      <c r="B224" s="58" t="s">
        <v>93</v>
      </c>
      <c r="C224" s="58" t="b">
        <f>FALSE</f>
        <v>0</v>
      </c>
      <c r="D224" s="37" t="b">
        <f>VLOOKUP(A224,Módulos!A:B,2,FALSE)</f>
        <v>0</v>
      </c>
      <c r="E224" s="58" t="str">
        <f>IF(C224,"Nenhuma",VLOOKUP(B224,Funcoes_Outputs!B:C,2,FALSE))</f>
        <v>calcular_beneficios_inss</v>
      </c>
    </row>
    <row r="225" spans="1:5" x14ac:dyDescent="0.25">
      <c r="A225" s="58" t="s">
        <v>468</v>
      </c>
      <c r="B225" s="58" t="s">
        <v>94</v>
      </c>
      <c r="C225" s="58" t="b">
        <f>FALSE</f>
        <v>0</v>
      </c>
      <c r="D225" s="37" t="b">
        <f>VLOOKUP(A225,Módulos!A:B,2,FALSE)</f>
        <v>0</v>
      </c>
      <c r="E225" s="58" t="str">
        <f>IF(C225,"Nenhuma",VLOOKUP(B225,Funcoes_Outputs!B:C,2,FALSE))</f>
        <v>calcular_beneficios_inss</v>
      </c>
    </row>
    <row r="226" spans="1:5" x14ac:dyDescent="0.25">
      <c r="A226" s="58" t="s">
        <v>468</v>
      </c>
      <c r="B226" s="58" t="s">
        <v>206</v>
      </c>
      <c r="C226" s="58" t="b">
        <f>TRUE</f>
        <v>1</v>
      </c>
      <c r="D226" s="37" t="b">
        <f>VLOOKUP(A226,Módulos!A:B,2,FALSE)</f>
        <v>0</v>
      </c>
      <c r="E226" s="58" t="str">
        <f>IF(C226,"Nenhuma",VLOOKUP(B226,Funcoes_Outputs!B:C,2,FALSE))</f>
        <v>Nenhuma</v>
      </c>
    </row>
    <row r="227" spans="1:5" x14ac:dyDescent="0.25">
      <c r="A227" s="58" t="s">
        <v>468</v>
      </c>
      <c r="B227" s="58" t="s">
        <v>207</v>
      </c>
      <c r="C227" s="58" t="b">
        <f>TRUE</f>
        <v>1</v>
      </c>
      <c r="D227" s="37" t="b">
        <f>VLOOKUP(A227,Módulos!A:B,2,FALSE)</f>
        <v>0</v>
      </c>
      <c r="E227" s="58" t="str">
        <f>IF(C227,"Nenhuma",VLOOKUP(B227,Funcoes_Outputs!B:C,2,FALSE))</f>
        <v>Nenhuma</v>
      </c>
    </row>
    <row r="228" spans="1:5" x14ac:dyDescent="0.25">
      <c r="A228" s="58" t="s">
        <v>468</v>
      </c>
      <c r="B228" s="58" t="s">
        <v>208</v>
      </c>
      <c r="C228" s="58" t="b">
        <f>TRUE</f>
        <v>1</v>
      </c>
      <c r="D228" s="37" t="b">
        <f>VLOOKUP(A228,Módulos!A:B,2,FALSE)</f>
        <v>0</v>
      </c>
      <c r="E228" s="58" t="str">
        <f>IF(C228,"Nenhuma",VLOOKUP(B228,Funcoes_Outputs!B:C,2,FALSE))</f>
        <v>Nenhuma</v>
      </c>
    </row>
    <row r="229" spans="1:5" x14ac:dyDescent="0.25">
      <c r="A229" s="58" t="s">
        <v>468</v>
      </c>
      <c r="B229" s="58" t="s">
        <v>209</v>
      </c>
      <c r="C229" s="58" t="b">
        <f>TRUE</f>
        <v>1</v>
      </c>
      <c r="D229" s="37" t="b">
        <f>VLOOKUP(A229,Módulos!A:B,2,FALSE)</f>
        <v>0</v>
      </c>
      <c r="E229" s="58" t="str">
        <f>IF(C229,"Nenhuma",VLOOKUP(B229,Funcoes_Outputs!B:C,2,FALSE))</f>
        <v>Nenhuma</v>
      </c>
    </row>
    <row r="230" spans="1:5" x14ac:dyDescent="0.25">
      <c r="A230" s="58" t="s">
        <v>468</v>
      </c>
      <c r="B230" s="58" t="s">
        <v>2</v>
      </c>
      <c r="C230" s="58" t="b">
        <f>TRUE</f>
        <v>1</v>
      </c>
      <c r="D230" s="37" t="b">
        <f>VLOOKUP(A230,Módulos!A:B,2,FALSE)</f>
        <v>0</v>
      </c>
      <c r="E230" s="58" t="str">
        <f>IF(C230,"Nenhuma",VLOOKUP(B230,Funcoes_Outputs!B:C,2,FALSE))</f>
        <v>Nenhuma</v>
      </c>
    </row>
    <row r="231" spans="1:5" x14ac:dyDescent="0.25">
      <c r="A231" s="58" t="s">
        <v>468</v>
      </c>
      <c r="B231" s="58" t="s">
        <v>1</v>
      </c>
      <c r="C231" s="58" t="b">
        <f>TRUE</f>
        <v>1</v>
      </c>
      <c r="D231" s="37" t="b">
        <f>VLOOKUP(A231,Módulos!A:B,2,FALSE)</f>
        <v>0</v>
      </c>
      <c r="E231" s="58" t="str">
        <f>IF(C231,"Nenhuma",VLOOKUP(B231,Funcoes_Outputs!B:C,2,FALSE))</f>
        <v>Nenhuma</v>
      </c>
    </row>
    <row r="232" spans="1:5" x14ac:dyDescent="0.25">
      <c r="A232" s="58" t="s">
        <v>468</v>
      </c>
      <c r="B232" s="58" t="s">
        <v>141</v>
      </c>
      <c r="C232" s="58" t="b">
        <f>FALSE</f>
        <v>0</v>
      </c>
      <c r="D232" s="37" t="b">
        <f>VLOOKUP(A232,Módulos!A:B,2,FALSE)</f>
        <v>0</v>
      </c>
      <c r="E232" s="58" t="str">
        <f>IF(C232,"Nenhuma",VLOOKUP(B232,Funcoes_Outputs!B:C,2,FALSE))</f>
        <v>calcular_turnovergeral</v>
      </c>
    </row>
    <row r="233" spans="1:5" x14ac:dyDescent="0.25">
      <c r="A233" s="58" t="s">
        <v>469</v>
      </c>
      <c r="B233" s="58" t="s">
        <v>482</v>
      </c>
      <c r="C233" s="58" t="b">
        <f>TRUE</f>
        <v>1</v>
      </c>
      <c r="D233" s="37" t="b">
        <f>VLOOKUP(A233,Módulos!A:B,2,FALSE)</f>
        <v>0</v>
      </c>
      <c r="E233" s="58" t="str">
        <f>IF(C233,"Nenhuma",VLOOKUP(B233,Funcoes_Outputs!B:C,2,FALSE))</f>
        <v>Nenhuma</v>
      </c>
    </row>
    <row r="234" spans="1:5" x14ac:dyDescent="0.25">
      <c r="A234" s="58" t="s">
        <v>470</v>
      </c>
      <c r="B234" s="58" t="s">
        <v>483</v>
      </c>
      <c r="C234" s="58" t="b">
        <f>TRUE</f>
        <v>1</v>
      </c>
      <c r="D234" s="37" t="b">
        <f>VLOOKUP(A234,Módulos!A:B,2,FALSE)</f>
        <v>0</v>
      </c>
      <c r="E234" s="58" t="str">
        <f>IF(C234,"Nenhuma",VLOOKUP(B234,Funcoes_Outputs!B:C,2,FALSE))</f>
        <v>Nenhuma</v>
      </c>
    </row>
    <row r="235" spans="1:5" x14ac:dyDescent="0.25">
      <c r="A235" s="58" t="s">
        <v>470</v>
      </c>
      <c r="B235" s="58" t="s">
        <v>1</v>
      </c>
      <c r="C235" s="58" t="b">
        <f>TRUE</f>
        <v>1</v>
      </c>
      <c r="D235" s="37" t="b">
        <f>VLOOKUP(A235,Módulos!A:B,2,FALSE)</f>
        <v>0</v>
      </c>
      <c r="E235" s="58" t="str">
        <f>IF(C235,"Nenhuma",VLOOKUP(B235,Funcoes_Outputs!B:C,2,FALSE))</f>
        <v>Nenhuma</v>
      </c>
    </row>
    <row r="236" spans="1:5" x14ac:dyDescent="0.25">
      <c r="A236" s="58" t="s">
        <v>470</v>
      </c>
      <c r="B236" s="58" t="s">
        <v>13</v>
      </c>
      <c r="C236" s="58" t="b">
        <f>TRUE</f>
        <v>1</v>
      </c>
      <c r="D236" s="37" t="b">
        <f>VLOOKUP(A236,Módulos!A:B,2,FALSE)</f>
        <v>0</v>
      </c>
      <c r="E236" s="58" t="str">
        <f>IF(C236,"Nenhuma",VLOOKUP(B236,Funcoes_Outputs!B:C,2,FALSE))</f>
        <v>Nenhuma</v>
      </c>
    </row>
    <row r="237" spans="1:5" x14ac:dyDescent="0.25">
      <c r="A237" s="58" t="s">
        <v>470</v>
      </c>
      <c r="B237" s="58" t="s">
        <v>484</v>
      </c>
      <c r="C237" s="58" t="b">
        <f>TRUE</f>
        <v>1</v>
      </c>
      <c r="D237" s="37" t="b">
        <f>VLOOKUP(A237,Módulos!A:B,2,FALSE)</f>
        <v>0</v>
      </c>
      <c r="E237" s="58" t="str">
        <f>IF(C237,"Nenhuma",VLOOKUP(B237,Funcoes_Outputs!B:C,2,FALSE))</f>
        <v>Nenhuma</v>
      </c>
    </row>
    <row r="238" spans="1:5" x14ac:dyDescent="0.25">
      <c r="A238" s="58" t="s">
        <v>470</v>
      </c>
      <c r="B238" s="58" t="s">
        <v>56</v>
      </c>
      <c r="C238" s="58" t="b">
        <f>TRUE</f>
        <v>1</v>
      </c>
      <c r="D238" s="37" t="b">
        <f>VLOOKUP(A238,Módulos!A:B,2,FALSE)</f>
        <v>0</v>
      </c>
      <c r="E238" s="58" t="str">
        <f>IF(C238,"Nenhuma",VLOOKUP(B238,Funcoes_Outputs!B:C,2,FALSE))</f>
        <v>Nenhuma</v>
      </c>
    </row>
    <row r="239" spans="1:5" x14ac:dyDescent="0.25">
      <c r="A239" s="58" t="s">
        <v>470</v>
      </c>
      <c r="B239" s="58" t="s">
        <v>64</v>
      </c>
      <c r="C239" s="58" t="b">
        <f>TRUE</f>
        <v>1</v>
      </c>
      <c r="D239" s="37" t="b">
        <f>VLOOKUP(A239,Módulos!A:B,2,FALSE)</f>
        <v>0</v>
      </c>
      <c r="E239" s="58" t="str">
        <f>IF(C239,"Nenhuma",VLOOKUP(B239,Funcoes_Outputs!B:C,2,FALSE))</f>
        <v>Nenhuma</v>
      </c>
    </row>
    <row r="240" spans="1:5" x14ac:dyDescent="0.25">
      <c r="A240" s="58" t="s">
        <v>470</v>
      </c>
      <c r="B240" s="58" t="s">
        <v>57</v>
      </c>
      <c r="C240" s="58" t="b">
        <f>TRUE</f>
        <v>1</v>
      </c>
      <c r="D240" s="37" t="b">
        <f>VLOOKUP(A240,Módulos!A:B,2,FALSE)</f>
        <v>0</v>
      </c>
      <c r="E240" s="58" t="str">
        <f>IF(C240,"Nenhuma",VLOOKUP(B240,Funcoes_Outputs!B:C,2,FALSE))</f>
        <v>Nenhuma</v>
      </c>
    </row>
    <row r="241" spans="1:5" x14ac:dyDescent="0.25">
      <c r="A241" s="58" t="s">
        <v>470</v>
      </c>
      <c r="B241" s="58" t="s">
        <v>65</v>
      </c>
      <c r="C241" s="58" t="b">
        <f>TRUE</f>
        <v>1</v>
      </c>
      <c r="D241" s="37" t="b">
        <f>VLOOKUP(A241,Módulos!A:B,2,FALSE)</f>
        <v>0</v>
      </c>
      <c r="E241" s="58" t="str">
        <f>IF(C241,"Nenhuma",VLOOKUP(B241,Funcoes_Outputs!B:C,2,FALSE))</f>
        <v>Nenhuma</v>
      </c>
    </row>
    <row r="242" spans="1:5" x14ac:dyDescent="0.25">
      <c r="A242" s="58" t="s">
        <v>470</v>
      </c>
      <c r="B242" s="58" t="s">
        <v>54</v>
      </c>
      <c r="C242" s="58" t="b">
        <f>TRUE</f>
        <v>1</v>
      </c>
      <c r="D242" s="37" t="b">
        <f>VLOOKUP(A242,Módulos!A:B,2,FALSE)</f>
        <v>0</v>
      </c>
      <c r="E242" s="58" t="str">
        <f>IF(C242,"Nenhuma",VLOOKUP(B242,Funcoes_Outputs!B:C,2,FALSE))</f>
        <v>Nenhuma</v>
      </c>
    </row>
    <row r="243" spans="1:5" x14ac:dyDescent="0.25">
      <c r="A243" s="58" t="s">
        <v>470</v>
      </c>
      <c r="B243" s="58" t="s">
        <v>62</v>
      </c>
      <c r="C243" s="58" t="b">
        <f>TRUE</f>
        <v>1</v>
      </c>
      <c r="D243" s="37" t="b">
        <f>VLOOKUP(A243,Módulos!A:B,2,FALSE)</f>
        <v>0</v>
      </c>
      <c r="E243" s="58" t="str">
        <f>IF(C243,"Nenhuma",VLOOKUP(B243,Funcoes_Outputs!B:C,2,FALSE))</f>
        <v>Nenhuma</v>
      </c>
    </row>
    <row r="244" spans="1:5" x14ac:dyDescent="0.25">
      <c r="A244" s="58" t="s">
        <v>470</v>
      </c>
      <c r="B244" s="58" t="s">
        <v>55</v>
      </c>
      <c r="C244" s="58" t="b">
        <f>TRUE</f>
        <v>1</v>
      </c>
      <c r="D244" s="37" t="b">
        <f>VLOOKUP(A244,Módulos!A:B,2,FALSE)</f>
        <v>0</v>
      </c>
      <c r="E244" s="58" t="str">
        <f>IF(C244,"Nenhuma",VLOOKUP(B244,Funcoes_Outputs!B:C,2,FALSE))</f>
        <v>Nenhuma</v>
      </c>
    </row>
    <row r="245" spans="1:5" x14ac:dyDescent="0.25">
      <c r="A245" s="58" t="s">
        <v>470</v>
      </c>
      <c r="B245" s="58" t="s">
        <v>63</v>
      </c>
      <c r="C245" s="58" t="b">
        <f>TRUE</f>
        <v>1</v>
      </c>
      <c r="D245" s="37" t="b">
        <f>VLOOKUP(A245,Módulos!A:B,2,FALSE)</f>
        <v>0</v>
      </c>
      <c r="E245" s="58" t="str">
        <f>IF(C245,"Nenhuma",VLOOKUP(B245,Funcoes_Outputs!B:C,2,FALSE))</f>
        <v>Nenhuma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7"/>
  <sheetViews>
    <sheetView workbookViewId="0">
      <selection activeCell="D26" sqref="D26"/>
    </sheetView>
  </sheetViews>
  <sheetFormatPr defaultRowHeight="15" x14ac:dyDescent="0.25"/>
  <cols>
    <col min="1" max="1" width="32.7109375" customWidth="1"/>
    <col min="2" max="2" width="19.42578125" customWidth="1"/>
  </cols>
  <sheetData>
    <row r="1" spans="1:2" x14ac:dyDescent="0.25">
      <c r="A1" s="6" t="s">
        <v>232</v>
      </c>
      <c r="B1" s="6" t="s">
        <v>231</v>
      </c>
    </row>
    <row r="2" spans="1:2" x14ac:dyDescent="0.25">
      <c r="A2" s="37" t="s">
        <v>51</v>
      </c>
      <c r="B2" s="37" t="b">
        <f>TRUE</f>
        <v>1</v>
      </c>
    </row>
    <row r="3" spans="1:2" x14ac:dyDescent="0.25">
      <c r="A3" s="37" t="s">
        <v>70</v>
      </c>
      <c r="B3" s="37" t="b">
        <f>TRUE</f>
        <v>1</v>
      </c>
    </row>
    <row r="4" spans="1:2" x14ac:dyDescent="0.25">
      <c r="A4" s="37" t="s">
        <v>71</v>
      </c>
      <c r="B4" s="37" t="b">
        <f>FALSE</f>
        <v>0</v>
      </c>
    </row>
    <row r="5" spans="1:2" x14ac:dyDescent="0.25">
      <c r="A5" s="37" t="s">
        <v>75</v>
      </c>
      <c r="B5" s="37" t="b">
        <f>FALSE</f>
        <v>0</v>
      </c>
    </row>
    <row r="6" spans="1:2" x14ac:dyDescent="0.25">
      <c r="A6" s="37" t="s">
        <v>85</v>
      </c>
      <c r="B6" s="37" t="b">
        <f>FALSE</f>
        <v>0</v>
      </c>
    </row>
    <row r="7" spans="1:2" x14ac:dyDescent="0.25">
      <c r="A7" s="37" t="s">
        <v>90</v>
      </c>
      <c r="B7" s="37" t="b">
        <f>TRUE</f>
        <v>1</v>
      </c>
    </row>
    <row r="8" spans="1:2" x14ac:dyDescent="0.25">
      <c r="A8" s="37" t="s">
        <v>109</v>
      </c>
      <c r="B8" s="37" t="b">
        <f>FALSE</f>
        <v>0</v>
      </c>
    </row>
    <row r="9" spans="1:2" x14ac:dyDescent="0.25">
      <c r="A9" s="37" t="s">
        <v>113</v>
      </c>
      <c r="B9" s="37" t="b">
        <f>FALSE</f>
        <v>0</v>
      </c>
    </row>
    <row r="10" spans="1:2" x14ac:dyDescent="0.25">
      <c r="A10" s="37" t="s">
        <v>118</v>
      </c>
      <c r="B10" s="37" t="b">
        <f>FALSE</f>
        <v>0</v>
      </c>
    </row>
    <row r="11" spans="1:2" x14ac:dyDescent="0.25">
      <c r="A11" s="37" t="s">
        <v>121</v>
      </c>
      <c r="B11" s="37" t="b">
        <f>FALSE</f>
        <v>0</v>
      </c>
    </row>
    <row r="12" spans="1:2" x14ac:dyDescent="0.25">
      <c r="A12" s="37" t="s">
        <v>125</v>
      </c>
      <c r="B12" s="37" t="b">
        <f>FALSE</f>
        <v>0</v>
      </c>
    </row>
    <row r="13" spans="1:2" x14ac:dyDescent="0.25">
      <c r="A13" s="37" t="s">
        <v>134</v>
      </c>
      <c r="B13" s="37" t="b">
        <f>FALSE</f>
        <v>0</v>
      </c>
    </row>
    <row r="14" spans="1:2" x14ac:dyDescent="0.25">
      <c r="A14" s="37" t="s">
        <v>138</v>
      </c>
      <c r="B14" s="37" t="b">
        <f>TRUE</f>
        <v>1</v>
      </c>
    </row>
    <row r="15" spans="1:2" x14ac:dyDescent="0.25">
      <c r="A15" s="37" t="s">
        <v>143</v>
      </c>
      <c r="B15" s="37" t="b">
        <f>FALSE</f>
        <v>0</v>
      </c>
    </row>
    <row r="16" spans="1:2" x14ac:dyDescent="0.25">
      <c r="A16" s="37" t="s">
        <v>148</v>
      </c>
      <c r="B16" s="37" t="b">
        <f>FALSE</f>
        <v>0</v>
      </c>
    </row>
    <row r="17" spans="1:2" x14ac:dyDescent="0.25">
      <c r="A17" s="37" t="s">
        <v>155</v>
      </c>
      <c r="B17" s="37" t="b">
        <f>FALSE</f>
        <v>0</v>
      </c>
    </row>
    <row r="18" spans="1:2" x14ac:dyDescent="0.25">
      <c r="A18" s="37" t="s">
        <v>160</v>
      </c>
      <c r="B18" s="37" t="b">
        <f>FALSE</f>
        <v>0</v>
      </c>
    </row>
    <row r="19" spans="1:2" x14ac:dyDescent="0.25">
      <c r="A19" s="37" t="s">
        <v>164</v>
      </c>
      <c r="B19" s="37" t="b">
        <f>FALSE</f>
        <v>0</v>
      </c>
    </row>
    <row r="20" spans="1:2" x14ac:dyDescent="0.25">
      <c r="A20" s="37" t="s">
        <v>172</v>
      </c>
      <c r="B20" s="37" t="b">
        <f>FALSE</f>
        <v>0</v>
      </c>
    </row>
    <row r="21" spans="1:2" x14ac:dyDescent="0.25">
      <c r="A21" s="37" t="s">
        <v>176</v>
      </c>
      <c r="B21" s="37" t="b">
        <f>FALSE</f>
        <v>0</v>
      </c>
    </row>
    <row r="22" spans="1:2" x14ac:dyDescent="0.25">
      <c r="A22" s="37" t="s">
        <v>79</v>
      </c>
      <c r="B22" s="37" t="b">
        <f>FALSE</f>
        <v>0</v>
      </c>
    </row>
    <row r="23" spans="1:2" x14ac:dyDescent="0.25">
      <c r="A23" s="37" t="s">
        <v>220</v>
      </c>
      <c r="B23" s="37" t="b">
        <f>FALSE</f>
        <v>0</v>
      </c>
    </row>
    <row r="24" spans="1:2" x14ac:dyDescent="0.25">
      <c r="A24" s="37" t="s">
        <v>228</v>
      </c>
      <c r="B24" s="37" t="b">
        <f>FALSE</f>
        <v>0</v>
      </c>
    </row>
    <row r="25" spans="1:2" x14ac:dyDescent="0.25">
      <c r="A25" s="37" t="s">
        <v>468</v>
      </c>
      <c r="B25" s="37" t="b">
        <f>FALSE</f>
        <v>0</v>
      </c>
    </row>
    <row r="26" spans="1:2" x14ac:dyDescent="0.25">
      <c r="A26" s="37" t="s">
        <v>469</v>
      </c>
      <c r="B26" s="37" t="b">
        <f>FALSE</f>
        <v>0</v>
      </c>
    </row>
    <row r="27" spans="1:2" x14ac:dyDescent="0.25">
      <c r="A27" s="37" t="s">
        <v>470</v>
      </c>
      <c r="B27" s="37" t="b">
        <f>FALSE</f>
        <v>0</v>
      </c>
    </row>
  </sheetData>
  <autoFilter ref="A1:B24" xr:uid="{00000000-0009-0000-0000-00000C000000}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7"/>
  <sheetViews>
    <sheetView workbookViewId="0">
      <selection activeCell="C8" sqref="C8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485</v>
      </c>
    </row>
    <row r="2" spans="1:3" x14ac:dyDescent="0.25">
      <c r="A2" s="37" t="s">
        <v>51</v>
      </c>
      <c r="B2" s="37" t="s">
        <v>53</v>
      </c>
      <c r="C2" s="37" t="str">
        <f>A2</f>
        <v>calcular_faltas</v>
      </c>
    </row>
    <row r="3" spans="1:3" x14ac:dyDescent="0.25">
      <c r="A3" s="37" t="s">
        <v>70</v>
      </c>
      <c r="B3" s="37" t="s">
        <v>54</v>
      </c>
      <c r="C3" s="37" t="str">
        <f t="shared" ref="C3:C66" si="0">A3</f>
        <v>calcular_eventos</v>
      </c>
    </row>
    <row r="4" spans="1:3" x14ac:dyDescent="0.25">
      <c r="A4" s="37" t="s">
        <v>70</v>
      </c>
      <c r="B4" s="37" t="s">
        <v>55</v>
      </c>
      <c r="C4" s="37" t="str">
        <f t="shared" si="0"/>
        <v>calcular_eventos</v>
      </c>
    </row>
    <row r="5" spans="1:3" x14ac:dyDescent="0.25">
      <c r="A5" s="37" t="s">
        <v>70</v>
      </c>
      <c r="B5" s="37" t="s">
        <v>56</v>
      </c>
      <c r="C5" s="37" t="str">
        <f t="shared" si="0"/>
        <v>calcular_eventos</v>
      </c>
    </row>
    <row r="6" spans="1:3" x14ac:dyDescent="0.25">
      <c r="A6" s="37" t="s">
        <v>70</v>
      </c>
      <c r="B6" s="37" t="s">
        <v>57</v>
      </c>
      <c r="C6" s="37" t="str">
        <f t="shared" si="0"/>
        <v>calcular_eventos</v>
      </c>
    </row>
    <row r="7" spans="1:3" x14ac:dyDescent="0.25">
      <c r="A7" s="37" t="s">
        <v>70</v>
      </c>
      <c r="B7" s="37" t="s">
        <v>58</v>
      </c>
      <c r="C7" s="37" t="str">
        <f t="shared" si="0"/>
        <v>calcular_eventos</v>
      </c>
    </row>
    <row r="8" spans="1:3" x14ac:dyDescent="0.25">
      <c r="A8" s="37" t="s">
        <v>70</v>
      </c>
      <c r="B8" s="37" t="s">
        <v>59</v>
      </c>
      <c r="C8" s="37" t="str">
        <f t="shared" si="0"/>
        <v>calcular_eventos</v>
      </c>
    </row>
    <row r="9" spans="1:3" x14ac:dyDescent="0.25">
      <c r="A9" s="37" t="s">
        <v>70</v>
      </c>
      <c r="B9" s="37" t="s">
        <v>60</v>
      </c>
      <c r="C9" s="37" t="str">
        <f t="shared" si="0"/>
        <v>calcular_eventos</v>
      </c>
    </row>
    <row r="10" spans="1:3" x14ac:dyDescent="0.25">
      <c r="A10" s="37" t="s">
        <v>70</v>
      </c>
      <c r="B10" s="37" t="s">
        <v>61</v>
      </c>
      <c r="C10" s="37" t="str">
        <f t="shared" si="0"/>
        <v>calcular_eventos</v>
      </c>
    </row>
    <row r="11" spans="1:3" x14ac:dyDescent="0.25">
      <c r="A11" s="37" t="s">
        <v>70</v>
      </c>
      <c r="B11" s="37" t="s">
        <v>62</v>
      </c>
      <c r="C11" s="37" t="str">
        <f t="shared" si="0"/>
        <v>calcular_eventos</v>
      </c>
    </row>
    <row r="12" spans="1:3" x14ac:dyDescent="0.25">
      <c r="A12" s="37" t="s">
        <v>70</v>
      </c>
      <c r="B12" s="37" t="s">
        <v>63</v>
      </c>
      <c r="C12" s="37" t="str">
        <f t="shared" si="0"/>
        <v>calcular_eventos</v>
      </c>
    </row>
    <row r="13" spans="1:3" x14ac:dyDescent="0.25">
      <c r="A13" s="37" t="s">
        <v>70</v>
      </c>
      <c r="B13" s="37" t="s">
        <v>64</v>
      </c>
      <c r="C13" s="37" t="str">
        <f t="shared" si="0"/>
        <v>calcular_eventos</v>
      </c>
    </row>
    <row r="14" spans="1:3" x14ac:dyDescent="0.25">
      <c r="A14" s="37" t="s">
        <v>70</v>
      </c>
      <c r="B14" s="37" t="s">
        <v>65</v>
      </c>
      <c r="C14" s="37" t="str">
        <f t="shared" si="0"/>
        <v>calcular_eventos</v>
      </c>
    </row>
    <row r="15" spans="1:3" x14ac:dyDescent="0.25">
      <c r="A15" s="37" t="s">
        <v>70</v>
      </c>
      <c r="B15" s="37" t="s">
        <v>66</v>
      </c>
      <c r="C15" s="37" t="str">
        <f t="shared" si="0"/>
        <v>calcular_eventos</v>
      </c>
    </row>
    <row r="16" spans="1:3" x14ac:dyDescent="0.25">
      <c r="A16" s="37" t="s">
        <v>70</v>
      </c>
      <c r="B16" s="37" t="s">
        <v>67</v>
      </c>
      <c r="C16" s="37" t="str">
        <f t="shared" si="0"/>
        <v>calcular_eventos</v>
      </c>
    </row>
    <row r="17" spans="1:3" x14ac:dyDescent="0.25">
      <c r="A17" s="37" t="s">
        <v>70</v>
      </c>
      <c r="B17" s="37" t="s">
        <v>68</v>
      </c>
      <c r="C17" s="37" t="str">
        <f t="shared" si="0"/>
        <v>calcular_eventos</v>
      </c>
    </row>
    <row r="18" spans="1:3" x14ac:dyDescent="0.25">
      <c r="A18" s="37" t="s">
        <v>70</v>
      </c>
      <c r="B18" s="37" t="s">
        <v>69</v>
      </c>
      <c r="C18" s="37" t="str">
        <f t="shared" si="0"/>
        <v>calcular_eventos</v>
      </c>
    </row>
    <row r="19" spans="1:3" x14ac:dyDescent="0.25">
      <c r="A19" s="37" t="s">
        <v>71</v>
      </c>
      <c r="B19" s="37" t="s">
        <v>74</v>
      </c>
      <c r="C19" s="37" t="str">
        <f t="shared" si="0"/>
        <v>calcular_turnover</v>
      </c>
    </row>
    <row r="20" spans="1:3" x14ac:dyDescent="0.25">
      <c r="A20" s="37" t="s">
        <v>71</v>
      </c>
      <c r="B20" s="37" t="s">
        <v>73</v>
      </c>
      <c r="C20" s="37" t="str">
        <f t="shared" si="0"/>
        <v>calcular_turnover</v>
      </c>
    </row>
    <row r="21" spans="1:3" x14ac:dyDescent="0.25">
      <c r="A21" s="37" t="s">
        <v>75</v>
      </c>
      <c r="B21" s="37" t="s">
        <v>77</v>
      </c>
      <c r="C21" s="37" t="str">
        <f t="shared" si="0"/>
        <v>calcular_absenteismo</v>
      </c>
    </row>
    <row r="22" spans="1:3" x14ac:dyDescent="0.25">
      <c r="A22" s="37" t="s">
        <v>75</v>
      </c>
      <c r="B22" s="37" t="s">
        <v>78</v>
      </c>
      <c r="C22" s="37" t="str">
        <f t="shared" si="0"/>
        <v>calcular_absenteismo</v>
      </c>
    </row>
    <row r="23" spans="1:3" x14ac:dyDescent="0.25">
      <c r="A23" s="37" t="s">
        <v>79</v>
      </c>
      <c r="B23" s="37" t="s">
        <v>80</v>
      </c>
      <c r="C23" s="37" t="str">
        <f t="shared" si="0"/>
        <v>calcular_multas</v>
      </c>
    </row>
    <row r="24" spans="1:3" x14ac:dyDescent="0.25">
      <c r="A24" s="37" t="s">
        <v>85</v>
      </c>
      <c r="B24" s="37" t="s">
        <v>87</v>
      </c>
      <c r="C24" s="37" t="str">
        <f t="shared" si="0"/>
        <v>calcular_acoes_regressivas_inss</v>
      </c>
    </row>
    <row r="25" spans="1:3" x14ac:dyDescent="0.25">
      <c r="A25" s="37" t="s">
        <v>85</v>
      </c>
      <c r="B25" s="37" t="s">
        <v>88</v>
      </c>
      <c r="C25" s="37" t="str">
        <f t="shared" si="0"/>
        <v>calcular_acoes_regressivas_inss</v>
      </c>
    </row>
    <row r="26" spans="1:3" x14ac:dyDescent="0.25">
      <c r="A26" s="37" t="s">
        <v>85</v>
      </c>
      <c r="B26" s="37" t="s">
        <v>219</v>
      </c>
      <c r="C26" s="37" t="str">
        <f t="shared" si="0"/>
        <v>calcular_acoes_regressivas_inss</v>
      </c>
    </row>
    <row r="27" spans="1:3" x14ac:dyDescent="0.25">
      <c r="A27" s="37" t="s">
        <v>85</v>
      </c>
      <c r="B27" s="37" t="s">
        <v>218</v>
      </c>
      <c r="C27" s="37" t="str">
        <f t="shared" si="0"/>
        <v>calcular_acoes_regressivas_inss</v>
      </c>
    </row>
    <row r="28" spans="1:3" x14ac:dyDescent="0.25">
      <c r="A28" s="37" t="s">
        <v>90</v>
      </c>
      <c r="B28" s="37" t="s">
        <v>91</v>
      </c>
      <c r="C28" s="37" t="str">
        <f t="shared" si="0"/>
        <v>calcular_beneficios_inss</v>
      </c>
    </row>
    <row r="29" spans="1:3" x14ac:dyDescent="0.25">
      <c r="A29" s="37" t="s">
        <v>90</v>
      </c>
      <c r="B29" s="37" t="s">
        <v>92</v>
      </c>
      <c r="C29" s="37" t="str">
        <f t="shared" si="0"/>
        <v>calcular_beneficios_inss</v>
      </c>
    </row>
    <row r="30" spans="1:3" x14ac:dyDescent="0.25">
      <c r="A30" s="37" t="s">
        <v>90</v>
      </c>
      <c r="B30" s="37" t="s">
        <v>93</v>
      </c>
      <c r="C30" s="37" t="str">
        <f t="shared" si="0"/>
        <v>calcular_beneficios_inss</v>
      </c>
    </row>
    <row r="31" spans="1:3" x14ac:dyDescent="0.25">
      <c r="A31" s="37" t="s">
        <v>90</v>
      </c>
      <c r="B31" s="37" t="s">
        <v>94</v>
      </c>
      <c r="C31" s="37" t="str">
        <f t="shared" si="0"/>
        <v>calcular_beneficios_inss</v>
      </c>
    </row>
    <row r="32" spans="1:3" x14ac:dyDescent="0.25">
      <c r="A32" s="37" t="s">
        <v>90</v>
      </c>
      <c r="B32" s="37" t="s">
        <v>95</v>
      </c>
      <c r="C32" s="37" t="str">
        <f t="shared" si="0"/>
        <v>calcular_beneficios_inss</v>
      </c>
    </row>
    <row r="33" spans="1:3" x14ac:dyDescent="0.25">
      <c r="A33" s="37" t="s">
        <v>90</v>
      </c>
      <c r="B33" s="37" t="s">
        <v>96</v>
      </c>
      <c r="C33" s="37" t="str">
        <f t="shared" si="0"/>
        <v>calcular_beneficios_inss</v>
      </c>
    </row>
    <row r="34" spans="1:3" x14ac:dyDescent="0.25">
      <c r="A34" s="37" t="s">
        <v>90</v>
      </c>
      <c r="B34" s="37" t="s">
        <v>103</v>
      </c>
      <c r="C34" s="37" t="str">
        <f t="shared" si="0"/>
        <v>calcular_beneficios_inss</v>
      </c>
    </row>
    <row r="35" spans="1:3" x14ac:dyDescent="0.25">
      <c r="A35" s="37" t="s">
        <v>90</v>
      </c>
      <c r="B35" s="37" t="s">
        <v>104</v>
      </c>
      <c r="C35" s="37" t="str">
        <f t="shared" si="0"/>
        <v>calcular_beneficios_inss</v>
      </c>
    </row>
    <row r="36" spans="1:3" x14ac:dyDescent="0.25">
      <c r="A36" s="37" t="s">
        <v>90</v>
      </c>
      <c r="B36" s="37" t="s">
        <v>105</v>
      </c>
      <c r="C36" s="37" t="str">
        <f t="shared" si="0"/>
        <v>calcular_beneficios_inss</v>
      </c>
    </row>
    <row r="37" spans="1:3" x14ac:dyDescent="0.25">
      <c r="A37" s="37" t="s">
        <v>90</v>
      </c>
      <c r="B37" s="37" t="s">
        <v>106</v>
      </c>
      <c r="C37" s="37" t="str">
        <f t="shared" si="0"/>
        <v>calcular_beneficios_inss</v>
      </c>
    </row>
    <row r="38" spans="1:3" x14ac:dyDescent="0.25">
      <c r="A38" s="37" t="s">
        <v>90</v>
      </c>
      <c r="B38" s="37" t="s">
        <v>107</v>
      </c>
      <c r="C38" s="37" t="str">
        <f t="shared" si="0"/>
        <v>calcular_beneficios_inss</v>
      </c>
    </row>
    <row r="39" spans="1:3" x14ac:dyDescent="0.25">
      <c r="A39" s="37" t="s">
        <v>90</v>
      </c>
      <c r="B39" s="37" t="s">
        <v>108</v>
      </c>
      <c r="C39" s="37" t="str">
        <f t="shared" si="0"/>
        <v>calcular_beneficios_inss</v>
      </c>
    </row>
    <row r="40" spans="1:3" x14ac:dyDescent="0.25">
      <c r="A40" s="37" t="s">
        <v>109</v>
      </c>
      <c r="B40" s="37" t="s">
        <v>111</v>
      </c>
      <c r="C40" s="37" t="str">
        <f t="shared" si="0"/>
        <v>calcular_presenteismo</v>
      </c>
    </row>
    <row r="41" spans="1:3" x14ac:dyDescent="0.25">
      <c r="A41" s="37" t="s">
        <v>109</v>
      </c>
      <c r="B41" s="37" t="s">
        <v>112</v>
      </c>
      <c r="C41" s="37" t="str">
        <f t="shared" si="0"/>
        <v>calcular_presenteismo</v>
      </c>
    </row>
    <row r="42" spans="1:3" x14ac:dyDescent="0.25">
      <c r="A42" s="37" t="s">
        <v>113</v>
      </c>
      <c r="B42" s="37" t="s">
        <v>114</v>
      </c>
      <c r="C42" s="37" t="str">
        <f t="shared" si="0"/>
        <v>calcular_despesasmedicas</v>
      </c>
    </row>
    <row r="43" spans="1:3" x14ac:dyDescent="0.25">
      <c r="A43" s="37" t="s">
        <v>113</v>
      </c>
      <c r="B43" s="37" t="s">
        <v>116</v>
      </c>
      <c r="C43" s="37" t="str">
        <f t="shared" si="0"/>
        <v>calcular_despesasmedicas</v>
      </c>
    </row>
    <row r="44" spans="1:3" x14ac:dyDescent="0.25">
      <c r="A44" s="37" t="s">
        <v>118</v>
      </c>
      <c r="B44" s="37" t="s">
        <v>119</v>
      </c>
      <c r="C44" s="37" t="str">
        <f t="shared" si="0"/>
        <v>calcular_refugo_retrabalho</v>
      </c>
    </row>
    <row r="45" spans="1:3" x14ac:dyDescent="0.25">
      <c r="A45" s="37" t="s">
        <v>118</v>
      </c>
      <c r="B45" s="37" t="s">
        <v>120</v>
      </c>
      <c r="C45" s="37" t="str">
        <f t="shared" si="0"/>
        <v>calcular_refugo_retrabalho</v>
      </c>
    </row>
    <row r="46" spans="1:3" x14ac:dyDescent="0.25">
      <c r="A46" s="37" t="s">
        <v>121</v>
      </c>
      <c r="B46" s="37" t="s">
        <v>123</v>
      </c>
      <c r="C46" s="37" t="str">
        <f t="shared" si="0"/>
        <v>calcular_mp_insumos</v>
      </c>
    </row>
    <row r="47" spans="1:3" x14ac:dyDescent="0.25">
      <c r="A47" s="37" t="s">
        <v>121</v>
      </c>
      <c r="B47" s="37" t="s">
        <v>124</v>
      </c>
      <c r="C47" s="37" t="str">
        <f t="shared" si="0"/>
        <v>calcular_mp_insumos</v>
      </c>
    </row>
    <row r="48" spans="1:3" x14ac:dyDescent="0.25">
      <c r="A48" s="37" t="s">
        <v>125</v>
      </c>
      <c r="B48" s="37" t="s">
        <v>126</v>
      </c>
      <c r="C48" s="37" t="str">
        <f t="shared" si="0"/>
        <v>calcular_indices_ampliados</v>
      </c>
    </row>
    <row r="49" spans="1:3" x14ac:dyDescent="0.25">
      <c r="A49" s="37" t="s">
        <v>125</v>
      </c>
      <c r="B49" s="37" t="s">
        <v>127</v>
      </c>
      <c r="C49" s="37" t="str">
        <f t="shared" si="0"/>
        <v>calcular_indices_ampliados</v>
      </c>
    </row>
    <row r="50" spans="1:3" x14ac:dyDescent="0.25">
      <c r="A50" s="37" t="s">
        <v>125</v>
      </c>
      <c r="B50" s="37" t="s">
        <v>128</v>
      </c>
      <c r="C50" s="37" t="str">
        <f t="shared" si="0"/>
        <v>calcular_indices_ampliados</v>
      </c>
    </row>
    <row r="51" spans="1:3" x14ac:dyDescent="0.25">
      <c r="A51" s="37" t="s">
        <v>134</v>
      </c>
      <c r="B51" s="37" t="s">
        <v>135</v>
      </c>
      <c r="C51" s="37" t="str">
        <f t="shared" si="0"/>
        <v>calcular_engajamento</v>
      </c>
    </row>
    <row r="52" spans="1:3" x14ac:dyDescent="0.25">
      <c r="A52" s="37" t="s">
        <v>134</v>
      </c>
      <c r="B52" s="37" t="s">
        <v>136</v>
      </c>
      <c r="C52" s="37" t="str">
        <f t="shared" si="0"/>
        <v>calcular_engajamento</v>
      </c>
    </row>
    <row r="53" spans="1:3" x14ac:dyDescent="0.25">
      <c r="A53" s="37" t="s">
        <v>134</v>
      </c>
      <c r="B53" s="37" t="s">
        <v>137</v>
      </c>
      <c r="C53" s="37" t="str">
        <f t="shared" si="0"/>
        <v>calcular_engajamento</v>
      </c>
    </row>
    <row r="54" spans="1:3" x14ac:dyDescent="0.25">
      <c r="A54" s="37" t="s">
        <v>138</v>
      </c>
      <c r="B54" s="37" t="s">
        <v>141</v>
      </c>
      <c r="C54" s="37" t="str">
        <f t="shared" si="0"/>
        <v>calcular_turnovergeral</v>
      </c>
    </row>
    <row r="55" spans="1:3" x14ac:dyDescent="0.25">
      <c r="A55" s="37" t="s">
        <v>138</v>
      </c>
      <c r="B55" s="37" t="s">
        <v>142</v>
      </c>
      <c r="C55" s="37" t="str">
        <f t="shared" si="0"/>
        <v>calcular_turnovergeral</v>
      </c>
    </row>
    <row r="56" spans="1:3" x14ac:dyDescent="0.25">
      <c r="A56" s="37" t="s">
        <v>143</v>
      </c>
      <c r="B56" s="37" t="s">
        <v>146</v>
      </c>
      <c r="C56" s="37" t="str">
        <f t="shared" si="0"/>
        <v>calcular_reclamatorias</v>
      </c>
    </row>
    <row r="57" spans="1:3" x14ac:dyDescent="0.25">
      <c r="A57" s="37" t="s">
        <v>143</v>
      </c>
      <c r="B57" s="37" t="s">
        <v>147</v>
      </c>
      <c r="C57" s="37" t="str">
        <f t="shared" si="0"/>
        <v>calcular_reclamatorias</v>
      </c>
    </row>
    <row r="58" spans="1:3" x14ac:dyDescent="0.25">
      <c r="A58" s="37" t="s">
        <v>148</v>
      </c>
      <c r="B58" s="37" t="s">
        <v>153</v>
      </c>
      <c r="C58" s="37" t="str">
        <f t="shared" si="0"/>
        <v>calcular_reajustes_plano</v>
      </c>
    </row>
    <row r="59" spans="1:3" x14ac:dyDescent="0.25">
      <c r="A59" s="37" t="s">
        <v>148</v>
      </c>
      <c r="B59" s="37" t="s">
        <v>154</v>
      </c>
      <c r="C59" s="37" t="str">
        <f t="shared" si="0"/>
        <v>calcular_reajustes_plano</v>
      </c>
    </row>
    <row r="60" spans="1:3" x14ac:dyDescent="0.25">
      <c r="A60" s="37" t="s">
        <v>155</v>
      </c>
      <c r="B60" s="37" t="s">
        <v>156</v>
      </c>
      <c r="C60" s="37" t="str">
        <f t="shared" si="0"/>
        <v>calcular_reabilitacao</v>
      </c>
    </row>
    <row r="61" spans="1:3" x14ac:dyDescent="0.25">
      <c r="A61" s="37" t="s">
        <v>155</v>
      </c>
      <c r="B61" s="37" t="s">
        <v>157</v>
      </c>
      <c r="C61" s="37" t="str">
        <f t="shared" si="0"/>
        <v>calcular_reabilitacao</v>
      </c>
    </row>
    <row r="62" spans="1:3" x14ac:dyDescent="0.25">
      <c r="A62" s="37" t="s">
        <v>160</v>
      </c>
      <c r="B62" s="37" t="s">
        <v>161</v>
      </c>
      <c r="C62" s="37" t="str">
        <f t="shared" si="0"/>
        <v>calcular_produtividade</v>
      </c>
    </row>
    <row r="63" spans="1:3" x14ac:dyDescent="0.25">
      <c r="A63" s="37" t="s">
        <v>164</v>
      </c>
      <c r="B63" s="37" t="s">
        <v>230</v>
      </c>
      <c r="C63" s="37" t="str">
        <f t="shared" si="0"/>
        <v>calcular_qualidade</v>
      </c>
    </row>
    <row r="64" spans="1:3" x14ac:dyDescent="0.25">
      <c r="A64" s="37" t="s">
        <v>172</v>
      </c>
      <c r="B64" s="37" t="s">
        <v>173</v>
      </c>
      <c r="C64" s="37" t="str">
        <f t="shared" si="0"/>
        <v>calcular_imagem_contracacao</v>
      </c>
    </row>
    <row r="65" spans="1:3" x14ac:dyDescent="0.25">
      <c r="A65" s="37" t="s">
        <v>172</v>
      </c>
      <c r="B65" s="37" t="s">
        <v>174</v>
      </c>
      <c r="C65" s="37" t="str">
        <f t="shared" si="0"/>
        <v>calcular_imagem_contracacao</v>
      </c>
    </row>
    <row r="66" spans="1:3" x14ac:dyDescent="0.25">
      <c r="A66" s="37" t="s">
        <v>176</v>
      </c>
      <c r="B66" s="37" t="s">
        <v>180</v>
      </c>
      <c r="C66" s="37" t="str">
        <f t="shared" si="0"/>
        <v>calcular_imagem_receita</v>
      </c>
    </row>
    <row r="67" spans="1:3" x14ac:dyDescent="0.25">
      <c r="A67" s="37" t="s">
        <v>176</v>
      </c>
      <c r="B67" s="37" t="s">
        <v>181</v>
      </c>
      <c r="C67" s="37" t="str">
        <f t="shared" ref="C67:C87" si="1">A67</f>
        <v>calcular_imagem_receita</v>
      </c>
    </row>
    <row r="68" spans="1:3" x14ac:dyDescent="0.25">
      <c r="A68" s="37" t="s">
        <v>220</v>
      </c>
      <c r="B68" s="37" t="s">
        <v>224</v>
      </c>
      <c r="C68" s="37" t="str">
        <f t="shared" si="1"/>
        <v>calcular_interrupcao_acidentes</v>
      </c>
    </row>
    <row r="69" spans="1:3" x14ac:dyDescent="0.25">
      <c r="A69" s="37" t="s">
        <v>220</v>
      </c>
      <c r="B69" s="37" t="s">
        <v>225</v>
      </c>
      <c r="C69" s="37" t="str">
        <f t="shared" si="1"/>
        <v>calcular_interrupcao_acidentes</v>
      </c>
    </row>
    <row r="70" spans="1:3" x14ac:dyDescent="0.25">
      <c r="A70" s="37" t="s">
        <v>228</v>
      </c>
      <c r="B70" s="37" t="s">
        <v>229</v>
      </c>
      <c r="C70" s="37" t="str">
        <f t="shared" si="1"/>
        <v>calcular_interdicao_fiscalizacao</v>
      </c>
    </row>
    <row r="71" spans="1:3" x14ac:dyDescent="0.25">
      <c r="A71" s="37" t="s">
        <v>468</v>
      </c>
      <c r="B71" s="37" t="s">
        <v>205</v>
      </c>
      <c r="C71" s="37" t="str">
        <f t="shared" si="1"/>
        <v>calcular_fap</v>
      </c>
    </row>
    <row r="72" spans="1:3" x14ac:dyDescent="0.25">
      <c r="A72" s="37" t="s">
        <v>468</v>
      </c>
      <c r="B72" s="37" t="s">
        <v>486</v>
      </c>
      <c r="C72" s="37" t="str">
        <f t="shared" si="1"/>
        <v>calcular_fap</v>
      </c>
    </row>
    <row r="73" spans="1:3" x14ac:dyDescent="0.25">
      <c r="A73" s="37" t="s">
        <v>468</v>
      </c>
      <c r="B73" s="37" t="s">
        <v>487</v>
      </c>
      <c r="C73" s="37" t="str">
        <f t="shared" si="1"/>
        <v>calcular_fap</v>
      </c>
    </row>
    <row r="74" spans="1:3" x14ac:dyDescent="0.25">
      <c r="A74" s="37" t="s">
        <v>468</v>
      </c>
      <c r="B74" s="37" t="s">
        <v>488</v>
      </c>
      <c r="C74" s="37" t="str">
        <f t="shared" si="1"/>
        <v>calcular_fap</v>
      </c>
    </row>
    <row r="75" spans="1:3" x14ac:dyDescent="0.25">
      <c r="A75" s="37" t="s">
        <v>468</v>
      </c>
      <c r="B75" s="37" t="s">
        <v>489</v>
      </c>
      <c r="C75" s="37" t="str">
        <f t="shared" si="1"/>
        <v>calcular_fap</v>
      </c>
    </row>
    <row r="76" spans="1:3" x14ac:dyDescent="0.25">
      <c r="A76" s="37" t="s">
        <v>468</v>
      </c>
      <c r="B76" s="37" t="s">
        <v>490</v>
      </c>
      <c r="C76" s="37" t="str">
        <f t="shared" si="1"/>
        <v>calcular_fap</v>
      </c>
    </row>
    <row r="77" spans="1:3" x14ac:dyDescent="0.25">
      <c r="A77" s="37" t="s">
        <v>468</v>
      </c>
      <c r="B77" s="37" t="s">
        <v>491</v>
      </c>
      <c r="C77" s="37" t="str">
        <f t="shared" si="1"/>
        <v>calcular_fap</v>
      </c>
    </row>
    <row r="78" spans="1:3" x14ac:dyDescent="0.25">
      <c r="A78" s="37" t="s">
        <v>468</v>
      </c>
      <c r="B78" s="37" t="s">
        <v>492</v>
      </c>
      <c r="C78" s="37" t="str">
        <f t="shared" si="1"/>
        <v>calcular_fap</v>
      </c>
    </row>
    <row r="79" spans="1:3" x14ac:dyDescent="0.25">
      <c r="A79" s="37" t="s">
        <v>468</v>
      </c>
      <c r="B79" s="37" t="s">
        <v>493</v>
      </c>
      <c r="C79" s="37" t="str">
        <f t="shared" si="1"/>
        <v>calcular_fap</v>
      </c>
    </row>
    <row r="80" spans="1:3" x14ac:dyDescent="0.25">
      <c r="A80" s="37" t="s">
        <v>468</v>
      </c>
      <c r="B80" s="37" t="s">
        <v>494</v>
      </c>
      <c r="C80" s="37" t="str">
        <f t="shared" si="1"/>
        <v>calcular_fap</v>
      </c>
    </row>
    <row r="81" spans="1:3" x14ac:dyDescent="0.25">
      <c r="A81" s="37" t="s">
        <v>468</v>
      </c>
      <c r="B81" s="37" t="s">
        <v>495</v>
      </c>
      <c r="C81" s="37" t="str">
        <f t="shared" si="1"/>
        <v>calcular_fap</v>
      </c>
    </row>
    <row r="82" spans="1:3" x14ac:dyDescent="0.25">
      <c r="A82" s="37" t="s">
        <v>468</v>
      </c>
      <c r="B82" s="37" t="s">
        <v>496</v>
      </c>
      <c r="C82" s="37" t="str">
        <f t="shared" si="1"/>
        <v>calcular_fap</v>
      </c>
    </row>
    <row r="83" spans="1:3" x14ac:dyDescent="0.25">
      <c r="A83" s="37" t="s">
        <v>469</v>
      </c>
      <c r="B83" s="58" t="s">
        <v>482</v>
      </c>
      <c r="C83" s="37" t="str">
        <f t="shared" si="1"/>
        <v>calcular_seguro_patrimonial</v>
      </c>
    </row>
    <row r="84" spans="1:3" x14ac:dyDescent="0.25">
      <c r="A84" s="37" t="s">
        <v>470</v>
      </c>
      <c r="B84" s="11" t="s">
        <v>497</v>
      </c>
      <c r="C84" s="37" t="str">
        <f t="shared" si="1"/>
        <v>calcular_taxas_acidentes</v>
      </c>
    </row>
    <row r="85" spans="1:3" x14ac:dyDescent="0.25">
      <c r="A85" s="37" t="s">
        <v>470</v>
      </c>
      <c r="B85" s="11" t="s">
        <v>498</v>
      </c>
      <c r="C85" s="37" t="str">
        <f t="shared" si="1"/>
        <v>calcular_taxas_acidentes</v>
      </c>
    </row>
    <row r="86" spans="1:3" x14ac:dyDescent="0.25">
      <c r="A86" s="37" t="s">
        <v>470</v>
      </c>
      <c r="B86" s="11" t="s">
        <v>475</v>
      </c>
      <c r="C86" s="37" t="str">
        <f t="shared" si="1"/>
        <v>calcular_taxas_acidentes</v>
      </c>
    </row>
    <row r="87" spans="1:3" x14ac:dyDescent="0.25">
      <c r="A87" s="37" t="s">
        <v>470</v>
      </c>
      <c r="B87" s="11" t="s">
        <v>477</v>
      </c>
      <c r="C87" s="37" t="str">
        <f t="shared" si="1"/>
        <v>calcular_taxas_acidentes</v>
      </c>
    </row>
  </sheetData>
  <autoFilter ref="A1:C87" xr:uid="{A2F5A233-41EA-4384-9155-6A1CAE4A11CF}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249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249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249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249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249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258</v>
      </c>
      <c r="C1" t="s">
        <v>259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241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245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233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237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242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246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234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238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243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247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235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239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244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248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236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240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256</v>
      </c>
      <c r="B1" s="37" t="s">
        <v>257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97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98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99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100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101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102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250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251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252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253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254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255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211</v>
      </c>
      <c r="B14" s="21">
        <f>INTERCEPT(B11:H11,B8:H8)</f>
        <v>7.8975872998198113</v>
      </c>
    </row>
    <row r="15" spans="1:8" x14ac:dyDescent="0.25">
      <c r="A15" s="37" t="s">
        <v>215</v>
      </c>
      <c r="B15" s="21">
        <f>SLOPE(B11:H11,B8:H8)</f>
        <v>0.62289934258889479</v>
      </c>
    </row>
    <row r="16" spans="1:8" x14ac:dyDescent="0.25">
      <c r="A16" s="37" t="s">
        <v>210</v>
      </c>
      <c r="B16" s="21">
        <f>INTERCEPT(B12:H12,B9:H9)</f>
        <v>9.0134963707211782</v>
      </c>
    </row>
    <row r="17" spans="1:2" x14ac:dyDescent="0.25">
      <c r="A17" s="37" t="s">
        <v>212</v>
      </c>
      <c r="B17" s="21">
        <f>SLOPE(B12:H12,B9:H9)</f>
        <v>11.225658326292109</v>
      </c>
    </row>
    <row r="18" spans="1:2" x14ac:dyDescent="0.25">
      <c r="A18" s="37" t="s">
        <v>213</v>
      </c>
      <c r="B18" s="21">
        <f>INTERCEPT(B13:H13,B10:H10)</f>
        <v>16.96052253162523</v>
      </c>
    </row>
    <row r="19" spans="1:2" x14ac:dyDescent="0.25">
      <c r="A19" s="37" t="s">
        <v>214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249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256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133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127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128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171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167</v>
      </c>
      <c r="B24" s="54">
        <v>0</v>
      </c>
    </row>
    <row r="25" spans="1:7" x14ac:dyDescent="0.25">
      <c r="A25" s="37" t="s">
        <v>170</v>
      </c>
      <c r="B25" s="54">
        <v>0</v>
      </c>
    </row>
    <row r="26" spans="1:7" x14ac:dyDescent="0.25">
      <c r="A26" s="37" t="s">
        <v>168</v>
      </c>
      <c r="B26" s="54">
        <v>0</v>
      </c>
    </row>
    <row r="27" spans="1:7" x14ac:dyDescent="0.25">
      <c r="A27" s="37" t="s">
        <v>169</v>
      </c>
      <c r="B27" s="54">
        <v>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256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127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128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153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150</v>
      </c>
      <c r="B23" s="19">
        <v>0.2044537027147259</v>
      </c>
    </row>
    <row r="24" spans="1:7" x14ac:dyDescent="0.25">
      <c r="A24" s="37" t="s">
        <v>151</v>
      </c>
      <c r="B24" s="19">
        <v>1.5491573940793143E-3</v>
      </c>
    </row>
    <row r="25" spans="1:7" ht="15.75" thickBot="1" x14ac:dyDescent="0.3">
      <c r="A25" s="37" t="s">
        <v>152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256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133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127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128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135</v>
      </c>
      <c r="B23" s="10">
        <f>Historico!G98</f>
        <v>0</v>
      </c>
      <c r="C23" s="10">
        <f>Historico!H98</f>
        <v>0</v>
      </c>
      <c r="D23" s="55">
        <v>250</v>
      </c>
      <c r="E23" s="55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129</v>
      </c>
      <c r="B24" s="19">
        <v>0</v>
      </c>
    </row>
    <row r="25" spans="1:7" x14ac:dyDescent="0.25">
      <c r="A25" s="37" t="s">
        <v>132</v>
      </c>
      <c r="B25" s="19">
        <v>0</v>
      </c>
    </row>
    <row r="26" spans="1:7" x14ac:dyDescent="0.25">
      <c r="A26" s="37" t="s">
        <v>130</v>
      </c>
      <c r="B26" s="37">
        <v>0</v>
      </c>
    </row>
    <row r="27" spans="1:7" x14ac:dyDescent="0.25">
      <c r="A27" s="37" t="s">
        <v>131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2:D15"/>
  <sheetViews>
    <sheetView workbookViewId="0">
      <selection activeCell="N30" sqref="N30"/>
    </sheetView>
  </sheetViews>
  <sheetFormatPr defaultRowHeight="15" x14ac:dyDescent="0.25"/>
  <sheetData>
    <row r="2" spans="1:4" x14ac:dyDescent="0.25">
      <c r="B2">
        <v>2014</v>
      </c>
    </row>
    <row r="3" spans="1:4" x14ac:dyDescent="0.25">
      <c r="A3" t="s">
        <v>450</v>
      </c>
      <c r="B3" s="39">
        <v>197</v>
      </c>
      <c r="C3" s="39">
        <v>71</v>
      </c>
      <c r="D3" s="39">
        <v>82</v>
      </c>
    </row>
    <row r="4" spans="1:4" x14ac:dyDescent="0.25">
      <c r="A4" s="49">
        <v>42125</v>
      </c>
      <c r="B4" s="39">
        <v>21</v>
      </c>
      <c r="C4" s="39">
        <v>12</v>
      </c>
      <c r="D4" s="39">
        <v>13</v>
      </c>
    </row>
    <row r="6" spans="1:4" x14ac:dyDescent="0.25">
      <c r="B6" s="39">
        <v>13</v>
      </c>
      <c r="C6" s="39">
        <v>8</v>
      </c>
      <c r="D6" s="39">
        <v>9</v>
      </c>
    </row>
    <row r="8" spans="1:4" x14ac:dyDescent="0.25">
      <c r="B8">
        <f>B3</f>
        <v>197</v>
      </c>
      <c r="C8" s="37">
        <f t="shared" ref="C8:D8" si="0">C3</f>
        <v>71</v>
      </c>
      <c r="D8" s="37">
        <f t="shared" si="0"/>
        <v>82</v>
      </c>
    </row>
    <row r="9" spans="1:4" x14ac:dyDescent="0.25">
      <c r="B9">
        <f>B4-B6</f>
        <v>8</v>
      </c>
      <c r="C9" s="37">
        <f t="shared" ref="C9:D9" si="1">C4-C6</f>
        <v>4</v>
      </c>
      <c r="D9" s="37">
        <f t="shared" si="1"/>
        <v>4</v>
      </c>
    </row>
    <row r="11" spans="1:4" x14ac:dyDescent="0.25">
      <c r="B11" s="39">
        <v>610</v>
      </c>
      <c r="C11" s="39">
        <v>241</v>
      </c>
      <c r="D11" s="39">
        <v>283</v>
      </c>
    </row>
    <row r="12" spans="1:4" x14ac:dyDescent="0.25">
      <c r="B12" s="39">
        <v>58</v>
      </c>
      <c r="C12" s="39">
        <v>24</v>
      </c>
      <c r="D12" s="39">
        <v>35</v>
      </c>
    </row>
    <row r="14" spans="1:4" x14ac:dyDescent="0.25">
      <c r="B14">
        <f>B8+B11</f>
        <v>807</v>
      </c>
      <c r="C14" s="37">
        <f t="shared" ref="C14:D14" si="2">C8+C11</f>
        <v>312</v>
      </c>
      <c r="D14" s="37">
        <f t="shared" si="2"/>
        <v>365</v>
      </c>
    </row>
    <row r="15" spans="1:4" x14ac:dyDescent="0.25">
      <c r="B15" s="37">
        <f t="shared" ref="B15:D15" si="3">B9+B12</f>
        <v>66</v>
      </c>
      <c r="C15" s="37">
        <f t="shared" si="3"/>
        <v>28</v>
      </c>
      <c r="D15" s="37">
        <f t="shared" si="3"/>
        <v>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workbookViewId="0"/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1.42578125" style="2" customWidth="1"/>
    <col min="4" max="4" width="15.85546875" bestFit="1" customWidth="1"/>
    <col min="5" max="5" width="16.5703125" style="37" bestFit="1" customWidth="1"/>
  </cols>
  <sheetData>
    <row r="1" spans="1:5" x14ac:dyDescent="0.25">
      <c r="A1" s="1" t="s">
        <v>4</v>
      </c>
      <c r="B1" s="1" t="s">
        <v>33</v>
      </c>
      <c r="C1" s="1" t="s">
        <v>3</v>
      </c>
      <c r="D1" s="1" t="s">
        <v>12</v>
      </c>
      <c r="E1" s="56" t="s">
        <v>467</v>
      </c>
    </row>
    <row r="2" spans="1:5" x14ac:dyDescent="0.25">
      <c r="A2" s="2">
        <v>5</v>
      </c>
      <c r="B2" s="2">
        <v>200</v>
      </c>
      <c r="C2" s="1">
        <v>2017</v>
      </c>
      <c r="D2">
        <v>0.1</v>
      </c>
      <c r="E2" s="37">
        <v>1800</v>
      </c>
    </row>
    <row r="3" spans="1:5" x14ac:dyDescent="0.25">
      <c r="C3" s="1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/>
  </sheetViews>
  <sheetFormatPr defaultRowHeight="15" x14ac:dyDescent="0.25"/>
  <cols>
    <col min="1" max="5" width="9.140625" style="70"/>
    <col min="6" max="6" width="12.28515625" style="70" bestFit="1" customWidth="1"/>
    <col min="7" max="7" width="18.42578125" style="70" bestFit="1" customWidth="1"/>
    <col min="8" max="8" width="14" style="70" customWidth="1"/>
    <col min="9" max="12" width="18.5703125" style="70" bestFit="1" customWidth="1"/>
    <col min="13" max="13" width="23.5703125" style="70" bestFit="1" customWidth="1"/>
    <col min="14" max="14" width="12.28515625" style="70" bestFit="1" customWidth="1"/>
    <col min="15" max="16384" width="9.140625" style="70"/>
  </cols>
  <sheetData>
    <row r="1" spans="1:14" x14ac:dyDescent="0.25">
      <c r="A1" s="70" t="s">
        <v>0</v>
      </c>
      <c r="B1" s="70" t="s">
        <v>91</v>
      </c>
      <c r="C1" s="70" t="s">
        <v>92</v>
      </c>
      <c r="D1" s="70" t="s">
        <v>93</v>
      </c>
      <c r="E1" s="70" t="s">
        <v>94</v>
      </c>
      <c r="F1" s="70" t="s">
        <v>1</v>
      </c>
      <c r="G1" s="71" t="s">
        <v>2</v>
      </c>
      <c r="H1" s="70" t="s">
        <v>141</v>
      </c>
      <c r="I1" s="70" t="str">
        <f>"CustoMedio_"&amp;B1</f>
        <v>CustoMedio_NB_91</v>
      </c>
      <c r="J1" s="70" t="str">
        <f t="shared" ref="J1:L1" si="0">"CustoMedio_"&amp;C1</f>
        <v>CustoMedio_NB_92</v>
      </c>
      <c r="K1" s="70" t="str">
        <f t="shared" si="0"/>
        <v>CustoMedio_NB_93</v>
      </c>
      <c r="L1" s="70" t="str">
        <f t="shared" si="0"/>
        <v>CustoMedio_NB_94</v>
      </c>
      <c r="M1" s="70" t="s">
        <v>205</v>
      </c>
      <c r="N1" s="70" t="s">
        <v>217</v>
      </c>
    </row>
    <row r="2" spans="1:14" x14ac:dyDescent="0.25">
      <c r="A2" s="70">
        <f>A3-1</f>
        <v>2015</v>
      </c>
      <c r="B2" s="72">
        <v>62</v>
      </c>
      <c r="C2" s="72">
        <v>0</v>
      </c>
      <c r="D2" s="72">
        <v>0</v>
      </c>
      <c r="E2" s="72">
        <v>2</v>
      </c>
      <c r="F2" s="73">
        <v>2283</v>
      </c>
      <c r="G2" s="73">
        <v>55790923.509999998</v>
      </c>
      <c r="H2" s="74">
        <v>0.26788299999999998</v>
      </c>
      <c r="I2" s="75">
        <v>2289.12</v>
      </c>
      <c r="J2" s="75">
        <v>419405.11</v>
      </c>
      <c r="K2" s="75">
        <v>178766</v>
      </c>
      <c r="L2" s="75">
        <v>277966.82127272728</v>
      </c>
      <c r="M2" s="72">
        <f>1073956.63/2</f>
        <v>536978.31499999994</v>
      </c>
      <c r="N2" s="76">
        <v>3.4355999999999998E-2</v>
      </c>
    </row>
    <row r="3" spans="1:14" x14ac:dyDescent="0.25">
      <c r="A3" s="70">
        <f>Ano_Inicial-1</f>
        <v>2016</v>
      </c>
      <c r="B3" s="72">
        <v>36</v>
      </c>
      <c r="C3" s="72">
        <v>0</v>
      </c>
      <c r="D3" s="72">
        <v>0</v>
      </c>
      <c r="E3" s="72">
        <v>2</v>
      </c>
      <c r="F3" s="73">
        <v>1771</v>
      </c>
      <c r="G3" s="73">
        <v>65678114.100000001</v>
      </c>
      <c r="H3" s="74">
        <v>0.13125400000000001</v>
      </c>
      <c r="I3" s="75">
        <v>2289.12</v>
      </c>
      <c r="J3" s="75">
        <v>419405.11</v>
      </c>
      <c r="K3" s="75">
        <v>178766</v>
      </c>
      <c r="L3" s="75">
        <v>277966.82127272728</v>
      </c>
      <c r="M3" s="72">
        <f>1235775.84/2</f>
        <v>617887.92000000004</v>
      </c>
      <c r="N3" s="76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G11"/>
  <sheetViews>
    <sheetView topLeftCell="R1" workbookViewId="0">
      <selection activeCell="V1" sqref="V1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style="37" customWidth="1"/>
    <col min="6" max="6" width="13.42578125" bestFit="1" customWidth="1"/>
    <col min="7" max="7" width="12" bestFit="1" customWidth="1"/>
    <col min="9" max="9" width="10" bestFit="1" customWidth="1"/>
    <col min="10" max="15" width="12.85546875" bestFit="1" customWidth="1"/>
    <col min="17" max="17" width="26.42578125" bestFit="1" customWidth="1"/>
    <col min="18" max="18" width="20.85546875" customWidth="1"/>
    <col min="19" max="19" width="19.85546875" bestFit="1" customWidth="1"/>
    <col min="20" max="20" width="18.140625" bestFit="1" customWidth="1"/>
    <col min="21" max="21" width="19.5703125" bestFit="1" customWidth="1"/>
    <col min="22" max="22" width="18.28515625" customWidth="1"/>
    <col min="23" max="23" width="18.140625" bestFit="1" customWidth="1"/>
    <col min="24" max="33" width="12.140625" bestFit="1" customWidth="1"/>
    <col min="34" max="37" width="18.5703125" bestFit="1" customWidth="1"/>
  </cols>
  <sheetData>
    <row r="1" spans="1:33" x14ac:dyDescent="0.25">
      <c r="A1" s="37" t="s">
        <v>0</v>
      </c>
      <c r="B1" s="37" t="s">
        <v>1</v>
      </c>
      <c r="C1" s="37" t="s">
        <v>2</v>
      </c>
      <c r="D1" s="37" t="s">
        <v>216</v>
      </c>
      <c r="E1" s="37" t="s">
        <v>484</v>
      </c>
      <c r="F1" s="37" t="s">
        <v>13</v>
      </c>
      <c r="G1" s="37" t="s">
        <v>14</v>
      </c>
      <c r="H1" s="37" t="s">
        <v>82</v>
      </c>
      <c r="I1" s="37" t="s">
        <v>83</v>
      </c>
      <c r="J1" s="37" t="s">
        <v>97</v>
      </c>
      <c r="K1" s="37" t="s">
        <v>98</v>
      </c>
      <c r="L1" s="37" t="s">
        <v>99</v>
      </c>
      <c r="M1" s="37" t="s">
        <v>100</v>
      </c>
      <c r="N1" s="37" t="s">
        <v>101</v>
      </c>
      <c r="O1" s="37" t="s">
        <v>102</v>
      </c>
      <c r="P1" s="37" t="s">
        <v>133</v>
      </c>
      <c r="Q1" s="37" t="s">
        <v>139</v>
      </c>
      <c r="R1" s="37" t="s">
        <v>140</v>
      </c>
      <c r="S1" s="37" t="s">
        <v>149</v>
      </c>
      <c r="T1" s="37" t="s">
        <v>163</v>
      </c>
      <c r="U1" s="37" t="s">
        <v>166</v>
      </c>
      <c r="V1" s="37" t="s">
        <v>476</v>
      </c>
      <c r="W1" s="37" t="s">
        <v>478</v>
      </c>
      <c r="X1" s="37" t="s">
        <v>195</v>
      </c>
      <c r="Y1" s="37" t="s">
        <v>196</v>
      </c>
      <c r="Z1" s="37" t="s">
        <v>197</v>
      </c>
      <c r="AA1" s="37" t="s">
        <v>198</v>
      </c>
      <c r="AB1" s="37" t="s">
        <v>199</v>
      </c>
      <c r="AC1" s="37" t="s">
        <v>200</v>
      </c>
      <c r="AD1" s="37" t="s">
        <v>201</v>
      </c>
      <c r="AE1" s="37" t="s">
        <v>202</v>
      </c>
      <c r="AF1" s="37" t="s">
        <v>203</v>
      </c>
      <c r="AG1" s="37" t="s">
        <v>204</v>
      </c>
    </row>
    <row r="2" spans="1:33" x14ac:dyDescent="0.25">
      <c r="A2" s="37">
        <v>2017</v>
      </c>
      <c r="B2" s="37">
        <v>1857</v>
      </c>
      <c r="C2" s="37">
        <v>65678114.100000001</v>
      </c>
      <c r="D2" s="37">
        <v>0.03</v>
      </c>
      <c r="E2" s="37">
        <f>365-52*2</f>
        <v>261</v>
      </c>
      <c r="F2" s="37">
        <v>8.8000000000000007</v>
      </c>
      <c r="G2" s="37">
        <v>22.8</v>
      </c>
      <c r="H2" s="37">
        <v>0</v>
      </c>
      <c r="I2" s="37">
        <v>0.1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  <c r="P2" s="37">
        <v>0.01</v>
      </c>
      <c r="Q2" s="37">
        <v>300</v>
      </c>
      <c r="R2" s="37">
        <v>0</v>
      </c>
      <c r="S2" s="37">
        <v>2522743.88</v>
      </c>
      <c r="T2" s="37">
        <v>1</v>
      </c>
      <c r="U2" s="37">
        <v>0</v>
      </c>
      <c r="V2" s="37">
        <v>10000</v>
      </c>
      <c r="W2" s="37">
        <v>10000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  <c r="AG2" s="37">
        <v>0</v>
      </c>
    </row>
    <row r="3" spans="1:33" x14ac:dyDescent="0.25">
      <c r="A3" s="37">
        <f>A2+1</f>
        <v>2018</v>
      </c>
      <c r="B3" s="37">
        <v>1857</v>
      </c>
      <c r="C3" s="37">
        <v>65678114.100000001</v>
      </c>
      <c r="D3" s="37">
        <v>0.03</v>
      </c>
      <c r="E3" s="37">
        <f t="shared" ref="E3:E6" si="0">365-52*2</f>
        <v>261</v>
      </c>
      <c r="F3" s="37">
        <v>8.8000000000000007</v>
      </c>
      <c r="G3" s="37">
        <v>22.8</v>
      </c>
      <c r="H3" s="37">
        <v>0</v>
      </c>
      <c r="I3" s="37">
        <v>0.1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0.02</v>
      </c>
      <c r="Q3" s="37">
        <v>300</v>
      </c>
      <c r="R3" s="37">
        <v>0</v>
      </c>
      <c r="S3" s="37">
        <v>2522743.88</v>
      </c>
      <c r="T3" s="37">
        <v>1</v>
      </c>
      <c r="U3" s="37">
        <v>0</v>
      </c>
      <c r="V3" s="37">
        <v>10000</v>
      </c>
      <c r="W3" s="37">
        <v>10000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  <c r="AG3" s="37">
        <v>0</v>
      </c>
    </row>
    <row r="4" spans="1:33" x14ac:dyDescent="0.25">
      <c r="A4" s="37">
        <f t="shared" ref="A4:A6" si="1">A3+1</f>
        <v>2019</v>
      </c>
      <c r="B4" s="37">
        <v>1857</v>
      </c>
      <c r="C4" s="37">
        <v>65678114.100000001</v>
      </c>
      <c r="D4" s="37">
        <v>0.03</v>
      </c>
      <c r="E4" s="37">
        <f t="shared" si="0"/>
        <v>261</v>
      </c>
      <c r="F4" s="37">
        <v>8.8000000000000007</v>
      </c>
      <c r="G4" s="37">
        <v>22.8</v>
      </c>
      <c r="H4" s="37">
        <v>0</v>
      </c>
      <c r="I4" s="37">
        <v>0.1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0.03</v>
      </c>
      <c r="Q4" s="37">
        <v>300</v>
      </c>
      <c r="R4" s="37">
        <v>0</v>
      </c>
      <c r="S4" s="37">
        <v>2522743.88</v>
      </c>
      <c r="T4" s="37">
        <v>1</v>
      </c>
      <c r="U4" s="37">
        <v>0</v>
      </c>
      <c r="V4" s="37">
        <v>10000</v>
      </c>
      <c r="W4" s="37">
        <v>10000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  <c r="AG4" s="37">
        <v>0</v>
      </c>
    </row>
    <row r="5" spans="1:33" x14ac:dyDescent="0.25">
      <c r="A5" s="37">
        <f t="shared" si="1"/>
        <v>2020</v>
      </c>
      <c r="B5" s="37">
        <v>1857</v>
      </c>
      <c r="C5" s="37">
        <v>65678114.100000001</v>
      </c>
      <c r="D5" s="37">
        <v>0.03</v>
      </c>
      <c r="E5" s="37">
        <f t="shared" si="0"/>
        <v>261</v>
      </c>
      <c r="F5" s="37">
        <v>8.8000000000000007</v>
      </c>
      <c r="G5" s="37">
        <v>22.8</v>
      </c>
      <c r="H5" s="37">
        <v>0</v>
      </c>
      <c r="I5" s="37">
        <v>0.1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0.03</v>
      </c>
      <c r="Q5" s="37">
        <v>300</v>
      </c>
      <c r="R5" s="37">
        <v>0</v>
      </c>
      <c r="S5" s="37">
        <v>2522743.88</v>
      </c>
      <c r="T5" s="37">
        <v>1</v>
      </c>
      <c r="U5" s="37">
        <v>0</v>
      </c>
      <c r="V5" s="37">
        <v>10000</v>
      </c>
      <c r="W5" s="37">
        <v>10000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  <c r="AG5" s="37">
        <v>0</v>
      </c>
    </row>
    <row r="6" spans="1:33" x14ac:dyDescent="0.25">
      <c r="A6" s="37">
        <f t="shared" si="1"/>
        <v>2021</v>
      </c>
      <c r="B6" s="37">
        <v>1857</v>
      </c>
      <c r="C6" s="37">
        <v>65678114.100000001</v>
      </c>
      <c r="D6" s="37">
        <v>0.03</v>
      </c>
      <c r="E6" s="37">
        <f t="shared" si="0"/>
        <v>261</v>
      </c>
      <c r="F6" s="37">
        <v>8.8000000000000007</v>
      </c>
      <c r="G6" s="37">
        <v>22.8</v>
      </c>
      <c r="H6" s="37">
        <v>0</v>
      </c>
      <c r="I6" s="37">
        <v>0.1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0.03</v>
      </c>
      <c r="Q6" s="37">
        <v>300</v>
      </c>
      <c r="R6" s="37">
        <v>0</v>
      </c>
      <c r="S6" s="37">
        <v>2522743.88</v>
      </c>
      <c r="T6" s="37">
        <v>1</v>
      </c>
      <c r="U6" s="37">
        <v>0</v>
      </c>
      <c r="V6" s="37">
        <v>10000</v>
      </c>
      <c r="W6" s="37">
        <v>10000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</row>
    <row r="7" spans="1:33" x14ac:dyDescent="0.25">
      <c r="C7" s="5"/>
    </row>
    <row r="8" spans="1:33" x14ac:dyDescent="0.25">
      <c r="C8" s="5"/>
    </row>
    <row r="9" spans="1:33" x14ac:dyDescent="0.25">
      <c r="C9" s="5"/>
    </row>
    <row r="10" spans="1:33" x14ac:dyDescent="0.25">
      <c r="C10" s="5"/>
    </row>
    <row r="11" spans="1:33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345"/>
  <sheetViews>
    <sheetView zoomScale="85" zoomScaleNormal="85"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1" max="1" width="36" style="60" customWidth="1"/>
    <col min="2" max="2" width="18" style="60" customWidth="1"/>
    <col min="3" max="3" width="13.5703125" style="60" bestFit="1" customWidth="1"/>
    <col min="4" max="4" width="13.7109375" style="60" customWidth="1"/>
    <col min="5" max="6" width="13.5703125" style="60" bestFit="1" customWidth="1"/>
    <col min="7" max="7" width="10" style="60" customWidth="1"/>
    <col min="8" max="8" width="12.5703125" style="60" customWidth="1"/>
    <col min="9" max="9" width="22.140625" style="60" bestFit="1" customWidth="1"/>
    <col min="10" max="10" width="76.42578125" style="60" bestFit="1" customWidth="1"/>
    <col min="11" max="16384" width="9.140625" style="60"/>
  </cols>
  <sheetData>
    <row r="1" spans="1:10" x14ac:dyDescent="0.25">
      <c r="A1" s="59" t="s">
        <v>5</v>
      </c>
      <c r="B1" s="59" t="s">
        <v>11</v>
      </c>
      <c r="C1" s="59" t="s">
        <v>6</v>
      </c>
      <c r="D1" s="59" t="s">
        <v>7</v>
      </c>
      <c r="E1" s="59" t="s">
        <v>8</v>
      </c>
      <c r="F1" s="59" t="s">
        <v>9</v>
      </c>
      <c r="G1" s="59" t="s">
        <v>35</v>
      </c>
      <c r="H1" s="59" t="s">
        <v>465</v>
      </c>
      <c r="I1" s="59" t="s">
        <v>500</v>
      </c>
      <c r="J1" s="59" t="s">
        <v>508</v>
      </c>
    </row>
    <row r="2" spans="1:10" s="61" customFormat="1" ht="12.75" x14ac:dyDescent="0.2">
      <c r="A2" s="61" t="s">
        <v>72</v>
      </c>
      <c r="B2" s="61" t="s">
        <v>38</v>
      </c>
      <c r="C2" s="61">
        <v>6475</v>
      </c>
      <c r="D2" s="61">
        <v>0</v>
      </c>
      <c r="G2" s="61" t="s">
        <v>249</v>
      </c>
      <c r="H2" s="61" t="b">
        <f>IF(COUNTIF(ParametrosSemSeedFixa!$A:$A,Parametros!A2)&gt;0,FALSE,TRUE)</f>
        <v>1</v>
      </c>
      <c r="I2" s="61" t="str">
        <f t="shared" ref="I2:I66" si="0">IF(AND(B2="normal",NOT(COUNT(C2:D2)=2)),"Dados Incorretos",
IF(AND(B2="triangular",NOT(COUNT(C2:E2)=3)),"Dados Incorretos",
IF(AND(B2="poisson",NOT(COUNT(C2:D2)=1)),"Dados Incorretos",
IF(AND(B2="normaltruncada",NOT(COUNT(C2:F2)=4)),"Dados Incorretos",
IF(AND(B2="uniforme",NOT(COUNT(C2:D2)=2)),"Dados Incorretos",
IF(AND(B2="poisson_percentual_eventos",NOT(COUNT(C2:D2)=1)),"Dados Incorretos","OK"))))))</f>
        <v>OK</v>
      </c>
      <c r="J2" s="61" t="str">
        <f>VLOOKUP(B2,Distribuições!$A$1:$F$13,6,FALSE)</f>
        <v>Parametro 1: média, Parametro 2: desvio padrão</v>
      </c>
    </row>
    <row r="3" spans="1:10" s="61" customFormat="1" ht="12.75" x14ac:dyDescent="0.2">
      <c r="A3" s="61" t="s">
        <v>76</v>
      </c>
      <c r="B3" s="61" t="s">
        <v>39</v>
      </c>
      <c r="C3" s="61">
        <f>Historico!N31</f>
        <v>1</v>
      </c>
      <c r="D3" s="61">
        <f>Historico!O31</f>
        <v>1.8</v>
      </c>
      <c r="E3" s="61">
        <f>Historico!P31</f>
        <v>14</v>
      </c>
      <c r="G3" s="61" t="s">
        <v>249</v>
      </c>
      <c r="H3" s="61" t="b">
        <f>IF(COUNTIF(ParametrosSemSeedFixa!$A:$A,Parametros!A3)&gt;0,FALSE,TRUE)</f>
        <v>1</v>
      </c>
      <c r="I3" s="61" t="str">
        <f t="shared" si="0"/>
        <v>OK</v>
      </c>
      <c r="J3" s="61" t="str">
        <f>VLOOKUP(B3,Distribuições!$A$1:$F$13,6,FALSE)</f>
        <v>Parametro 1: mínimo, Parametro 2: moda (valor mais provável), Parametro 3: máximo</v>
      </c>
    </row>
    <row r="4" spans="1:10" s="61" customFormat="1" ht="12.75" x14ac:dyDescent="0.2">
      <c r="A4" s="61" t="s">
        <v>89</v>
      </c>
      <c r="B4" s="61" t="s">
        <v>38</v>
      </c>
      <c r="C4" s="61">
        <f>Historico!P32</f>
        <v>2.976190476190476E-3</v>
      </c>
      <c r="D4" s="61">
        <v>0</v>
      </c>
      <c r="G4" s="61" t="s">
        <v>249</v>
      </c>
      <c r="H4" s="61" t="b">
        <f>IF(COUNTIF(ParametrosSemSeedFixa!$A:$A,Parametros!A4)&gt;0,FALSE,TRUE)</f>
        <v>1</v>
      </c>
      <c r="I4" s="61" t="str">
        <f t="shared" si="0"/>
        <v>OK</v>
      </c>
      <c r="J4" s="61" t="str">
        <f>VLOOKUP(B4,Distribuições!$A$1:$F$13,6,FALSE)</f>
        <v>Parametro 1: média, Parametro 2: desvio padrão</v>
      </c>
    </row>
    <row r="5" spans="1:10" s="61" customFormat="1" ht="12.75" x14ac:dyDescent="0.2">
      <c r="A5" s="61" t="s">
        <v>86</v>
      </c>
      <c r="B5" s="61" t="s">
        <v>39</v>
      </c>
      <c r="C5" s="61">
        <f>Historico!N33</f>
        <v>0</v>
      </c>
      <c r="D5" s="61">
        <f>Historico!O33</f>
        <v>0.01</v>
      </c>
      <c r="E5" s="61">
        <f>Historico!P33</f>
        <v>0.05</v>
      </c>
      <c r="G5" s="61" t="s">
        <v>249</v>
      </c>
      <c r="H5" s="61" t="b">
        <f>IF(COUNTIF(ParametrosSemSeedFixa!$A:$A,Parametros!A5)&gt;0,FALSE,TRUE)</f>
        <v>1</v>
      </c>
      <c r="I5" s="61" t="str">
        <f t="shared" si="0"/>
        <v>OK</v>
      </c>
      <c r="J5" s="61" t="str">
        <f>VLOOKUP(B5,Distribuições!$A$1:$F$13,6,FALSE)</f>
        <v>Parametro 1: mínimo, Parametro 2: moda (valor mais provável), Parametro 3: máximo</v>
      </c>
    </row>
    <row r="6" spans="1:10" s="61" customFormat="1" ht="12.75" x14ac:dyDescent="0.2">
      <c r="A6" s="61" t="s">
        <v>110</v>
      </c>
      <c r="B6" s="61" t="s">
        <v>38</v>
      </c>
      <c r="C6" s="61">
        <f>Historico!M83</f>
        <v>0</v>
      </c>
      <c r="D6" s="61">
        <v>0</v>
      </c>
      <c r="G6" s="61" t="s">
        <v>249</v>
      </c>
      <c r="H6" s="61" t="b">
        <f>IF(COUNTIF(ParametrosSemSeedFixa!$A:$A,Parametros!A6)&gt;0,FALSE,TRUE)</f>
        <v>1</v>
      </c>
      <c r="I6" s="61" t="str">
        <f t="shared" si="0"/>
        <v>OK</v>
      </c>
      <c r="J6" s="61" t="str">
        <f>VLOOKUP(B6,Distribuições!$A$1:$F$13,6,FALSE)</f>
        <v>Parametro 1: média, Parametro 2: desvio padrão</v>
      </c>
    </row>
    <row r="7" spans="1:10" s="61" customFormat="1" ht="12.75" x14ac:dyDescent="0.2">
      <c r="A7" s="61" t="s">
        <v>115</v>
      </c>
      <c r="B7" s="61" t="s">
        <v>38</v>
      </c>
      <c r="C7" s="61">
        <f>AVERAGE(Historico!G35:L35)</f>
        <v>782.47652980501255</v>
      </c>
      <c r="D7" s="61">
        <f>_xlfn.STDEV.S(Historico!G35:L35)</f>
        <v>292.31790708022641</v>
      </c>
      <c r="G7" s="61" t="s">
        <v>249</v>
      </c>
      <c r="H7" s="61" t="b">
        <f>IF(COUNTIF(ParametrosSemSeedFixa!$A:$A,Parametros!A7)&gt;0,FALSE,TRUE)</f>
        <v>1</v>
      </c>
      <c r="I7" s="61" t="str">
        <f t="shared" si="0"/>
        <v>OK</v>
      </c>
      <c r="J7" s="61" t="str">
        <f>VLOOKUP(B7,Distribuições!$A$1:$F$13,6,FALSE)</f>
        <v>Parametro 1: média, Parametro 2: desvio padrão</v>
      </c>
    </row>
    <row r="8" spans="1:10" s="61" customFormat="1" ht="12.75" x14ac:dyDescent="0.2">
      <c r="A8" s="61" t="s">
        <v>117</v>
      </c>
      <c r="B8" s="61" t="s">
        <v>38</v>
      </c>
      <c r="C8" s="61">
        <f>Historico!M85</f>
        <v>0</v>
      </c>
      <c r="D8" s="61">
        <f t="shared" ref="D8" si="1">C8*0.01</f>
        <v>0</v>
      </c>
      <c r="G8" s="61" t="s">
        <v>249</v>
      </c>
      <c r="H8" s="61" t="b">
        <f>IF(COUNTIF(ParametrosSemSeedFixa!$A:$A,Parametros!A8)&gt;0,FALSE,TRUE)</f>
        <v>1</v>
      </c>
      <c r="I8" s="61" t="str">
        <f t="shared" si="0"/>
        <v>OK</v>
      </c>
      <c r="J8" s="61" t="str">
        <f>VLOOKUP(B8,Distribuições!$A$1:$F$13,6,FALSE)</f>
        <v>Parametro 1: média, Parametro 2: desvio padrão</v>
      </c>
    </row>
    <row r="9" spans="1:10" s="61" customFormat="1" ht="12.75" x14ac:dyDescent="0.2">
      <c r="A9" s="61" t="s">
        <v>122</v>
      </c>
      <c r="B9" s="61" t="s">
        <v>38</v>
      </c>
      <c r="C9" s="61">
        <f>Historico!M86</f>
        <v>0</v>
      </c>
      <c r="D9" s="61">
        <f t="shared" ref="D9" si="2">C9*0.01</f>
        <v>0</v>
      </c>
      <c r="G9" s="61" t="s">
        <v>249</v>
      </c>
      <c r="H9" s="61" t="b">
        <f>IF(COUNTIF(ParametrosSemSeedFixa!$A:$A,Parametros!A9)&gt;0,FALSE,TRUE)</f>
        <v>1</v>
      </c>
      <c r="I9" s="61" t="str">
        <f t="shared" si="0"/>
        <v>OK</v>
      </c>
      <c r="J9" s="61" t="str">
        <f>VLOOKUP(B9,Distribuições!$A$1:$F$13,6,FALSE)</f>
        <v>Parametro 1: média, Parametro 2: desvio padrão</v>
      </c>
    </row>
    <row r="10" spans="1:10" s="61" customFormat="1" ht="12.75" x14ac:dyDescent="0.2">
      <c r="A10" s="61" t="s">
        <v>144</v>
      </c>
      <c r="B10" s="61" t="s">
        <v>38</v>
      </c>
      <c r="C10" s="61">
        <f>Historico!P37</f>
        <v>2.8854037747524753E-2</v>
      </c>
      <c r="D10" s="61">
        <v>0</v>
      </c>
      <c r="G10" s="61" t="s">
        <v>249</v>
      </c>
      <c r="H10" s="61" t="b">
        <f>IF(COUNTIF(ParametrosSemSeedFixa!$A:$A,Parametros!A10)&gt;0,FALSE,TRUE)</f>
        <v>1</v>
      </c>
      <c r="I10" s="61" t="str">
        <f t="shared" si="0"/>
        <v>OK</v>
      </c>
      <c r="J10" s="61" t="str">
        <f>VLOOKUP(B10,Distribuições!$A$1:$F$13,6,FALSE)</f>
        <v>Parametro 1: média, Parametro 2: desvio padrão</v>
      </c>
    </row>
    <row r="11" spans="1:10" s="61" customFormat="1" ht="12.75" x14ac:dyDescent="0.2">
      <c r="A11" s="61" t="s">
        <v>145</v>
      </c>
      <c r="B11" s="61" t="s">
        <v>38</v>
      </c>
      <c r="C11" s="61">
        <f>Historico!P38</f>
        <v>6000</v>
      </c>
      <c r="D11" s="61">
        <v>0</v>
      </c>
      <c r="G11" s="61" t="s">
        <v>249</v>
      </c>
      <c r="H11" s="61" t="b">
        <f>IF(COUNTIF(ParametrosSemSeedFixa!$A:$A,Parametros!A11)&gt;0,FALSE,TRUE)</f>
        <v>1</v>
      </c>
      <c r="I11" s="61" t="str">
        <f t="shared" si="0"/>
        <v>OK</v>
      </c>
      <c r="J11" s="61" t="str">
        <f>VLOOKUP(B11,Distribuições!$A$1:$F$13,6,FALSE)</f>
        <v>Parametro 1: média, Parametro 2: desvio padrão</v>
      </c>
    </row>
    <row r="12" spans="1:10" s="61" customFormat="1" ht="12.75" x14ac:dyDescent="0.2">
      <c r="A12" s="61" t="s">
        <v>158</v>
      </c>
      <c r="B12" s="61" t="s">
        <v>38</v>
      </c>
      <c r="C12" s="61">
        <f>Historico!L86</f>
        <v>0</v>
      </c>
      <c r="D12" s="61">
        <f t="shared" ref="D12:D13" si="3">C12*0.01</f>
        <v>0</v>
      </c>
      <c r="G12" s="61" t="s">
        <v>249</v>
      </c>
      <c r="H12" s="61" t="b">
        <f>IF(COUNTIF(ParametrosSemSeedFixa!$A:$A,Parametros!A12)&gt;0,FALSE,TRUE)</f>
        <v>1</v>
      </c>
      <c r="I12" s="61" t="str">
        <f t="shared" si="0"/>
        <v>OK</v>
      </c>
      <c r="J12" s="61" t="str">
        <f>VLOOKUP(B12,Distribuições!$A$1:$F$13,6,FALSE)</f>
        <v>Parametro 1: média, Parametro 2: desvio padrão</v>
      </c>
    </row>
    <row r="13" spans="1:10" s="61" customFormat="1" ht="12.75" x14ac:dyDescent="0.2">
      <c r="A13" s="61" t="s">
        <v>159</v>
      </c>
      <c r="B13" s="61" t="s">
        <v>38</v>
      </c>
      <c r="C13" s="61">
        <f>Historico!L87</f>
        <v>0</v>
      </c>
      <c r="D13" s="61">
        <f t="shared" si="3"/>
        <v>0</v>
      </c>
      <c r="G13" s="61" t="s">
        <v>249</v>
      </c>
      <c r="H13" s="61" t="b">
        <f>IF(COUNTIF(ParametrosSemSeedFixa!$A:$A,Parametros!A13)&gt;0,FALSE,TRUE)</f>
        <v>1</v>
      </c>
      <c r="I13" s="61" t="str">
        <f t="shared" si="0"/>
        <v>OK</v>
      </c>
      <c r="J13" s="61" t="str">
        <f>VLOOKUP(B13,Distribuições!$A$1:$F$13,6,FALSE)</f>
        <v>Parametro 1: média, Parametro 2: desvio padrão</v>
      </c>
    </row>
    <row r="14" spans="1:10" s="61" customFormat="1" ht="12.75" x14ac:dyDescent="0.2">
      <c r="A14" s="61" t="s">
        <v>162</v>
      </c>
      <c r="B14" s="61" t="s">
        <v>38</v>
      </c>
      <c r="C14" s="61">
        <f>Historico!L88</f>
        <v>0</v>
      </c>
      <c r="D14" s="61">
        <f t="shared" ref="D14" si="4">C14*0.01</f>
        <v>0</v>
      </c>
      <c r="G14" s="61" t="s">
        <v>249</v>
      </c>
      <c r="H14" s="61" t="b">
        <f>IF(COUNTIF(ParametrosSemSeedFixa!$A:$A,Parametros!A14)&gt;0,FALSE,TRUE)</f>
        <v>1</v>
      </c>
      <c r="I14" s="61" t="str">
        <f t="shared" si="0"/>
        <v>OK</v>
      </c>
      <c r="J14" s="61" t="str">
        <f>VLOOKUP(B14,Distribuições!$A$1:$F$13,6,FALSE)</f>
        <v>Parametro 1: média, Parametro 2: desvio padrão</v>
      </c>
    </row>
    <row r="15" spans="1:10" s="61" customFormat="1" ht="12.75" x14ac:dyDescent="0.2">
      <c r="A15" s="61" t="s">
        <v>165</v>
      </c>
      <c r="B15" s="61" t="s">
        <v>38</v>
      </c>
      <c r="C15" s="61">
        <f>Historico!L89</f>
        <v>0</v>
      </c>
      <c r="D15" s="61">
        <f t="shared" ref="D15" si="5">C15*0.01</f>
        <v>0</v>
      </c>
      <c r="G15" s="61" t="s">
        <v>249</v>
      </c>
      <c r="H15" s="61" t="b">
        <f>IF(COUNTIF(ParametrosSemSeedFixa!$A:$A,Parametros!A15)&gt;0,FALSE,TRUE)</f>
        <v>1</v>
      </c>
      <c r="I15" s="61" t="str">
        <f t="shared" si="0"/>
        <v>OK</v>
      </c>
      <c r="J15" s="61" t="str">
        <f>VLOOKUP(B15,Distribuições!$A$1:$F$13,6,FALSE)</f>
        <v>Parametro 1: média, Parametro 2: desvio padrão</v>
      </c>
    </row>
    <row r="16" spans="1:10" s="61" customFormat="1" ht="12.75" x14ac:dyDescent="0.2">
      <c r="A16" s="61" t="s">
        <v>175</v>
      </c>
      <c r="B16" s="61" t="s">
        <v>38</v>
      </c>
      <c r="C16" s="61">
        <f>Historico!M90</f>
        <v>23.90625</v>
      </c>
      <c r="D16" s="61">
        <v>0</v>
      </c>
      <c r="G16" s="61" t="s">
        <v>249</v>
      </c>
      <c r="H16" s="61" t="b">
        <f>IF(COUNTIF(ParametrosSemSeedFixa!$A:$A,Parametros!A16)&gt;0,FALSE,TRUE)</f>
        <v>1</v>
      </c>
      <c r="I16" s="61" t="str">
        <f t="shared" si="0"/>
        <v>OK</v>
      </c>
      <c r="J16" s="61" t="str">
        <f>VLOOKUP(B16,Distribuições!$A$1:$F$13,6,FALSE)</f>
        <v>Parametro 1: média, Parametro 2: desvio padrão</v>
      </c>
    </row>
    <row r="17" spans="1:10" s="61" customFormat="1" ht="12.75" x14ac:dyDescent="0.2">
      <c r="A17" s="61" t="s">
        <v>179</v>
      </c>
      <c r="B17" s="61" t="s">
        <v>38</v>
      </c>
      <c r="C17" s="61">
        <v>0</v>
      </c>
      <c r="D17" s="61">
        <f t="shared" ref="D17" si="6">C17*0.01</f>
        <v>0</v>
      </c>
      <c r="G17" s="61" t="s">
        <v>249</v>
      </c>
      <c r="H17" s="61" t="b">
        <f>IF(COUNTIF(ParametrosSemSeedFixa!$A:$A,Parametros!A17)&gt;0,FALSE,TRUE)</f>
        <v>1</v>
      </c>
      <c r="I17" s="61" t="str">
        <f t="shared" si="0"/>
        <v>OK</v>
      </c>
      <c r="J17" s="61" t="str">
        <f>VLOOKUP(B17,Distribuições!$A$1:$F$13,6,FALSE)</f>
        <v>Parametro 1: média, Parametro 2: desvio padrão</v>
      </c>
    </row>
    <row r="18" spans="1:10" s="61" customFormat="1" ht="12.75" x14ac:dyDescent="0.2">
      <c r="A18" s="61" t="s">
        <v>84</v>
      </c>
      <c r="B18" s="61" t="s">
        <v>38</v>
      </c>
      <c r="C18" s="61">
        <v>0</v>
      </c>
      <c r="D18" s="61">
        <v>0</v>
      </c>
      <c r="G18" s="61" t="s">
        <v>249</v>
      </c>
      <c r="H18" s="61" t="b">
        <f>IF(COUNTIF(ParametrosSemSeedFixa!$A:$A,Parametros!A18)&gt;0,FALSE,TRUE)</f>
        <v>1</v>
      </c>
      <c r="I18" s="61" t="str">
        <f t="shared" si="0"/>
        <v>OK</v>
      </c>
      <c r="J18" s="61" t="str">
        <f>VLOOKUP(B18,Distribuições!$A$1:$F$13,6,FALSE)</f>
        <v>Parametro 1: média, Parametro 2: desvio padrão</v>
      </c>
    </row>
    <row r="19" spans="1:10" s="61" customFormat="1" ht="12.75" x14ac:dyDescent="0.2">
      <c r="A19" s="61" t="s">
        <v>191</v>
      </c>
      <c r="B19" s="61" t="s">
        <v>38</v>
      </c>
      <c r="C19" s="61">
        <v>0</v>
      </c>
      <c r="D19" s="61">
        <v>0</v>
      </c>
      <c r="G19" s="61" t="s">
        <v>249</v>
      </c>
      <c r="H19" s="61" t="b">
        <f>IF(COUNTIF(ParametrosSemSeedFixa!$A:$A,Parametros!A19)&gt;0,FALSE,TRUE)</f>
        <v>1</v>
      </c>
      <c r="I19" s="61" t="str">
        <f t="shared" si="0"/>
        <v>OK</v>
      </c>
      <c r="J19" s="61" t="str">
        <f>VLOOKUP(B19,Distribuições!$A$1:$F$13,6,FALSE)</f>
        <v>Parametro 1: média, Parametro 2: desvio padrão</v>
      </c>
    </row>
    <row r="20" spans="1:10" s="61" customFormat="1" ht="12.75" x14ac:dyDescent="0.2">
      <c r="A20" s="61" t="s">
        <v>192</v>
      </c>
      <c r="B20" s="61" t="s">
        <v>38</v>
      </c>
      <c r="C20" s="61">
        <v>0</v>
      </c>
      <c r="D20" s="61">
        <v>0</v>
      </c>
      <c r="G20" s="61" t="s">
        <v>249</v>
      </c>
      <c r="H20" s="61" t="b">
        <f>IF(COUNTIF(ParametrosSemSeedFixa!$A:$A,Parametros!A20)&gt;0,FALSE,TRUE)</f>
        <v>1</v>
      </c>
      <c r="I20" s="61" t="str">
        <f t="shared" si="0"/>
        <v>OK</v>
      </c>
      <c r="J20" s="61" t="str">
        <f>VLOOKUP(B20,Distribuições!$A$1:$F$13,6,FALSE)</f>
        <v>Parametro 1: média, Parametro 2: desvio padrão</v>
      </c>
    </row>
    <row r="21" spans="1:10" s="61" customFormat="1" ht="12.75" x14ac:dyDescent="0.2">
      <c r="A21" s="61" t="s">
        <v>193</v>
      </c>
      <c r="B21" s="61" t="s">
        <v>38</v>
      </c>
      <c r="C21" s="61">
        <v>0</v>
      </c>
      <c r="D21" s="61">
        <v>0</v>
      </c>
      <c r="G21" s="61" t="s">
        <v>249</v>
      </c>
      <c r="H21" s="61" t="b">
        <f>IF(COUNTIF(ParametrosSemSeedFixa!$A:$A,Parametros!A21)&gt;0,FALSE,TRUE)</f>
        <v>1</v>
      </c>
      <c r="I21" s="61" t="str">
        <f t="shared" si="0"/>
        <v>OK</v>
      </c>
      <c r="J21" s="61" t="str">
        <f>VLOOKUP(B21,Distribuições!$A$1:$F$13,6,FALSE)</f>
        <v>Parametro 1: média, Parametro 2: desvio padrão</v>
      </c>
    </row>
    <row r="22" spans="1:10" s="61" customFormat="1" ht="12.75" x14ac:dyDescent="0.2">
      <c r="A22" s="61" t="s">
        <v>194</v>
      </c>
      <c r="B22" s="61" t="s">
        <v>38</v>
      </c>
      <c r="C22" s="61">
        <v>0</v>
      </c>
      <c r="D22" s="61">
        <v>0</v>
      </c>
      <c r="G22" s="61" t="s">
        <v>249</v>
      </c>
      <c r="H22" s="61" t="b">
        <f>IF(COUNTIF(ParametrosSemSeedFixa!$A:$A,Parametros!A22)&gt;0,FALSE,TRUE)</f>
        <v>1</v>
      </c>
      <c r="I22" s="61" t="str">
        <f t="shared" si="0"/>
        <v>OK</v>
      </c>
      <c r="J22" s="61" t="str">
        <f>VLOOKUP(B22,Distribuições!$A$1:$F$13,6,FALSE)</f>
        <v>Parametro 1: média, Parametro 2: desvio padrão</v>
      </c>
    </row>
    <row r="23" spans="1:10" s="61" customFormat="1" ht="12.75" x14ac:dyDescent="0.2">
      <c r="A23" s="61" t="s">
        <v>182</v>
      </c>
      <c r="B23" s="61" t="s">
        <v>38</v>
      </c>
      <c r="C23" s="61">
        <v>0</v>
      </c>
      <c r="D23" s="61">
        <v>0</v>
      </c>
      <c r="G23" s="61" t="s">
        <v>249</v>
      </c>
      <c r="H23" s="61" t="b">
        <f>IF(COUNTIF(ParametrosSemSeedFixa!$A:$A,Parametros!A23)&gt;0,FALSE,TRUE)</f>
        <v>1</v>
      </c>
      <c r="I23" s="61" t="str">
        <f t="shared" si="0"/>
        <v>OK</v>
      </c>
      <c r="J23" s="61" t="str">
        <f>VLOOKUP(B23,Distribuições!$A$1:$F$13,6,FALSE)</f>
        <v>Parametro 1: média, Parametro 2: desvio padrão</v>
      </c>
    </row>
    <row r="24" spans="1:10" s="61" customFormat="1" ht="12.75" x14ac:dyDescent="0.2">
      <c r="A24" s="61" t="s">
        <v>187</v>
      </c>
      <c r="B24" s="61" t="s">
        <v>38</v>
      </c>
      <c r="C24" s="61">
        <v>0</v>
      </c>
      <c r="D24" s="61">
        <v>0</v>
      </c>
      <c r="G24" s="61" t="s">
        <v>249</v>
      </c>
      <c r="H24" s="61" t="b">
        <f>IF(COUNTIF(ParametrosSemSeedFixa!$A:$A,Parametros!A24)&gt;0,FALSE,TRUE)</f>
        <v>1</v>
      </c>
      <c r="I24" s="61" t="str">
        <f t="shared" si="0"/>
        <v>OK</v>
      </c>
      <c r="J24" s="61" t="str">
        <f>VLOOKUP(B24,Distribuições!$A$1:$F$13,6,FALSE)</f>
        <v>Parametro 1: média, Parametro 2: desvio padrão</v>
      </c>
    </row>
    <row r="25" spans="1:10" s="61" customFormat="1" ht="12.75" x14ac:dyDescent="0.2">
      <c r="A25" s="61" t="s">
        <v>188</v>
      </c>
      <c r="B25" s="61" t="s">
        <v>38</v>
      </c>
      <c r="C25" s="61">
        <v>0</v>
      </c>
      <c r="D25" s="61">
        <v>0</v>
      </c>
      <c r="G25" s="61" t="s">
        <v>249</v>
      </c>
      <c r="H25" s="61" t="b">
        <f>IF(COUNTIF(ParametrosSemSeedFixa!$A:$A,Parametros!A25)&gt;0,FALSE,TRUE)</f>
        <v>1</v>
      </c>
      <c r="I25" s="61" t="str">
        <f t="shared" si="0"/>
        <v>OK</v>
      </c>
      <c r="J25" s="61" t="str">
        <f>VLOOKUP(B25,Distribuições!$A$1:$F$13,6,FALSE)</f>
        <v>Parametro 1: média, Parametro 2: desvio padrão</v>
      </c>
    </row>
    <row r="26" spans="1:10" s="61" customFormat="1" ht="12.75" x14ac:dyDescent="0.2">
      <c r="A26" s="61" t="s">
        <v>189</v>
      </c>
      <c r="B26" s="61" t="s">
        <v>38</v>
      </c>
      <c r="C26" s="61">
        <v>0</v>
      </c>
      <c r="D26" s="61">
        <v>0</v>
      </c>
      <c r="G26" s="61" t="s">
        <v>249</v>
      </c>
      <c r="H26" s="61" t="b">
        <f>IF(COUNTIF(ParametrosSemSeedFixa!$A:$A,Parametros!A26)&gt;0,FALSE,TRUE)</f>
        <v>1</v>
      </c>
      <c r="I26" s="61" t="str">
        <f t="shared" si="0"/>
        <v>OK</v>
      </c>
      <c r="J26" s="61" t="str">
        <f>VLOOKUP(B26,Distribuições!$A$1:$F$13,6,FALSE)</f>
        <v>Parametro 1: média, Parametro 2: desvio padrão</v>
      </c>
    </row>
    <row r="27" spans="1:10" s="61" customFormat="1" ht="12.75" x14ac:dyDescent="0.2">
      <c r="A27" s="61" t="s">
        <v>190</v>
      </c>
      <c r="B27" s="61" t="s">
        <v>38</v>
      </c>
      <c r="C27" s="61">
        <v>0</v>
      </c>
      <c r="D27" s="61">
        <v>0</v>
      </c>
      <c r="G27" s="61" t="s">
        <v>249</v>
      </c>
      <c r="H27" s="61" t="b">
        <f>IF(COUNTIF(ParametrosSemSeedFixa!$A:$A,Parametros!A27)&gt;0,FALSE,TRUE)</f>
        <v>1</v>
      </c>
      <c r="I27" s="61" t="str">
        <f t="shared" si="0"/>
        <v>OK</v>
      </c>
      <c r="J27" s="61" t="str">
        <f>VLOOKUP(B27,Distribuições!$A$1:$F$13,6,FALSE)</f>
        <v>Parametro 1: média, Parametro 2: desvio padrão</v>
      </c>
    </row>
    <row r="28" spans="1:10" s="61" customFormat="1" ht="12.75" x14ac:dyDescent="0.2">
      <c r="A28" s="61" t="s">
        <v>81</v>
      </c>
      <c r="B28" s="61" t="s">
        <v>38</v>
      </c>
      <c r="C28" s="61">
        <v>0</v>
      </c>
      <c r="D28" s="61">
        <v>0</v>
      </c>
      <c r="G28" s="61" t="s">
        <v>249</v>
      </c>
      <c r="H28" s="61" t="b">
        <f>IF(COUNTIF(ParametrosSemSeedFixa!$A:$A,Parametros!A28)&gt;0,FALSE,TRUE)</f>
        <v>1</v>
      </c>
      <c r="I28" s="61" t="str">
        <f t="shared" si="0"/>
        <v>OK</v>
      </c>
      <c r="J28" s="61" t="str">
        <f>VLOOKUP(B28,Distribuições!$A$1:$F$13,6,FALSE)</f>
        <v>Parametro 1: média, Parametro 2: desvio padrão</v>
      </c>
    </row>
    <row r="29" spans="1:10" s="61" customFormat="1" ht="12.75" x14ac:dyDescent="0.2">
      <c r="A29" s="61" t="s">
        <v>183</v>
      </c>
      <c r="B29" s="61" t="s">
        <v>38</v>
      </c>
      <c r="C29" s="61">
        <v>0</v>
      </c>
      <c r="D29" s="61">
        <v>0</v>
      </c>
      <c r="G29" s="61" t="s">
        <v>249</v>
      </c>
      <c r="H29" s="61" t="b">
        <f>IF(COUNTIF(ParametrosSemSeedFixa!$A:$A,Parametros!A29)&gt;0,FALSE,TRUE)</f>
        <v>1</v>
      </c>
      <c r="I29" s="61" t="str">
        <f t="shared" si="0"/>
        <v>OK</v>
      </c>
      <c r="J29" s="61" t="str">
        <f>VLOOKUP(B29,Distribuições!$A$1:$F$13,6,FALSE)</f>
        <v>Parametro 1: média, Parametro 2: desvio padrão</v>
      </c>
    </row>
    <row r="30" spans="1:10" s="61" customFormat="1" ht="12.75" x14ac:dyDescent="0.2">
      <c r="A30" s="61" t="s">
        <v>184</v>
      </c>
      <c r="B30" s="61" t="s">
        <v>38</v>
      </c>
      <c r="C30" s="61">
        <v>0</v>
      </c>
      <c r="D30" s="61">
        <v>0</v>
      </c>
      <c r="G30" s="61" t="s">
        <v>249</v>
      </c>
      <c r="H30" s="61" t="b">
        <f>IF(COUNTIF(ParametrosSemSeedFixa!$A:$A,Parametros!A30)&gt;0,FALSE,TRUE)</f>
        <v>1</v>
      </c>
      <c r="I30" s="61" t="str">
        <f t="shared" si="0"/>
        <v>OK</v>
      </c>
      <c r="J30" s="61" t="str">
        <f>VLOOKUP(B30,Distribuições!$A$1:$F$13,6,FALSE)</f>
        <v>Parametro 1: média, Parametro 2: desvio padrão</v>
      </c>
    </row>
    <row r="31" spans="1:10" s="61" customFormat="1" ht="12.75" x14ac:dyDescent="0.2">
      <c r="A31" s="61" t="s">
        <v>185</v>
      </c>
      <c r="B31" s="61" t="s">
        <v>38</v>
      </c>
      <c r="C31" s="61">
        <v>0</v>
      </c>
      <c r="D31" s="61">
        <v>0</v>
      </c>
      <c r="G31" s="61" t="s">
        <v>249</v>
      </c>
      <c r="H31" s="61" t="b">
        <f>IF(COUNTIF(ParametrosSemSeedFixa!$A:$A,Parametros!A31)&gt;0,FALSE,TRUE)</f>
        <v>1</v>
      </c>
      <c r="I31" s="61" t="str">
        <f t="shared" si="0"/>
        <v>OK</v>
      </c>
      <c r="J31" s="61" t="str">
        <f>VLOOKUP(B31,Distribuições!$A$1:$F$13,6,FALSE)</f>
        <v>Parametro 1: média, Parametro 2: desvio padrão</v>
      </c>
    </row>
    <row r="32" spans="1:10" s="61" customFormat="1" ht="12.75" x14ac:dyDescent="0.2">
      <c r="A32" s="61" t="s">
        <v>186</v>
      </c>
      <c r="B32" s="61" t="s">
        <v>38</v>
      </c>
      <c r="C32" s="61">
        <v>0</v>
      </c>
      <c r="D32" s="61">
        <v>0</v>
      </c>
      <c r="G32" s="61" t="s">
        <v>249</v>
      </c>
      <c r="H32" s="61" t="b">
        <f>IF(COUNTIF(ParametrosSemSeedFixa!$A:$A,Parametros!A32)&gt;0,FALSE,TRUE)</f>
        <v>1</v>
      </c>
      <c r="I32" s="61" t="str">
        <f t="shared" si="0"/>
        <v>OK</v>
      </c>
      <c r="J32" s="61" t="str">
        <f>VLOOKUP(B32,Distribuições!$A$1:$F$13,6,FALSE)</f>
        <v>Parametro 1: média, Parametro 2: desvio padrão</v>
      </c>
    </row>
    <row r="33" spans="1:10" s="61" customFormat="1" ht="12.75" x14ac:dyDescent="0.2">
      <c r="A33" s="61" t="s">
        <v>221</v>
      </c>
      <c r="B33" s="61" t="s">
        <v>39</v>
      </c>
      <c r="C33" s="61">
        <f>Historico!N92</f>
        <v>1</v>
      </c>
      <c r="D33" s="61">
        <f>Historico!O92</f>
        <v>7</v>
      </c>
      <c r="E33" s="61">
        <f>Historico!P92</f>
        <v>30</v>
      </c>
      <c r="G33" s="61" t="s">
        <v>249</v>
      </c>
      <c r="H33" s="61" t="b">
        <f>IF(COUNTIF(ParametrosSemSeedFixa!$A:$A,Parametros!A33)&gt;0,FALSE,TRUE)</f>
        <v>1</v>
      </c>
      <c r="I33" s="61" t="str">
        <f t="shared" si="0"/>
        <v>OK</v>
      </c>
      <c r="J33" s="61" t="str">
        <f>VLOOKUP(B33,Distribuições!$A$1:$F$13,6,FALSE)</f>
        <v>Parametro 1: mínimo, Parametro 2: moda (valor mais provável), Parametro 3: máximo</v>
      </c>
    </row>
    <row r="34" spans="1:10" s="61" customFormat="1" ht="12.75" x14ac:dyDescent="0.2">
      <c r="A34" s="61" t="s">
        <v>222</v>
      </c>
      <c r="B34" s="61" t="s">
        <v>39</v>
      </c>
      <c r="C34" s="61">
        <f>Historico!N54</f>
        <v>0</v>
      </c>
      <c r="D34" s="61">
        <f>Historico!O54</f>
        <v>0.2</v>
      </c>
      <c r="E34" s="61">
        <f>Historico!P54</f>
        <v>1</v>
      </c>
      <c r="G34" s="61" t="s">
        <v>249</v>
      </c>
      <c r="H34" s="61" t="b">
        <f>IF(COUNTIF(ParametrosSemSeedFixa!$A:$A,Parametros!A34)&gt;0,FALSE,TRUE)</f>
        <v>1</v>
      </c>
      <c r="I34" s="61" t="str">
        <f t="shared" si="0"/>
        <v>OK</v>
      </c>
      <c r="J34" s="61" t="str">
        <f>VLOOKUP(B34,Distribuições!$A$1:$F$13,6,FALSE)</f>
        <v>Parametro 1: mínimo, Parametro 2: moda (valor mais provável), Parametro 3: máximo</v>
      </c>
    </row>
    <row r="35" spans="1:10" s="61" customFormat="1" ht="12.75" x14ac:dyDescent="0.2">
      <c r="A35" s="61" t="s">
        <v>223</v>
      </c>
      <c r="B35" s="61" t="s">
        <v>38</v>
      </c>
      <c r="C35" s="62">
        <f>Historico!P55</f>
        <v>1130638.506904762</v>
      </c>
      <c r="D35" s="61">
        <v>0</v>
      </c>
      <c r="G35" s="61" t="s">
        <v>249</v>
      </c>
      <c r="H35" s="61" t="b">
        <f>IF(COUNTIF(ParametrosSemSeedFixa!$A:$A,Parametros!A35)&gt;0,FALSE,TRUE)</f>
        <v>1</v>
      </c>
      <c r="I35" s="61" t="str">
        <f t="shared" si="0"/>
        <v>OK</v>
      </c>
      <c r="J35" s="61" t="str">
        <f>VLOOKUP(B35,Distribuições!$A$1:$F$13,6,FALSE)</f>
        <v>Parametro 1: média, Parametro 2: desvio padrão</v>
      </c>
    </row>
    <row r="36" spans="1:10" s="61" customFormat="1" ht="12.75" x14ac:dyDescent="0.2">
      <c r="A36" s="61" t="s">
        <v>226</v>
      </c>
      <c r="B36" s="61" t="s">
        <v>39</v>
      </c>
      <c r="C36" s="61">
        <v>0</v>
      </c>
      <c r="D36" s="61">
        <v>1</v>
      </c>
      <c r="E36" s="61">
        <v>2</v>
      </c>
      <c r="G36" s="61" t="s">
        <v>249</v>
      </c>
      <c r="H36" s="61" t="b">
        <f>IF(COUNTIF(ParametrosSemSeedFixa!$A:$A,Parametros!A36)&gt;0,FALSE,TRUE)</f>
        <v>0</v>
      </c>
      <c r="I36" s="61" t="str">
        <f t="shared" si="0"/>
        <v>OK</v>
      </c>
      <c r="J36" s="61" t="str">
        <f>VLOOKUP(B36,Distribuições!$A$1:$F$13,6,FALSE)</f>
        <v>Parametro 1: mínimo, Parametro 2: moda (valor mais provável), Parametro 3: máximo</v>
      </c>
    </row>
    <row r="37" spans="1:10" s="61" customFormat="1" ht="12.75" x14ac:dyDescent="0.2">
      <c r="A37" s="61" t="s">
        <v>227</v>
      </c>
      <c r="B37" s="61" t="s">
        <v>38</v>
      </c>
      <c r="C37" s="61">
        <f>Historico!N57</f>
        <v>0</v>
      </c>
      <c r="D37" s="61">
        <f t="shared" ref="D37" si="7">C37*0.01</f>
        <v>0</v>
      </c>
      <c r="G37" s="61" t="s">
        <v>249</v>
      </c>
      <c r="H37" s="61" t="b">
        <f>IF(COUNTIF(ParametrosSemSeedFixa!$A:$A,Parametros!A37)&gt;0,FALSE,TRUE)</f>
        <v>1</v>
      </c>
      <c r="I37" s="61" t="str">
        <f t="shared" si="0"/>
        <v>OK</v>
      </c>
      <c r="J37" s="61" t="str">
        <f>VLOOKUP(B37,Distribuições!$A$1:$F$13,6,FALSE)</f>
        <v>Parametro 1: média, Parametro 2: desvio padrão</v>
      </c>
    </row>
    <row r="38" spans="1:10" s="61" customFormat="1" ht="12.75" x14ac:dyDescent="0.2">
      <c r="A38" s="61" t="s">
        <v>206</v>
      </c>
      <c r="B38" s="61" t="s">
        <v>38</v>
      </c>
      <c r="C38" s="61">
        <v>2289.12</v>
      </c>
      <c r="D38" s="61">
        <v>0</v>
      </c>
      <c r="E38" s="61">
        <v>0</v>
      </c>
      <c r="F38" s="61">
        <f>C38+D38*10+1</f>
        <v>2290.12</v>
      </c>
      <c r="G38" s="61" t="s">
        <v>249</v>
      </c>
      <c r="H38" s="61" t="b">
        <f>IF(COUNTIF(ParametrosSemSeedFixa!$A:$A,Parametros!A38)&gt;0,FALSE,TRUE)</f>
        <v>1</v>
      </c>
      <c r="I38" s="61" t="str">
        <f t="shared" si="0"/>
        <v>OK</v>
      </c>
      <c r="J38" s="61" t="str">
        <f>VLOOKUP(B38,Distribuições!$A$1:$F$13,6,FALSE)</f>
        <v>Parametro 1: média, Parametro 2: desvio padrão</v>
      </c>
    </row>
    <row r="39" spans="1:10" s="61" customFormat="1" ht="12.75" x14ac:dyDescent="0.2">
      <c r="A39" s="61" t="s">
        <v>207</v>
      </c>
      <c r="B39" s="61" t="s">
        <v>38</v>
      </c>
      <c r="C39" s="61">
        <v>419405.11</v>
      </c>
      <c r="D39" s="61">
        <v>0</v>
      </c>
      <c r="E39" s="61">
        <v>0</v>
      </c>
      <c r="F39" s="61">
        <f t="shared" ref="F39:F41" si="8">C39+D39*10+1</f>
        <v>419406.11</v>
      </c>
      <c r="G39" s="61" t="s">
        <v>249</v>
      </c>
      <c r="H39" s="61" t="b">
        <f>IF(COUNTIF(ParametrosSemSeedFixa!$A:$A,Parametros!A39)&gt;0,FALSE,TRUE)</f>
        <v>1</v>
      </c>
      <c r="I39" s="61" t="str">
        <f t="shared" si="0"/>
        <v>OK</v>
      </c>
      <c r="J39" s="61" t="str">
        <f>VLOOKUP(B39,Distribuições!$A$1:$F$13,6,FALSE)</f>
        <v>Parametro 1: média, Parametro 2: desvio padrão</v>
      </c>
    </row>
    <row r="40" spans="1:10" s="61" customFormat="1" ht="12.75" x14ac:dyDescent="0.2">
      <c r="A40" s="61" t="s">
        <v>208</v>
      </c>
      <c r="B40" s="61" t="s">
        <v>38</v>
      </c>
      <c r="C40" s="61">
        <v>178766</v>
      </c>
      <c r="D40" s="61">
        <v>0</v>
      </c>
      <c r="E40" s="61">
        <v>0</v>
      </c>
      <c r="F40" s="61">
        <f t="shared" si="8"/>
        <v>178767</v>
      </c>
      <c r="G40" s="61" t="s">
        <v>249</v>
      </c>
      <c r="H40" s="61" t="b">
        <f>IF(COUNTIF(ParametrosSemSeedFixa!$A:$A,Parametros!A40)&gt;0,FALSE,TRUE)</f>
        <v>1</v>
      </c>
      <c r="I40" s="61" t="str">
        <f t="shared" si="0"/>
        <v>OK</v>
      </c>
      <c r="J40" s="61" t="str">
        <f>VLOOKUP(B40,Distribuições!$A$1:$F$13,6,FALSE)</f>
        <v>Parametro 1: média, Parametro 2: desvio padrão</v>
      </c>
    </row>
    <row r="41" spans="1:10" s="61" customFormat="1" ht="12.75" x14ac:dyDescent="0.2">
      <c r="A41" s="61" t="s">
        <v>209</v>
      </c>
      <c r="B41" s="61" t="s">
        <v>38</v>
      </c>
      <c r="C41" s="61">
        <v>277966.82127272728</v>
      </c>
      <c r="D41" s="61">
        <v>0</v>
      </c>
      <c r="E41" s="61">
        <v>0</v>
      </c>
      <c r="F41" s="61">
        <f t="shared" si="8"/>
        <v>277967.82127272728</v>
      </c>
      <c r="G41" s="61" t="s">
        <v>249</v>
      </c>
      <c r="H41" s="61" t="b">
        <f>IF(COUNTIF(ParametrosSemSeedFixa!$A:$A,Parametros!A41)&gt;0,FALSE,TRUE)</f>
        <v>1</v>
      </c>
      <c r="I41" s="61" t="str">
        <f t="shared" si="0"/>
        <v>OK</v>
      </c>
      <c r="J41" s="61" t="str">
        <f>VLOOKUP(B41,Distribuições!$A$1:$F$13,6,FALSE)</f>
        <v>Parametro 1: média, Parametro 2: desvio padrão</v>
      </c>
    </row>
    <row r="42" spans="1:10" s="61" customFormat="1" ht="12.75" x14ac:dyDescent="0.2">
      <c r="A42" s="61" t="s">
        <v>241</v>
      </c>
      <c r="B42" s="61" t="s">
        <v>463</v>
      </c>
      <c r="C42" s="63">
        <f>Eventos_ASIS!B2</f>
        <v>2.5409373235460192E-2</v>
      </c>
      <c r="D42" s="63">
        <f>Eventos_ASIS!C2</f>
        <v>3.5091606939056212E-2</v>
      </c>
      <c r="E42" s="61">
        <v>0</v>
      </c>
      <c r="F42" s="61">
        <v>1</v>
      </c>
      <c r="G42" s="61" t="s">
        <v>249</v>
      </c>
      <c r="H42" s="61" t="b">
        <f>IF(COUNTIF(ParametrosSemSeedFixa!$A:$A,Parametros!A42)&gt;0,FALSE,TRUE)</f>
        <v>0</v>
      </c>
      <c r="I42" s="61" t="str">
        <f t="shared" si="0"/>
        <v>OK</v>
      </c>
      <c r="J42" s="61" t="str">
        <f>VLOOKUP(B42,Distribuições!$A$1:$F$13,6,FALSE)</f>
        <v>Parametro 1: média, Parametro 2: desvio padrão, Parametro 3: mínimo, Parametro 4: máximo</v>
      </c>
    </row>
    <row r="43" spans="1:10" s="61" customFormat="1" ht="12.75" x14ac:dyDescent="0.2">
      <c r="A43" s="61" t="s">
        <v>245</v>
      </c>
      <c r="B43" s="61" t="s">
        <v>463</v>
      </c>
      <c r="C43" s="63">
        <f>Eventos_ASIS!B3</f>
        <v>1.5245623941276116E-2</v>
      </c>
      <c r="D43" s="63">
        <f>Eventos_ASIS!C3</f>
        <v>7.208900261470543E-3</v>
      </c>
      <c r="E43" s="61">
        <v>0</v>
      </c>
      <c r="F43" s="61">
        <v>1</v>
      </c>
      <c r="G43" s="61" t="s">
        <v>249</v>
      </c>
      <c r="H43" s="61" t="b">
        <f>IF(COUNTIF(ParametrosSemSeedFixa!$A:$A,Parametros!A43)&gt;0,FALSE,TRUE)</f>
        <v>0</v>
      </c>
      <c r="I43" s="61" t="str">
        <f t="shared" si="0"/>
        <v>OK</v>
      </c>
      <c r="J43" s="61" t="str">
        <f>VLOOKUP(B43,Distribuições!$A$1:$F$13,6,FALSE)</f>
        <v>Parametro 1: média, Parametro 2: desvio padrão, Parametro 3: mínimo, Parametro 4: máximo</v>
      </c>
    </row>
    <row r="44" spans="1:10" s="61" customFormat="1" ht="12.75" x14ac:dyDescent="0.2">
      <c r="A44" s="61" t="s">
        <v>233</v>
      </c>
      <c r="B44" s="61" t="s">
        <v>463</v>
      </c>
      <c r="C44" s="63">
        <f>Eventos_ASIS!B4</f>
        <v>2.5974025974025976E-2</v>
      </c>
      <c r="D44" s="63">
        <f>Eventos_ASIS!C4</f>
        <v>1.1812977157973135E-2</v>
      </c>
      <c r="E44" s="61">
        <v>0</v>
      </c>
      <c r="F44" s="61">
        <v>1</v>
      </c>
      <c r="G44" s="61" t="s">
        <v>249</v>
      </c>
      <c r="H44" s="61" t="b">
        <f>IF(COUNTIF(ParametrosSemSeedFixa!$A:$A,Parametros!A44)&gt;0,FALSE,TRUE)</f>
        <v>0</v>
      </c>
      <c r="I44" s="61" t="str">
        <f t="shared" si="0"/>
        <v>OK</v>
      </c>
      <c r="J44" s="61" t="str">
        <f>VLOOKUP(B44,Distribuições!$A$1:$F$13,6,FALSE)</f>
        <v>Parametro 1: média, Parametro 2: desvio padrão, Parametro 3: mínimo, Parametro 4: máximo</v>
      </c>
    </row>
    <row r="45" spans="1:10" s="61" customFormat="1" ht="12.75" x14ac:dyDescent="0.2">
      <c r="A45" s="61" t="s">
        <v>237</v>
      </c>
      <c r="B45" s="61" t="s">
        <v>466</v>
      </c>
      <c r="C45" s="61">
        <f>1/20</f>
        <v>0.05</v>
      </c>
      <c r="D45" s="61">
        <v>0</v>
      </c>
      <c r="E45" s="64">
        <v>1.0869565217391304E-3</v>
      </c>
      <c r="G45" s="61" t="s">
        <v>249</v>
      </c>
      <c r="H45" s="61" t="b">
        <f>IF(COUNTIF(ParametrosSemSeedFixa!$A:$A,Parametros!A45)&gt;0,FALSE,TRUE)</f>
        <v>0</v>
      </c>
      <c r="I45" s="61" t="str">
        <f t="shared" si="0"/>
        <v>Dados Incorretos</v>
      </c>
      <c r="J45" s="61" t="str">
        <f>VLOOKUP(B45,Distribuições!$A$1:$F$13,6,FALSE)</f>
        <v>Parametro 1: taxa (eventos / ano)</v>
      </c>
    </row>
    <row r="46" spans="1:10" s="61" customFormat="1" ht="12.75" x14ac:dyDescent="0.2">
      <c r="A46" s="61" t="s">
        <v>242</v>
      </c>
      <c r="B46" s="61" t="s">
        <v>463</v>
      </c>
      <c r="C46" s="63">
        <f>Eventos_ASIS!B6</f>
        <v>1.6939582156973462E-3</v>
      </c>
      <c r="D46" s="63">
        <f>Eventos_ASIS!C6</f>
        <v>6.782644443656732E-4</v>
      </c>
      <c r="E46" s="61">
        <v>0</v>
      </c>
      <c r="F46" s="61">
        <v>1</v>
      </c>
      <c r="G46" s="61" t="s">
        <v>249</v>
      </c>
      <c r="H46" s="61" t="b">
        <f>IF(COUNTIF(ParametrosSemSeedFixa!$A:$A,Parametros!A46)&gt;0,FALSE,TRUE)</f>
        <v>0</v>
      </c>
      <c r="I46" s="61" t="str">
        <f t="shared" si="0"/>
        <v>OK</v>
      </c>
      <c r="J46" s="61" t="str">
        <f>VLOOKUP(B46,Distribuições!$A$1:$F$13,6,FALSE)</f>
        <v>Parametro 1: média, Parametro 2: desvio padrão, Parametro 3: mínimo, Parametro 4: máximo</v>
      </c>
    </row>
    <row r="47" spans="1:10" s="61" customFormat="1" ht="12.75" x14ac:dyDescent="0.2">
      <c r="A47" s="61" t="s">
        <v>246</v>
      </c>
      <c r="B47" s="61" t="s">
        <v>463</v>
      </c>
      <c r="C47" s="63">
        <f>Eventos_ASIS!B7</f>
        <v>5.6465273856578201E-4</v>
      </c>
      <c r="D47" s="63">
        <f>Eventos_ASIS!C7</f>
        <v>2.5161796705182738E-4</v>
      </c>
      <c r="E47" s="61">
        <v>0</v>
      </c>
      <c r="F47" s="61">
        <v>1</v>
      </c>
      <c r="G47" s="61" t="s">
        <v>249</v>
      </c>
      <c r="H47" s="61" t="b">
        <f>IF(COUNTIF(ParametrosSemSeedFixa!$A:$A,Parametros!A47)&gt;0,FALSE,TRUE)</f>
        <v>0</v>
      </c>
      <c r="I47" s="61" t="str">
        <f t="shared" si="0"/>
        <v>OK</v>
      </c>
      <c r="J47" s="61" t="str">
        <f>VLOOKUP(B47,Distribuições!$A$1:$F$13,6,FALSE)</f>
        <v>Parametro 1: média, Parametro 2: desvio padrão, Parametro 3: mínimo, Parametro 4: máximo</v>
      </c>
    </row>
    <row r="48" spans="1:10" s="61" customFormat="1" ht="12.75" x14ac:dyDescent="0.2">
      <c r="A48" s="61" t="s">
        <v>234</v>
      </c>
      <c r="B48" s="61" t="s">
        <v>463</v>
      </c>
      <c r="C48" s="63">
        <f>Eventos_ASIS!B8</f>
        <v>1.6939582156973462E-3</v>
      </c>
      <c r="D48" s="63">
        <f>Eventos_ASIS!C8</f>
        <v>1.0186522145729095E-3</v>
      </c>
      <c r="E48" s="61">
        <v>0</v>
      </c>
      <c r="F48" s="61">
        <v>1</v>
      </c>
      <c r="G48" s="61" t="s">
        <v>249</v>
      </c>
      <c r="H48" s="61" t="b">
        <f>IF(COUNTIF(ParametrosSemSeedFixa!$A:$A,Parametros!A48)&gt;0,FALSE,TRUE)</f>
        <v>0</v>
      </c>
      <c r="I48" s="61" t="str">
        <f t="shared" si="0"/>
        <v>OK</v>
      </c>
      <c r="J48" s="61" t="str">
        <f>VLOOKUP(B48,Distribuições!$A$1:$F$13,6,FALSE)</f>
        <v>Parametro 1: média, Parametro 2: desvio padrão, Parametro 3: mínimo, Parametro 4: máximo</v>
      </c>
    </row>
    <row r="49" spans="1:10" s="61" customFormat="1" ht="12.75" x14ac:dyDescent="0.2">
      <c r="A49" s="61" t="s">
        <v>238</v>
      </c>
      <c r="B49" s="61" t="s">
        <v>38</v>
      </c>
      <c r="C49" s="63">
        <f>Eventos_ASIS!B9</f>
        <v>0</v>
      </c>
      <c r="D49" s="63">
        <f>Eventos_ASIS!C9</f>
        <v>0</v>
      </c>
      <c r="E49" s="61">
        <v>0</v>
      </c>
      <c r="F49" s="61">
        <v>1</v>
      </c>
      <c r="G49" s="61" t="s">
        <v>249</v>
      </c>
      <c r="H49" s="61" t="b">
        <f>IF(COUNTIF(ParametrosSemSeedFixa!$A:$A,Parametros!A49)&gt;0,FALSE,TRUE)</f>
        <v>0</v>
      </c>
      <c r="I49" s="61" t="str">
        <f t="shared" si="0"/>
        <v>OK</v>
      </c>
      <c r="J49" s="61" t="str">
        <f>VLOOKUP(B49,Distribuições!$A$1:$F$13,6,FALSE)</f>
        <v>Parametro 1: média, Parametro 2: desvio padrão</v>
      </c>
    </row>
    <row r="50" spans="1:10" s="61" customFormat="1" ht="12.75" x14ac:dyDescent="0.2">
      <c r="A50" s="61" t="s">
        <v>243</v>
      </c>
      <c r="B50" s="61" t="s">
        <v>38</v>
      </c>
      <c r="C50" s="63">
        <f>Eventos_ASIS!B10</f>
        <v>0</v>
      </c>
      <c r="D50" s="63">
        <f>Eventos_ASIS!C10</f>
        <v>0</v>
      </c>
      <c r="E50" s="61">
        <v>0</v>
      </c>
      <c r="F50" s="61">
        <v>1</v>
      </c>
      <c r="G50" s="61" t="s">
        <v>249</v>
      </c>
      <c r="H50" s="61" t="b">
        <f>IF(COUNTIF(ParametrosSemSeedFixa!$A:$A,Parametros!A50)&gt;0,FALSE,TRUE)</f>
        <v>0</v>
      </c>
      <c r="I50" s="61" t="str">
        <f t="shared" si="0"/>
        <v>OK</v>
      </c>
      <c r="J50" s="61" t="str">
        <f>VLOOKUP(B50,Distribuições!$A$1:$F$13,6,FALSE)</f>
        <v>Parametro 1: média, Parametro 2: desvio padrão</v>
      </c>
    </row>
    <row r="51" spans="1:10" s="61" customFormat="1" ht="12.75" x14ac:dyDescent="0.2">
      <c r="A51" s="61" t="s">
        <v>247</v>
      </c>
      <c r="B51" s="61" t="s">
        <v>463</v>
      </c>
      <c r="C51" s="63">
        <f>Eventos_ASIS!B11</f>
        <v>5.0818746470920381E-3</v>
      </c>
      <c r="D51" s="63">
        <f>Eventos_ASIS!C11</f>
        <v>1.2169421799424144E-3</v>
      </c>
      <c r="E51" s="61">
        <v>0</v>
      </c>
      <c r="F51" s="61">
        <v>1</v>
      </c>
      <c r="G51" s="61" t="s">
        <v>249</v>
      </c>
      <c r="H51" s="61" t="b">
        <f>IF(COUNTIF(ParametrosSemSeedFixa!$A:$A,Parametros!A51)&gt;0,FALSE,TRUE)</f>
        <v>0</v>
      </c>
      <c r="I51" s="61" t="str">
        <f t="shared" si="0"/>
        <v>OK</v>
      </c>
      <c r="J51" s="61" t="str">
        <f>VLOOKUP(B51,Distribuições!$A$1:$F$13,6,FALSE)</f>
        <v>Parametro 1: média, Parametro 2: desvio padrão, Parametro 3: mínimo, Parametro 4: máximo</v>
      </c>
    </row>
    <row r="52" spans="1:10" s="61" customFormat="1" ht="12.75" x14ac:dyDescent="0.2">
      <c r="A52" s="61" t="s">
        <v>235</v>
      </c>
      <c r="B52" s="61" t="s">
        <v>38</v>
      </c>
      <c r="C52" s="63">
        <f>Eventos_ASIS!B12</f>
        <v>0</v>
      </c>
      <c r="D52" s="63">
        <f>Eventos_ASIS!C12</f>
        <v>0</v>
      </c>
      <c r="E52" s="61">
        <v>0</v>
      </c>
      <c r="F52" s="61">
        <v>1</v>
      </c>
      <c r="G52" s="61" t="s">
        <v>249</v>
      </c>
      <c r="H52" s="61" t="b">
        <f>IF(COUNTIF(ParametrosSemSeedFixa!$A:$A,Parametros!A52)&gt;0,FALSE,TRUE)</f>
        <v>0</v>
      </c>
      <c r="I52" s="61" t="str">
        <f t="shared" si="0"/>
        <v>OK</v>
      </c>
      <c r="J52" s="61" t="str">
        <f>VLOOKUP(B52,Distribuições!$A$1:$F$13,6,FALSE)</f>
        <v>Parametro 1: média, Parametro 2: desvio padrão</v>
      </c>
    </row>
    <row r="53" spans="1:10" s="61" customFormat="1" ht="12.75" x14ac:dyDescent="0.2">
      <c r="A53" s="61" t="s">
        <v>239</v>
      </c>
      <c r="B53" s="61" t="s">
        <v>38</v>
      </c>
      <c r="C53" s="63">
        <f>Eventos_ASIS!B13</f>
        <v>0</v>
      </c>
      <c r="D53" s="63">
        <f>Eventos_ASIS!C13</f>
        <v>0</v>
      </c>
      <c r="E53" s="61">
        <v>0</v>
      </c>
      <c r="F53" s="61">
        <v>1</v>
      </c>
      <c r="G53" s="61" t="s">
        <v>249</v>
      </c>
      <c r="H53" s="61" t="b">
        <f>IF(COUNTIF(ParametrosSemSeedFixa!$A:$A,Parametros!A53)&gt;0,FALSE,TRUE)</f>
        <v>0</v>
      </c>
      <c r="I53" s="61" t="str">
        <f t="shared" si="0"/>
        <v>OK</v>
      </c>
      <c r="J53" s="61" t="str">
        <f>VLOOKUP(B53,Distribuições!$A$1:$F$13,6,FALSE)</f>
        <v>Parametro 1: média, Parametro 2: desvio padrão</v>
      </c>
    </row>
    <row r="54" spans="1:10" s="61" customFormat="1" ht="12.75" x14ac:dyDescent="0.2">
      <c r="A54" s="61" t="s">
        <v>244</v>
      </c>
      <c r="B54" s="61" t="s">
        <v>463</v>
      </c>
      <c r="C54" s="63">
        <f>Eventos_ASIS!B14</f>
        <v>0.20609824957651043</v>
      </c>
      <c r="D54" s="63">
        <f>Eventos_ASIS!C14</f>
        <v>0.10611506557449443</v>
      </c>
      <c r="E54" s="61">
        <v>0</v>
      </c>
      <c r="F54" s="61">
        <v>1</v>
      </c>
      <c r="G54" s="61" t="s">
        <v>249</v>
      </c>
      <c r="H54" s="61" t="b">
        <f>IF(COUNTIF(ParametrosSemSeedFixa!$A:$A,Parametros!A54)&gt;0,FALSE,TRUE)</f>
        <v>0</v>
      </c>
      <c r="I54" s="61" t="str">
        <f t="shared" si="0"/>
        <v>OK</v>
      </c>
      <c r="J54" s="61" t="str">
        <f>VLOOKUP(B54,Distribuições!$A$1:$F$13,6,FALSE)</f>
        <v>Parametro 1: média, Parametro 2: desvio padrão, Parametro 3: mínimo, Parametro 4: máximo</v>
      </c>
    </row>
    <row r="55" spans="1:10" s="61" customFormat="1" ht="12.75" x14ac:dyDescent="0.2">
      <c r="A55" s="61" t="s">
        <v>248</v>
      </c>
      <c r="B55" s="61" t="s">
        <v>463</v>
      </c>
      <c r="C55" s="63">
        <f>Eventos_ASIS!B15</f>
        <v>2.20214568040655E-2</v>
      </c>
      <c r="D55" s="63">
        <f>Eventos_ASIS!C15</f>
        <v>9.7408030964799483E-3</v>
      </c>
      <c r="E55" s="61">
        <v>0</v>
      </c>
      <c r="F55" s="61">
        <v>1</v>
      </c>
      <c r="G55" s="61" t="s">
        <v>249</v>
      </c>
      <c r="H55" s="61" t="b">
        <f>IF(COUNTIF(ParametrosSemSeedFixa!$A:$A,Parametros!A55)&gt;0,FALSE,TRUE)</f>
        <v>0</v>
      </c>
      <c r="I55" s="61" t="str">
        <f t="shared" si="0"/>
        <v>OK</v>
      </c>
      <c r="J55" s="61" t="str">
        <f>VLOOKUP(B55,Distribuições!$A$1:$F$13,6,FALSE)</f>
        <v>Parametro 1: média, Parametro 2: desvio padrão, Parametro 3: mínimo, Parametro 4: máximo</v>
      </c>
    </row>
    <row r="56" spans="1:10" s="61" customFormat="1" ht="12.75" x14ac:dyDescent="0.2">
      <c r="A56" s="61" t="s">
        <v>236</v>
      </c>
      <c r="B56" s="61" t="s">
        <v>38</v>
      </c>
      <c r="C56" s="63">
        <f>Eventos_ASIS!B16</f>
        <v>0</v>
      </c>
      <c r="D56" s="63">
        <f>Eventos_ASIS!C16</f>
        <v>0</v>
      </c>
      <c r="E56" s="61">
        <v>0</v>
      </c>
      <c r="F56" s="61">
        <v>1</v>
      </c>
      <c r="G56" s="61" t="s">
        <v>249</v>
      </c>
      <c r="H56" s="61" t="b">
        <f>IF(COUNTIF(ParametrosSemSeedFixa!$A:$A,Parametros!A56)&gt;0,FALSE,TRUE)</f>
        <v>0</v>
      </c>
      <c r="I56" s="61" t="str">
        <f t="shared" si="0"/>
        <v>OK</v>
      </c>
      <c r="J56" s="61" t="str">
        <f>VLOOKUP(B56,Distribuições!$A$1:$F$13,6,FALSE)</f>
        <v>Parametro 1: média, Parametro 2: desvio padrão</v>
      </c>
    </row>
    <row r="57" spans="1:10" s="61" customFormat="1" ht="12.75" x14ac:dyDescent="0.2">
      <c r="A57" s="61" t="s">
        <v>240</v>
      </c>
      <c r="B57" s="61" t="s">
        <v>38</v>
      </c>
      <c r="C57" s="63">
        <f>Eventos_ASIS!B17</f>
        <v>0</v>
      </c>
      <c r="D57" s="63">
        <f>Eventos_ASIS!C17</f>
        <v>0</v>
      </c>
      <c r="E57" s="61">
        <v>0</v>
      </c>
      <c r="F57" s="61">
        <v>1</v>
      </c>
      <c r="G57" s="61" t="s">
        <v>249</v>
      </c>
      <c r="H57" s="61" t="b">
        <f>IF(COUNTIF(ParametrosSemSeedFixa!$A:$A,Parametros!A57)&gt;0,FALSE,TRUE)</f>
        <v>0</v>
      </c>
      <c r="I57" s="61" t="str">
        <f t="shared" si="0"/>
        <v>OK</v>
      </c>
      <c r="J57" s="61" t="str">
        <f>VLOOKUP(B57,Distribuições!$A$1:$F$13,6,FALSE)</f>
        <v>Parametro 1: média, Parametro 2: desvio padrão</v>
      </c>
    </row>
    <row r="58" spans="1:10" s="61" customFormat="1" ht="12.75" x14ac:dyDescent="0.2">
      <c r="A58" s="61" t="s">
        <v>52</v>
      </c>
      <c r="B58" s="61" t="s">
        <v>463</v>
      </c>
      <c r="C58" s="65">
        <f>Eventos_ASIS!B18</f>
        <v>4.2021940000000004</v>
      </c>
      <c r="D58" s="65">
        <f>Eventos_ASIS!C18</f>
        <v>1.4172802723165652</v>
      </c>
      <c r="E58" s="61">
        <v>0</v>
      </c>
      <c r="F58" s="61">
        <f>C58+D58*10+1</f>
        <v>19.374996723165651</v>
      </c>
      <c r="G58" s="61" t="s">
        <v>249</v>
      </c>
      <c r="H58" s="61" t="b">
        <f>IF(COUNTIF(ParametrosSemSeedFixa!$A:$A,Parametros!A58)&gt;0,FALSE,TRUE)</f>
        <v>0</v>
      </c>
      <c r="I58" s="61" t="str">
        <f t="shared" si="0"/>
        <v>OK</v>
      </c>
      <c r="J58" s="61" t="str">
        <f>VLOOKUP(B58,Distribuições!$A$1:$F$13,6,FALSE)</f>
        <v>Parametro 1: média, Parametro 2: desvio padrão, Parametro 3: mínimo, Parametro 4: máximo</v>
      </c>
    </row>
    <row r="59" spans="1:10" s="61" customFormat="1" ht="12.75" x14ac:dyDescent="0.2">
      <c r="A59" s="61" t="s">
        <v>150</v>
      </c>
      <c r="B59" s="61" t="s">
        <v>38</v>
      </c>
      <c r="C59" s="65">
        <f>REAJUSTE_ASIS!B23</f>
        <v>0.2044537027147259</v>
      </c>
      <c r="D59" s="65">
        <v>0</v>
      </c>
      <c r="G59" s="61" t="s">
        <v>249</v>
      </c>
      <c r="H59" s="61" t="b">
        <f>IF(COUNTIF(ParametrosSemSeedFixa!$A:$A,Parametros!A59)&gt;0,FALSE,TRUE)</f>
        <v>1</v>
      </c>
      <c r="I59" s="61" t="str">
        <f t="shared" si="0"/>
        <v>OK</v>
      </c>
      <c r="J59" s="61" t="str">
        <f>VLOOKUP(B59,Distribuições!$A$1:$F$13,6,FALSE)</f>
        <v>Parametro 1: média, Parametro 2: desvio padrão</v>
      </c>
    </row>
    <row r="60" spans="1:10" s="61" customFormat="1" ht="12.75" x14ac:dyDescent="0.2">
      <c r="A60" s="61" t="s">
        <v>151</v>
      </c>
      <c r="B60" s="61" t="s">
        <v>38</v>
      </c>
      <c r="C60" s="65">
        <f>REAJUSTE_ASIS!B24</f>
        <v>1.5491573940793143E-3</v>
      </c>
      <c r="D60" s="65">
        <v>0</v>
      </c>
      <c r="G60" s="61" t="s">
        <v>249</v>
      </c>
      <c r="H60" s="61" t="b">
        <f>IF(COUNTIF(ParametrosSemSeedFixa!$A:$A,Parametros!A60)&gt;0,FALSE,TRUE)</f>
        <v>1</v>
      </c>
      <c r="I60" s="61" t="str">
        <f t="shared" si="0"/>
        <v>OK</v>
      </c>
      <c r="J60" s="61" t="str">
        <f>VLOOKUP(B60,Distribuições!$A$1:$F$13,6,FALSE)</f>
        <v>Parametro 1: média, Parametro 2: desvio padrão</v>
      </c>
    </row>
    <row r="61" spans="1:10" s="61" customFormat="1" ht="12.75" x14ac:dyDescent="0.2">
      <c r="A61" s="61" t="s">
        <v>152</v>
      </c>
      <c r="B61" s="61" t="s">
        <v>38</v>
      </c>
      <c r="C61" s="65">
        <f>REAJUSTE_ASIS!B25</f>
        <v>-4.399566149642267E-3</v>
      </c>
      <c r="D61" s="65">
        <v>0</v>
      </c>
      <c r="G61" s="61" t="s">
        <v>249</v>
      </c>
      <c r="H61" s="61" t="b">
        <f>IF(COUNTIF(ParametrosSemSeedFixa!$A:$A,Parametros!A61)&gt;0,FALSE,TRUE)</f>
        <v>1</v>
      </c>
      <c r="I61" s="61" t="str">
        <f t="shared" si="0"/>
        <v>OK</v>
      </c>
      <c r="J61" s="61" t="str">
        <f>VLOOKUP(B61,Distribuições!$A$1:$F$13,6,FALSE)</f>
        <v>Parametro 1: média, Parametro 2: desvio padrão</v>
      </c>
    </row>
    <row r="62" spans="1:10" s="61" customFormat="1" ht="12.75" x14ac:dyDescent="0.2">
      <c r="A62" s="61" t="s">
        <v>167</v>
      </c>
      <c r="B62" s="61" t="s">
        <v>38</v>
      </c>
      <c r="C62" s="65">
        <f>CONTRATACAO_ASIS!B24</f>
        <v>0</v>
      </c>
      <c r="D62" s="65">
        <v>0</v>
      </c>
      <c r="G62" s="61" t="s">
        <v>249</v>
      </c>
      <c r="H62" s="61" t="b">
        <f>IF(COUNTIF(ParametrosSemSeedFixa!$A:$A,Parametros!A62)&gt;0,FALSE,TRUE)</f>
        <v>1</v>
      </c>
      <c r="I62" s="61" t="str">
        <f t="shared" si="0"/>
        <v>OK</v>
      </c>
      <c r="J62" s="61" t="str">
        <f>VLOOKUP(B62,Distribuições!$A$1:$F$13,6,FALSE)</f>
        <v>Parametro 1: média, Parametro 2: desvio padrão</v>
      </c>
    </row>
    <row r="63" spans="1:10" s="61" customFormat="1" ht="12.75" x14ac:dyDescent="0.2">
      <c r="A63" s="61" t="s">
        <v>170</v>
      </c>
      <c r="B63" s="61" t="s">
        <v>38</v>
      </c>
      <c r="C63" s="65">
        <f>CONTRATACAO_ASIS!B25</f>
        <v>0</v>
      </c>
      <c r="D63" s="65">
        <v>0</v>
      </c>
      <c r="G63" s="61" t="s">
        <v>249</v>
      </c>
      <c r="H63" s="61" t="b">
        <f>IF(COUNTIF(ParametrosSemSeedFixa!$A:$A,Parametros!A63)&gt;0,FALSE,TRUE)</f>
        <v>1</v>
      </c>
      <c r="I63" s="61" t="str">
        <f t="shared" si="0"/>
        <v>OK</v>
      </c>
      <c r="J63" s="61" t="str">
        <f>VLOOKUP(B63,Distribuições!$A$1:$F$13,6,FALSE)</f>
        <v>Parametro 1: média, Parametro 2: desvio padrão</v>
      </c>
    </row>
    <row r="64" spans="1:10" s="61" customFormat="1" ht="12.75" x14ac:dyDescent="0.2">
      <c r="A64" s="61" t="s">
        <v>168</v>
      </c>
      <c r="B64" s="61" t="s">
        <v>38</v>
      </c>
      <c r="C64" s="65">
        <f>CONTRATACAO_ASIS!B26</f>
        <v>0</v>
      </c>
      <c r="D64" s="65">
        <v>0</v>
      </c>
      <c r="G64" s="61" t="s">
        <v>249</v>
      </c>
      <c r="H64" s="61" t="b">
        <f>IF(COUNTIF(ParametrosSemSeedFixa!$A:$A,Parametros!A64)&gt;0,FALSE,TRUE)</f>
        <v>1</v>
      </c>
      <c r="I64" s="61" t="str">
        <f t="shared" si="0"/>
        <v>OK</v>
      </c>
      <c r="J64" s="61" t="str">
        <f>VLOOKUP(B64,Distribuições!$A$1:$F$13,6,FALSE)</f>
        <v>Parametro 1: média, Parametro 2: desvio padrão</v>
      </c>
    </row>
    <row r="65" spans="1:10" s="61" customFormat="1" ht="12.75" x14ac:dyDescent="0.2">
      <c r="A65" s="61" t="s">
        <v>169</v>
      </c>
      <c r="B65" s="61" t="s">
        <v>38</v>
      </c>
      <c r="C65" s="65">
        <f>CONTRATACAO_ASIS!B27</f>
        <v>0</v>
      </c>
      <c r="D65" s="65">
        <v>0</v>
      </c>
      <c r="G65" s="61" t="s">
        <v>249</v>
      </c>
      <c r="H65" s="61" t="b">
        <f>IF(COUNTIF(ParametrosSemSeedFixa!$A:$A,Parametros!A65)&gt;0,FALSE,TRUE)</f>
        <v>1</v>
      </c>
      <c r="I65" s="61" t="str">
        <f t="shared" si="0"/>
        <v>OK</v>
      </c>
      <c r="J65" s="61" t="str">
        <f>VLOOKUP(B65,Distribuições!$A$1:$F$13,6,FALSE)</f>
        <v>Parametro 1: média, Parametro 2: desvio padrão</v>
      </c>
    </row>
    <row r="66" spans="1:10" s="61" customFormat="1" ht="12.75" x14ac:dyDescent="0.2">
      <c r="A66" s="61" t="s">
        <v>171</v>
      </c>
      <c r="B66" s="61" t="s">
        <v>38</v>
      </c>
      <c r="C66" s="65">
        <f>Historico!M81</f>
        <v>32</v>
      </c>
      <c r="D66" s="65">
        <v>0</v>
      </c>
      <c r="G66" s="61" t="s">
        <v>249</v>
      </c>
      <c r="H66" s="61" t="b">
        <f>IF(COUNTIF(ParametrosSemSeedFixa!$A:$A,Parametros!A66)&gt;0,FALSE,TRUE)</f>
        <v>1</v>
      </c>
      <c r="I66" s="61" t="str">
        <f t="shared" si="0"/>
        <v>OK</v>
      </c>
      <c r="J66" s="61" t="str">
        <f>VLOOKUP(B66,Distribuições!$A$1:$F$13,6,FALSE)</f>
        <v>Parametro 1: média, Parametro 2: desvio padrão</v>
      </c>
    </row>
    <row r="67" spans="1:10" s="61" customFormat="1" ht="12.75" x14ac:dyDescent="0.2">
      <c r="A67" s="61" t="s">
        <v>211</v>
      </c>
      <c r="B67" s="61" t="s">
        <v>38</v>
      </c>
      <c r="C67" s="65">
        <f>FAP_ASIS_RG!B14</f>
        <v>7.8975872998198113</v>
      </c>
      <c r="D67" s="65">
        <v>0</v>
      </c>
      <c r="G67" s="61" t="s">
        <v>249</v>
      </c>
      <c r="H67" s="61" t="b">
        <f>IF(COUNTIF(ParametrosSemSeedFixa!$A:$A,Parametros!A67)&gt;0,FALSE,TRUE)</f>
        <v>1</v>
      </c>
      <c r="I67" s="61" t="str">
        <f t="shared" ref="I67:I130" si="9">IF(AND(B67="normal",NOT(COUNT(C67:D67)=2)),"Dados Incorretos",
IF(AND(B67="triangular",NOT(COUNT(C67:E67)=3)),"Dados Incorretos",
IF(AND(B67="poisson",NOT(COUNT(C67:D67)=1)),"Dados Incorretos",
IF(AND(B67="normaltruncada",NOT(COUNT(C67:F67)=4)),"Dados Incorretos",
IF(AND(B67="uniforme",NOT(COUNT(C67:D67)=2)),"Dados Incorretos",
IF(AND(B67="poisson_percentual_eventos",NOT(COUNT(C67:D67)=1)),"Dados Incorretos","OK"))))))</f>
        <v>OK</v>
      </c>
      <c r="J67" s="61" t="str">
        <f>VLOOKUP(B67,Distribuições!$A$1:$F$13,6,FALSE)</f>
        <v>Parametro 1: média, Parametro 2: desvio padrão</v>
      </c>
    </row>
    <row r="68" spans="1:10" s="61" customFormat="1" ht="12.75" x14ac:dyDescent="0.2">
      <c r="A68" s="61" t="s">
        <v>215</v>
      </c>
      <c r="B68" s="61" t="s">
        <v>38</v>
      </c>
      <c r="C68" s="65">
        <f>FAP_ASIS_RG!B15</f>
        <v>0.62289934258889479</v>
      </c>
      <c r="D68" s="65">
        <v>0</v>
      </c>
      <c r="G68" s="61" t="s">
        <v>249</v>
      </c>
      <c r="H68" s="61" t="b">
        <f>IF(COUNTIF(ParametrosSemSeedFixa!$A:$A,Parametros!A68)&gt;0,FALSE,TRUE)</f>
        <v>1</v>
      </c>
      <c r="I68" s="61" t="str">
        <f t="shared" si="9"/>
        <v>OK</v>
      </c>
      <c r="J68" s="61" t="str">
        <f>VLOOKUP(B68,Distribuições!$A$1:$F$13,6,FALSE)</f>
        <v>Parametro 1: média, Parametro 2: desvio padrão</v>
      </c>
    </row>
    <row r="69" spans="1:10" s="61" customFormat="1" ht="12.75" x14ac:dyDescent="0.2">
      <c r="A69" s="61" t="s">
        <v>210</v>
      </c>
      <c r="B69" s="61" t="s">
        <v>38</v>
      </c>
      <c r="C69" s="65">
        <f>FAP_ASIS_RG!B16</f>
        <v>9.0134963707211782</v>
      </c>
      <c r="D69" s="65">
        <v>0</v>
      </c>
      <c r="G69" s="61" t="s">
        <v>249</v>
      </c>
      <c r="H69" s="61" t="b">
        <f>IF(COUNTIF(ParametrosSemSeedFixa!$A:$A,Parametros!A69)&gt;0,FALSE,TRUE)</f>
        <v>1</v>
      </c>
      <c r="I69" s="61" t="str">
        <f t="shared" si="9"/>
        <v>OK</v>
      </c>
      <c r="J69" s="61" t="str">
        <f>VLOOKUP(B69,Distribuições!$A$1:$F$13,6,FALSE)</f>
        <v>Parametro 1: média, Parametro 2: desvio padrão</v>
      </c>
    </row>
    <row r="70" spans="1:10" s="61" customFormat="1" ht="12.75" x14ac:dyDescent="0.2">
      <c r="A70" s="61" t="s">
        <v>212</v>
      </c>
      <c r="B70" s="61" t="s">
        <v>38</v>
      </c>
      <c r="C70" s="65">
        <f>FAP_ASIS_RG!B17</f>
        <v>11.225658326292109</v>
      </c>
      <c r="D70" s="65">
        <v>0</v>
      </c>
      <c r="G70" s="61" t="s">
        <v>249</v>
      </c>
      <c r="H70" s="61" t="b">
        <f>IF(COUNTIF(ParametrosSemSeedFixa!$A:$A,Parametros!A70)&gt;0,FALSE,TRUE)</f>
        <v>1</v>
      </c>
      <c r="I70" s="61" t="str">
        <f t="shared" si="9"/>
        <v>OK</v>
      </c>
      <c r="J70" s="61" t="str">
        <f>VLOOKUP(B70,Distribuições!$A$1:$F$13,6,FALSE)</f>
        <v>Parametro 1: média, Parametro 2: desvio padrão</v>
      </c>
    </row>
    <row r="71" spans="1:10" s="61" customFormat="1" ht="12.75" x14ac:dyDescent="0.2">
      <c r="A71" s="61" t="s">
        <v>213</v>
      </c>
      <c r="B71" s="61" t="s">
        <v>38</v>
      </c>
      <c r="C71" s="65">
        <f>FAP_ASIS_RG!B18</f>
        <v>16.96052253162523</v>
      </c>
      <c r="D71" s="65">
        <v>0</v>
      </c>
      <c r="G71" s="61" t="s">
        <v>249</v>
      </c>
      <c r="H71" s="61" t="b">
        <f>IF(COUNTIF(ParametrosSemSeedFixa!$A:$A,Parametros!A71)&gt;0,FALSE,TRUE)</f>
        <v>1</v>
      </c>
      <c r="I71" s="61" t="str">
        <f t="shared" si="9"/>
        <v>OK</v>
      </c>
      <c r="J71" s="61" t="str">
        <f>VLOOKUP(B71,Distribuições!$A$1:$F$13,6,FALSE)</f>
        <v>Parametro 1: média, Parametro 2: desvio padrão</v>
      </c>
    </row>
    <row r="72" spans="1:10" s="61" customFormat="1" ht="12.75" x14ac:dyDescent="0.2">
      <c r="A72" s="61" t="s">
        <v>214</v>
      </c>
      <c r="B72" s="61" t="s">
        <v>38</v>
      </c>
      <c r="C72" s="65">
        <f>FAP_ASIS_RG!B19</f>
        <v>7.038585793358461</v>
      </c>
      <c r="D72" s="65">
        <v>0</v>
      </c>
      <c r="G72" s="61" t="s">
        <v>249</v>
      </c>
      <c r="H72" s="61" t="b">
        <f>IF(COUNTIF(ParametrosSemSeedFixa!$A:$A,Parametros!A72)&gt;0,FALSE,TRUE)</f>
        <v>1</v>
      </c>
      <c r="I72" s="61" t="str">
        <f t="shared" si="9"/>
        <v>OK</v>
      </c>
      <c r="J72" s="61" t="str">
        <f>VLOOKUP(B72,Distribuições!$A$1:$F$13,6,FALSE)</f>
        <v>Parametro 1: média, Parametro 2: desvio padrão</v>
      </c>
    </row>
    <row r="73" spans="1:10" s="61" customFormat="1" ht="12.75" x14ac:dyDescent="0.2">
      <c r="A73" s="61" t="s">
        <v>129</v>
      </c>
      <c r="B73" s="61" t="s">
        <v>38</v>
      </c>
      <c r="C73" s="65">
        <f>ENGAJAMENTO_ASIS!B24</f>
        <v>0</v>
      </c>
      <c r="D73" s="65">
        <v>0</v>
      </c>
      <c r="G73" s="61" t="s">
        <v>249</v>
      </c>
      <c r="H73" s="61" t="b">
        <f>IF(COUNTIF(ParametrosSemSeedFixa!$A:$A,Parametros!A73)&gt;0,FALSE,TRUE)</f>
        <v>1</v>
      </c>
      <c r="I73" s="61" t="str">
        <f t="shared" si="9"/>
        <v>OK</v>
      </c>
      <c r="J73" s="61" t="str">
        <f>VLOOKUP(B73,Distribuições!$A$1:$F$13,6,FALSE)</f>
        <v>Parametro 1: média, Parametro 2: desvio padrão</v>
      </c>
    </row>
    <row r="74" spans="1:10" s="61" customFormat="1" ht="12.75" x14ac:dyDescent="0.2">
      <c r="A74" s="61" t="s">
        <v>132</v>
      </c>
      <c r="B74" s="61" t="s">
        <v>38</v>
      </c>
      <c r="C74" s="65">
        <f>ENGAJAMENTO_ASIS!B25</f>
        <v>0</v>
      </c>
      <c r="D74" s="65">
        <v>0</v>
      </c>
      <c r="G74" s="61" t="s">
        <v>249</v>
      </c>
      <c r="H74" s="61" t="b">
        <f>IF(COUNTIF(ParametrosSemSeedFixa!$A:$A,Parametros!A74)&gt;0,FALSE,TRUE)</f>
        <v>1</v>
      </c>
      <c r="I74" s="61" t="str">
        <f t="shared" si="9"/>
        <v>OK</v>
      </c>
      <c r="J74" s="61" t="str">
        <f>VLOOKUP(B74,Distribuições!$A$1:$F$13,6,FALSE)</f>
        <v>Parametro 1: média, Parametro 2: desvio padrão</v>
      </c>
    </row>
    <row r="75" spans="1:10" s="61" customFormat="1" ht="12.75" x14ac:dyDescent="0.2">
      <c r="A75" s="61" t="s">
        <v>130</v>
      </c>
      <c r="B75" s="61" t="s">
        <v>38</v>
      </c>
      <c r="C75" s="65">
        <f>ENGAJAMENTO_ASIS!B26</f>
        <v>0</v>
      </c>
      <c r="D75" s="65">
        <v>0</v>
      </c>
      <c r="G75" s="61" t="s">
        <v>249</v>
      </c>
      <c r="H75" s="61" t="b">
        <f>IF(COUNTIF(ParametrosSemSeedFixa!$A:$A,Parametros!A75)&gt;0,FALSE,TRUE)</f>
        <v>1</v>
      </c>
      <c r="I75" s="61" t="str">
        <f t="shared" si="9"/>
        <v>OK</v>
      </c>
      <c r="J75" s="61" t="str">
        <f>VLOOKUP(B75,Distribuições!$A$1:$F$13,6,FALSE)</f>
        <v>Parametro 1: média, Parametro 2: desvio padrão</v>
      </c>
    </row>
    <row r="76" spans="1:10" s="61" customFormat="1" ht="12.75" x14ac:dyDescent="0.2">
      <c r="A76" s="61" t="s">
        <v>131</v>
      </c>
      <c r="B76" s="61" t="s">
        <v>38</v>
      </c>
      <c r="C76" s="65">
        <f>ENGAJAMENTO_ASIS!B27</f>
        <v>0</v>
      </c>
      <c r="D76" s="65">
        <v>0</v>
      </c>
      <c r="G76" s="61" t="s">
        <v>249</v>
      </c>
      <c r="H76" s="61" t="b">
        <f>IF(COUNTIF(ParametrosSemSeedFixa!$A:$A,Parametros!A76)&gt;0,FALSE,TRUE)</f>
        <v>1</v>
      </c>
      <c r="I76" s="61" t="str">
        <f t="shared" si="9"/>
        <v>OK</v>
      </c>
      <c r="J76" s="61" t="str">
        <f>VLOOKUP(B76,Distribuições!$A$1:$F$13,6,FALSE)</f>
        <v>Parametro 1: média, Parametro 2: desvio padrão</v>
      </c>
    </row>
    <row r="77" spans="1:10" s="61" customFormat="1" ht="12.75" x14ac:dyDescent="0.2">
      <c r="A77" s="61" t="s">
        <v>72</v>
      </c>
      <c r="B77" s="61" t="s">
        <v>38</v>
      </c>
      <c r="C77" s="61">
        <v>6475</v>
      </c>
      <c r="D77" s="61">
        <v>0</v>
      </c>
      <c r="G77" s="61" t="s">
        <v>10</v>
      </c>
      <c r="H77" s="61" t="b">
        <f>IF(COUNTIF(ParametrosSemSeedFixa!$A:$A,Parametros!A77)&gt;0,FALSE,TRUE)</f>
        <v>1</v>
      </c>
      <c r="I77" s="61" t="str">
        <f t="shared" si="9"/>
        <v>OK</v>
      </c>
      <c r="J77" s="61" t="str">
        <f>VLOOKUP(B77,Distribuições!$A$1:$F$13,6,FALSE)</f>
        <v>Parametro 1: média, Parametro 2: desvio padrão</v>
      </c>
    </row>
    <row r="78" spans="1:10" s="61" customFormat="1" ht="12.75" x14ac:dyDescent="0.2">
      <c r="A78" s="61" t="s">
        <v>76</v>
      </c>
      <c r="B78" s="61" t="s">
        <v>39</v>
      </c>
      <c r="C78" s="61">
        <v>1</v>
      </c>
      <c r="D78" s="61">
        <v>1.8</v>
      </c>
      <c r="E78" s="61">
        <v>14</v>
      </c>
      <c r="G78" s="61" t="s">
        <v>10</v>
      </c>
      <c r="H78" s="61" t="b">
        <f>IF(COUNTIF(ParametrosSemSeedFixa!$A:$A,Parametros!A78)&gt;0,FALSE,TRUE)</f>
        <v>1</v>
      </c>
      <c r="I78" s="61" t="str">
        <f t="shared" si="9"/>
        <v>OK</v>
      </c>
      <c r="J78" s="61" t="str">
        <f>VLOOKUP(B78,Distribuições!$A$1:$F$13,6,FALSE)</f>
        <v>Parametro 1: mínimo, Parametro 2: moda (valor mais provável), Parametro 3: máximo</v>
      </c>
    </row>
    <row r="79" spans="1:10" s="61" customFormat="1" ht="12.75" x14ac:dyDescent="0.2">
      <c r="A79" s="61" t="s">
        <v>89</v>
      </c>
      <c r="B79" s="61" t="s">
        <v>38</v>
      </c>
      <c r="C79" s="61">
        <v>2.976190476190476E-3</v>
      </c>
      <c r="D79" s="61">
        <v>0</v>
      </c>
      <c r="G79" s="61" t="s">
        <v>10</v>
      </c>
      <c r="H79" s="61" t="b">
        <f>IF(COUNTIF(ParametrosSemSeedFixa!$A:$A,Parametros!A79)&gt;0,FALSE,TRUE)</f>
        <v>1</v>
      </c>
      <c r="I79" s="61" t="str">
        <f t="shared" si="9"/>
        <v>OK</v>
      </c>
      <c r="J79" s="61" t="str">
        <f>VLOOKUP(B79,Distribuições!$A$1:$F$13,6,FALSE)</f>
        <v>Parametro 1: média, Parametro 2: desvio padrão</v>
      </c>
    </row>
    <row r="80" spans="1:10" s="61" customFormat="1" ht="12.75" x14ac:dyDescent="0.2">
      <c r="A80" s="61" t="s">
        <v>86</v>
      </c>
      <c r="B80" s="61" t="s">
        <v>39</v>
      </c>
      <c r="C80" s="61">
        <v>0</v>
      </c>
      <c r="D80" s="61">
        <v>0.01</v>
      </c>
      <c r="E80" s="61">
        <v>0.05</v>
      </c>
      <c r="G80" s="61" t="s">
        <v>10</v>
      </c>
      <c r="H80" s="61" t="b">
        <f>IF(COUNTIF(ParametrosSemSeedFixa!$A:$A,Parametros!A80)&gt;0,FALSE,TRUE)</f>
        <v>1</v>
      </c>
      <c r="I80" s="61" t="str">
        <f t="shared" si="9"/>
        <v>OK</v>
      </c>
      <c r="J80" s="61" t="str">
        <f>VLOOKUP(B80,Distribuições!$A$1:$F$13,6,FALSE)</f>
        <v>Parametro 1: mínimo, Parametro 2: moda (valor mais provável), Parametro 3: máximo</v>
      </c>
    </row>
    <row r="81" spans="1:10" s="61" customFormat="1" ht="12.75" x14ac:dyDescent="0.2">
      <c r="A81" s="61" t="s">
        <v>110</v>
      </c>
      <c r="B81" s="61" t="s">
        <v>38</v>
      </c>
      <c r="C81" s="61">
        <v>0</v>
      </c>
      <c r="D81" s="61">
        <v>0</v>
      </c>
      <c r="G81" s="61" t="s">
        <v>10</v>
      </c>
      <c r="H81" s="61" t="b">
        <f>IF(COUNTIF(ParametrosSemSeedFixa!$A:$A,Parametros!A81)&gt;0,FALSE,TRUE)</f>
        <v>1</v>
      </c>
      <c r="I81" s="61" t="str">
        <f t="shared" si="9"/>
        <v>OK</v>
      </c>
      <c r="J81" s="61" t="str">
        <f>VLOOKUP(B81,Distribuições!$A$1:$F$13,6,FALSE)</f>
        <v>Parametro 1: média, Parametro 2: desvio padrão</v>
      </c>
    </row>
    <row r="82" spans="1:10" s="61" customFormat="1" ht="12.75" x14ac:dyDescent="0.2">
      <c r="A82" s="61" t="s">
        <v>115</v>
      </c>
      <c r="B82" s="61" t="s">
        <v>38</v>
      </c>
      <c r="C82" s="61">
        <v>782.47652980501255</v>
      </c>
      <c r="D82" s="61">
        <v>292.31790708022641</v>
      </c>
      <c r="G82" s="61" t="s">
        <v>10</v>
      </c>
      <c r="H82" s="61" t="b">
        <f>IF(COUNTIF(ParametrosSemSeedFixa!$A:$A,Parametros!A82)&gt;0,FALSE,TRUE)</f>
        <v>1</v>
      </c>
      <c r="I82" s="61" t="str">
        <f t="shared" si="9"/>
        <v>OK</v>
      </c>
      <c r="J82" s="61" t="str">
        <f>VLOOKUP(B82,Distribuições!$A$1:$F$13,6,FALSE)</f>
        <v>Parametro 1: média, Parametro 2: desvio padrão</v>
      </c>
    </row>
    <row r="83" spans="1:10" s="61" customFormat="1" ht="12.75" x14ac:dyDescent="0.2">
      <c r="A83" s="61" t="s">
        <v>117</v>
      </c>
      <c r="B83" s="61" t="s">
        <v>38</v>
      </c>
      <c r="C83" s="61">
        <v>0</v>
      </c>
      <c r="D83" s="61">
        <v>0</v>
      </c>
      <c r="G83" s="61" t="s">
        <v>10</v>
      </c>
      <c r="H83" s="61" t="b">
        <f>IF(COUNTIF(ParametrosSemSeedFixa!$A:$A,Parametros!A83)&gt;0,FALSE,TRUE)</f>
        <v>1</v>
      </c>
      <c r="I83" s="61" t="str">
        <f t="shared" si="9"/>
        <v>OK</v>
      </c>
      <c r="J83" s="61" t="str">
        <f>VLOOKUP(B83,Distribuições!$A$1:$F$13,6,FALSE)</f>
        <v>Parametro 1: média, Parametro 2: desvio padrão</v>
      </c>
    </row>
    <row r="84" spans="1:10" s="61" customFormat="1" ht="12.75" x14ac:dyDescent="0.2">
      <c r="A84" s="61" t="s">
        <v>122</v>
      </c>
      <c r="B84" s="61" t="s">
        <v>38</v>
      </c>
      <c r="C84" s="61">
        <v>0</v>
      </c>
      <c r="D84" s="61">
        <v>0</v>
      </c>
      <c r="G84" s="61" t="s">
        <v>10</v>
      </c>
      <c r="H84" s="61" t="b">
        <f>IF(COUNTIF(ParametrosSemSeedFixa!$A:$A,Parametros!A84)&gt;0,FALSE,TRUE)</f>
        <v>1</v>
      </c>
      <c r="I84" s="61" t="str">
        <f t="shared" si="9"/>
        <v>OK</v>
      </c>
      <c r="J84" s="61" t="str">
        <f>VLOOKUP(B84,Distribuições!$A$1:$F$13,6,FALSE)</f>
        <v>Parametro 1: média, Parametro 2: desvio padrão</v>
      </c>
    </row>
    <row r="85" spans="1:10" s="61" customFormat="1" ht="12.75" x14ac:dyDescent="0.2">
      <c r="A85" s="61" t="s">
        <v>144</v>
      </c>
      <c r="B85" s="61" t="s">
        <v>38</v>
      </c>
      <c r="C85" s="61">
        <v>2.8854037747524753E-2</v>
      </c>
      <c r="D85" s="61">
        <v>0</v>
      </c>
      <c r="G85" s="61" t="s">
        <v>10</v>
      </c>
      <c r="H85" s="61" t="b">
        <f>IF(COUNTIF(ParametrosSemSeedFixa!$A:$A,Parametros!A85)&gt;0,FALSE,TRUE)</f>
        <v>1</v>
      </c>
      <c r="I85" s="61" t="str">
        <f t="shared" si="9"/>
        <v>OK</v>
      </c>
      <c r="J85" s="61" t="str">
        <f>VLOOKUP(B85,Distribuições!$A$1:$F$13,6,FALSE)</f>
        <v>Parametro 1: média, Parametro 2: desvio padrão</v>
      </c>
    </row>
    <row r="86" spans="1:10" s="61" customFormat="1" ht="12.75" x14ac:dyDescent="0.2">
      <c r="A86" s="61" t="s">
        <v>145</v>
      </c>
      <c r="B86" s="61" t="s">
        <v>38</v>
      </c>
      <c r="C86" s="61">
        <v>6000</v>
      </c>
      <c r="D86" s="61">
        <v>0</v>
      </c>
      <c r="G86" s="61" t="s">
        <v>10</v>
      </c>
      <c r="H86" s="61" t="b">
        <f>IF(COUNTIF(ParametrosSemSeedFixa!$A:$A,Parametros!A86)&gt;0,FALSE,TRUE)</f>
        <v>1</v>
      </c>
      <c r="I86" s="61" t="str">
        <f t="shared" si="9"/>
        <v>OK</v>
      </c>
      <c r="J86" s="61" t="str">
        <f>VLOOKUP(B86,Distribuições!$A$1:$F$13,6,FALSE)</f>
        <v>Parametro 1: média, Parametro 2: desvio padrão</v>
      </c>
    </row>
    <row r="87" spans="1:10" s="61" customFormat="1" ht="12.75" x14ac:dyDescent="0.2">
      <c r="A87" s="61" t="s">
        <v>158</v>
      </c>
      <c r="B87" s="61" t="s">
        <v>38</v>
      </c>
      <c r="C87" s="61">
        <v>0</v>
      </c>
      <c r="D87" s="61">
        <v>0</v>
      </c>
      <c r="G87" s="61" t="s">
        <v>10</v>
      </c>
      <c r="H87" s="61" t="b">
        <f>IF(COUNTIF(ParametrosSemSeedFixa!$A:$A,Parametros!A87)&gt;0,FALSE,TRUE)</f>
        <v>1</v>
      </c>
      <c r="I87" s="61" t="str">
        <f t="shared" si="9"/>
        <v>OK</v>
      </c>
      <c r="J87" s="61" t="str">
        <f>VLOOKUP(B87,Distribuições!$A$1:$F$13,6,FALSE)</f>
        <v>Parametro 1: média, Parametro 2: desvio padrão</v>
      </c>
    </row>
    <row r="88" spans="1:10" s="61" customFormat="1" ht="12.75" x14ac:dyDescent="0.2">
      <c r="A88" s="61" t="s">
        <v>159</v>
      </c>
      <c r="B88" s="61" t="s">
        <v>38</v>
      </c>
      <c r="C88" s="61">
        <v>0</v>
      </c>
      <c r="D88" s="61">
        <v>0</v>
      </c>
      <c r="G88" s="61" t="s">
        <v>10</v>
      </c>
      <c r="H88" s="61" t="b">
        <f>IF(COUNTIF(ParametrosSemSeedFixa!$A:$A,Parametros!A88)&gt;0,FALSE,TRUE)</f>
        <v>1</v>
      </c>
      <c r="I88" s="61" t="str">
        <f t="shared" si="9"/>
        <v>OK</v>
      </c>
      <c r="J88" s="61" t="str">
        <f>VLOOKUP(B88,Distribuições!$A$1:$F$13,6,FALSE)</f>
        <v>Parametro 1: média, Parametro 2: desvio padrão</v>
      </c>
    </row>
    <row r="89" spans="1:10" s="61" customFormat="1" ht="12.75" x14ac:dyDescent="0.2">
      <c r="A89" s="61" t="s">
        <v>162</v>
      </c>
      <c r="B89" s="61" t="s">
        <v>38</v>
      </c>
      <c r="C89" s="61">
        <v>0</v>
      </c>
      <c r="D89" s="61">
        <v>0</v>
      </c>
      <c r="G89" s="61" t="s">
        <v>10</v>
      </c>
      <c r="H89" s="61" t="b">
        <f>IF(COUNTIF(ParametrosSemSeedFixa!$A:$A,Parametros!A89)&gt;0,FALSE,TRUE)</f>
        <v>1</v>
      </c>
      <c r="I89" s="61" t="str">
        <f t="shared" si="9"/>
        <v>OK</v>
      </c>
      <c r="J89" s="61" t="str">
        <f>VLOOKUP(B89,Distribuições!$A$1:$F$13,6,FALSE)</f>
        <v>Parametro 1: média, Parametro 2: desvio padrão</v>
      </c>
    </row>
    <row r="90" spans="1:10" s="61" customFormat="1" ht="12.75" x14ac:dyDescent="0.2">
      <c r="A90" s="61" t="s">
        <v>165</v>
      </c>
      <c r="B90" s="61" t="s">
        <v>38</v>
      </c>
      <c r="C90" s="61">
        <v>0</v>
      </c>
      <c r="D90" s="61">
        <v>0</v>
      </c>
      <c r="G90" s="61" t="s">
        <v>10</v>
      </c>
      <c r="H90" s="61" t="b">
        <f>IF(COUNTIF(ParametrosSemSeedFixa!$A:$A,Parametros!A90)&gt;0,FALSE,TRUE)</f>
        <v>1</v>
      </c>
      <c r="I90" s="61" t="str">
        <f t="shared" si="9"/>
        <v>OK</v>
      </c>
      <c r="J90" s="61" t="str">
        <f>VLOOKUP(B90,Distribuições!$A$1:$F$13,6,FALSE)</f>
        <v>Parametro 1: média, Parametro 2: desvio padrão</v>
      </c>
    </row>
    <row r="91" spans="1:10" s="61" customFormat="1" ht="12.75" x14ac:dyDescent="0.2">
      <c r="A91" s="61" t="s">
        <v>175</v>
      </c>
      <c r="B91" s="61" t="s">
        <v>38</v>
      </c>
      <c r="C91" s="61">
        <v>23.90625</v>
      </c>
      <c r="D91" s="61">
        <v>0</v>
      </c>
      <c r="G91" s="61" t="s">
        <v>10</v>
      </c>
      <c r="H91" s="61" t="b">
        <f>IF(COUNTIF(ParametrosSemSeedFixa!$A:$A,Parametros!A91)&gt;0,FALSE,TRUE)</f>
        <v>1</v>
      </c>
      <c r="I91" s="61" t="str">
        <f t="shared" si="9"/>
        <v>OK</v>
      </c>
      <c r="J91" s="61" t="str">
        <f>VLOOKUP(B91,Distribuições!$A$1:$F$13,6,FALSE)</f>
        <v>Parametro 1: média, Parametro 2: desvio padrão</v>
      </c>
    </row>
    <row r="92" spans="1:10" s="61" customFormat="1" ht="12.75" x14ac:dyDescent="0.2">
      <c r="A92" s="61" t="s">
        <v>179</v>
      </c>
      <c r="B92" s="61" t="s">
        <v>38</v>
      </c>
      <c r="C92" s="61">
        <v>0</v>
      </c>
      <c r="D92" s="61">
        <v>0</v>
      </c>
      <c r="G92" s="61" t="s">
        <v>10</v>
      </c>
      <c r="H92" s="61" t="b">
        <f>IF(COUNTIF(ParametrosSemSeedFixa!$A:$A,Parametros!A92)&gt;0,FALSE,TRUE)</f>
        <v>1</v>
      </c>
      <c r="I92" s="61" t="str">
        <f t="shared" si="9"/>
        <v>OK</v>
      </c>
      <c r="J92" s="61" t="str">
        <f>VLOOKUP(B92,Distribuições!$A$1:$F$13,6,FALSE)</f>
        <v>Parametro 1: média, Parametro 2: desvio padrão</v>
      </c>
    </row>
    <row r="93" spans="1:10" s="61" customFormat="1" ht="12.75" x14ac:dyDescent="0.2">
      <c r="A93" s="61" t="s">
        <v>84</v>
      </c>
      <c r="B93" s="61" t="s">
        <v>38</v>
      </c>
      <c r="C93" s="61">
        <v>0</v>
      </c>
      <c r="D93" s="61">
        <v>0</v>
      </c>
      <c r="G93" s="61" t="s">
        <v>10</v>
      </c>
      <c r="H93" s="61" t="b">
        <f>IF(COUNTIF(ParametrosSemSeedFixa!$A:$A,Parametros!A93)&gt;0,FALSE,TRUE)</f>
        <v>1</v>
      </c>
      <c r="I93" s="61" t="str">
        <f t="shared" si="9"/>
        <v>OK</v>
      </c>
      <c r="J93" s="61" t="str">
        <f>VLOOKUP(B93,Distribuições!$A$1:$F$13,6,FALSE)</f>
        <v>Parametro 1: média, Parametro 2: desvio padrão</v>
      </c>
    </row>
    <row r="94" spans="1:10" s="61" customFormat="1" ht="12.75" x14ac:dyDescent="0.2">
      <c r="A94" s="61" t="s">
        <v>191</v>
      </c>
      <c r="B94" s="61" t="s">
        <v>38</v>
      </c>
      <c r="C94" s="61">
        <v>0</v>
      </c>
      <c r="D94" s="61">
        <v>0</v>
      </c>
      <c r="G94" s="61" t="s">
        <v>10</v>
      </c>
      <c r="H94" s="61" t="b">
        <f>IF(COUNTIF(ParametrosSemSeedFixa!$A:$A,Parametros!A94)&gt;0,FALSE,TRUE)</f>
        <v>1</v>
      </c>
      <c r="I94" s="61" t="str">
        <f t="shared" si="9"/>
        <v>OK</v>
      </c>
      <c r="J94" s="61" t="str">
        <f>VLOOKUP(B94,Distribuições!$A$1:$F$13,6,FALSE)</f>
        <v>Parametro 1: média, Parametro 2: desvio padrão</v>
      </c>
    </row>
    <row r="95" spans="1:10" s="61" customFormat="1" ht="12.75" x14ac:dyDescent="0.2">
      <c r="A95" s="61" t="s">
        <v>192</v>
      </c>
      <c r="B95" s="61" t="s">
        <v>38</v>
      </c>
      <c r="C95" s="61">
        <v>0</v>
      </c>
      <c r="D95" s="61">
        <v>0</v>
      </c>
      <c r="G95" s="61" t="s">
        <v>10</v>
      </c>
      <c r="H95" s="61" t="b">
        <f>IF(COUNTIF(ParametrosSemSeedFixa!$A:$A,Parametros!A95)&gt;0,FALSE,TRUE)</f>
        <v>1</v>
      </c>
      <c r="I95" s="61" t="str">
        <f t="shared" si="9"/>
        <v>OK</v>
      </c>
      <c r="J95" s="61" t="str">
        <f>VLOOKUP(B95,Distribuições!$A$1:$F$13,6,FALSE)</f>
        <v>Parametro 1: média, Parametro 2: desvio padrão</v>
      </c>
    </row>
    <row r="96" spans="1:10" s="61" customFormat="1" ht="12.75" x14ac:dyDescent="0.2">
      <c r="A96" s="61" t="s">
        <v>193</v>
      </c>
      <c r="B96" s="61" t="s">
        <v>38</v>
      </c>
      <c r="C96" s="61">
        <v>0</v>
      </c>
      <c r="D96" s="61">
        <v>0</v>
      </c>
      <c r="G96" s="61" t="s">
        <v>10</v>
      </c>
      <c r="H96" s="61" t="b">
        <f>IF(COUNTIF(ParametrosSemSeedFixa!$A:$A,Parametros!A96)&gt;0,FALSE,TRUE)</f>
        <v>1</v>
      </c>
      <c r="I96" s="61" t="str">
        <f t="shared" si="9"/>
        <v>OK</v>
      </c>
      <c r="J96" s="61" t="str">
        <f>VLOOKUP(B96,Distribuições!$A$1:$F$13,6,FALSE)</f>
        <v>Parametro 1: média, Parametro 2: desvio padrão</v>
      </c>
    </row>
    <row r="97" spans="1:10" s="61" customFormat="1" ht="12.75" x14ac:dyDescent="0.2">
      <c r="A97" s="61" t="s">
        <v>194</v>
      </c>
      <c r="B97" s="61" t="s">
        <v>38</v>
      </c>
      <c r="C97" s="61">
        <v>0</v>
      </c>
      <c r="D97" s="61">
        <v>0</v>
      </c>
      <c r="G97" s="61" t="s">
        <v>10</v>
      </c>
      <c r="H97" s="61" t="b">
        <f>IF(COUNTIF(ParametrosSemSeedFixa!$A:$A,Parametros!A97)&gt;0,FALSE,TRUE)</f>
        <v>1</v>
      </c>
      <c r="I97" s="61" t="str">
        <f t="shared" si="9"/>
        <v>OK</v>
      </c>
      <c r="J97" s="61" t="str">
        <f>VLOOKUP(B97,Distribuições!$A$1:$F$13,6,FALSE)</f>
        <v>Parametro 1: média, Parametro 2: desvio padrão</v>
      </c>
    </row>
    <row r="98" spans="1:10" s="61" customFormat="1" ht="12.75" x14ac:dyDescent="0.2">
      <c r="A98" s="61" t="s">
        <v>182</v>
      </c>
      <c r="B98" s="61" t="s">
        <v>38</v>
      </c>
      <c r="C98" s="61">
        <v>0</v>
      </c>
      <c r="D98" s="61">
        <v>0</v>
      </c>
      <c r="G98" s="61" t="s">
        <v>10</v>
      </c>
      <c r="H98" s="61" t="b">
        <f>IF(COUNTIF(ParametrosSemSeedFixa!$A:$A,Parametros!A98)&gt;0,FALSE,TRUE)</f>
        <v>1</v>
      </c>
      <c r="I98" s="61" t="str">
        <f t="shared" si="9"/>
        <v>OK</v>
      </c>
      <c r="J98" s="61" t="str">
        <f>VLOOKUP(B98,Distribuições!$A$1:$F$13,6,FALSE)</f>
        <v>Parametro 1: média, Parametro 2: desvio padrão</v>
      </c>
    </row>
    <row r="99" spans="1:10" s="61" customFormat="1" ht="12.75" x14ac:dyDescent="0.2">
      <c r="A99" s="61" t="s">
        <v>187</v>
      </c>
      <c r="B99" s="61" t="s">
        <v>38</v>
      </c>
      <c r="C99" s="61">
        <v>0</v>
      </c>
      <c r="D99" s="61">
        <v>0</v>
      </c>
      <c r="G99" s="61" t="s">
        <v>10</v>
      </c>
      <c r="H99" s="61" t="b">
        <f>IF(COUNTIF(ParametrosSemSeedFixa!$A:$A,Parametros!A99)&gt;0,FALSE,TRUE)</f>
        <v>1</v>
      </c>
      <c r="I99" s="61" t="str">
        <f t="shared" si="9"/>
        <v>OK</v>
      </c>
      <c r="J99" s="61" t="str">
        <f>VLOOKUP(B99,Distribuições!$A$1:$F$13,6,FALSE)</f>
        <v>Parametro 1: média, Parametro 2: desvio padrão</v>
      </c>
    </row>
    <row r="100" spans="1:10" s="61" customFormat="1" ht="12.75" x14ac:dyDescent="0.2">
      <c r="A100" s="61" t="s">
        <v>188</v>
      </c>
      <c r="B100" s="61" t="s">
        <v>38</v>
      </c>
      <c r="C100" s="61">
        <v>0</v>
      </c>
      <c r="D100" s="61">
        <v>0</v>
      </c>
      <c r="G100" s="61" t="s">
        <v>10</v>
      </c>
      <c r="H100" s="61" t="b">
        <f>IF(COUNTIF(ParametrosSemSeedFixa!$A:$A,Parametros!A100)&gt;0,FALSE,TRUE)</f>
        <v>1</v>
      </c>
      <c r="I100" s="61" t="str">
        <f t="shared" si="9"/>
        <v>OK</v>
      </c>
      <c r="J100" s="61" t="str">
        <f>VLOOKUP(B100,Distribuições!$A$1:$F$13,6,FALSE)</f>
        <v>Parametro 1: média, Parametro 2: desvio padrão</v>
      </c>
    </row>
    <row r="101" spans="1:10" s="61" customFormat="1" ht="12.75" x14ac:dyDescent="0.2">
      <c r="A101" s="61" t="s">
        <v>189</v>
      </c>
      <c r="B101" s="61" t="s">
        <v>38</v>
      </c>
      <c r="C101" s="61">
        <v>0</v>
      </c>
      <c r="D101" s="61">
        <v>0</v>
      </c>
      <c r="G101" s="61" t="s">
        <v>10</v>
      </c>
      <c r="H101" s="61" t="b">
        <f>IF(COUNTIF(ParametrosSemSeedFixa!$A:$A,Parametros!A101)&gt;0,FALSE,TRUE)</f>
        <v>1</v>
      </c>
      <c r="I101" s="61" t="str">
        <f t="shared" si="9"/>
        <v>OK</v>
      </c>
      <c r="J101" s="61" t="str">
        <f>VLOOKUP(B101,Distribuições!$A$1:$F$13,6,FALSE)</f>
        <v>Parametro 1: média, Parametro 2: desvio padrão</v>
      </c>
    </row>
    <row r="102" spans="1:10" s="61" customFormat="1" ht="12.75" x14ac:dyDescent="0.2">
      <c r="A102" s="61" t="s">
        <v>190</v>
      </c>
      <c r="B102" s="61" t="s">
        <v>38</v>
      </c>
      <c r="C102" s="61">
        <v>0</v>
      </c>
      <c r="D102" s="61">
        <v>0</v>
      </c>
      <c r="G102" s="61" t="s">
        <v>10</v>
      </c>
      <c r="H102" s="61" t="b">
        <f>IF(COUNTIF(ParametrosSemSeedFixa!$A:$A,Parametros!A102)&gt;0,FALSE,TRUE)</f>
        <v>1</v>
      </c>
      <c r="I102" s="61" t="str">
        <f t="shared" si="9"/>
        <v>OK</v>
      </c>
      <c r="J102" s="61" t="str">
        <f>VLOOKUP(B102,Distribuições!$A$1:$F$13,6,FALSE)</f>
        <v>Parametro 1: média, Parametro 2: desvio padrão</v>
      </c>
    </row>
    <row r="103" spans="1:10" s="61" customFormat="1" ht="12.75" x14ac:dyDescent="0.2">
      <c r="A103" s="61" t="s">
        <v>81</v>
      </c>
      <c r="B103" s="61" t="s">
        <v>38</v>
      </c>
      <c r="C103" s="61">
        <v>0</v>
      </c>
      <c r="D103" s="61">
        <v>0</v>
      </c>
      <c r="G103" s="61" t="s">
        <v>10</v>
      </c>
      <c r="H103" s="61" t="b">
        <f>IF(COUNTIF(ParametrosSemSeedFixa!$A:$A,Parametros!A103)&gt;0,FALSE,TRUE)</f>
        <v>1</v>
      </c>
      <c r="I103" s="61" t="str">
        <f t="shared" si="9"/>
        <v>OK</v>
      </c>
      <c r="J103" s="61" t="str">
        <f>VLOOKUP(B103,Distribuições!$A$1:$F$13,6,FALSE)</f>
        <v>Parametro 1: média, Parametro 2: desvio padrão</v>
      </c>
    </row>
    <row r="104" spans="1:10" s="61" customFormat="1" ht="12.75" x14ac:dyDescent="0.2">
      <c r="A104" s="61" t="s">
        <v>183</v>
      </c>
      <c r="B104" s="61" t="s">
        <v>38</v>
      </c>
      <c r="C104" s="61">
        <v>0</v>
      </c>
      <c r="D104" s="61">
        <v>0</v>
      </c>
      <c r="G104" s="61" t="s">
        <v>10</v>
      </c>
      <c r="H104" s="61" t="b">
        <f>IF(COUNTIF(ParametrosSemSeedFixa!$A:$A,Parametros!A104)&gt;0,FALSE,TRUE)</f>
        <v>1</v>
      </c>
      <c r="I104" s="61" t="str">
        <f t="shared" si="9"/>
        <v>OK</v>
      </c>
      <c r="J104" s="61" t="str">
        <f>VLOOKUP(B104,Distribuições!$A$1:$F$13,6,FALSE)</f>
        <v>Parametro 1: média, Parametro 2: desvio padrão</v>
      </c>
    </row>
    <row r="105" spans="1:10" s="61" customFormat="1" ht="12.75" x14ac:dyDescent="0.2">
      <c r="A105" s="61" t="s">
        <v>184</v>
      </c>
      <c r="B105" s="61" t="s">
        <v>38</v>
      </c>
      <c r="C105" s="61">
        <v>0</v>
      </c>
      <c r="D105" s="61">
        <v>0</v>
      </c>
      <c r="G105" s="61" t="s">
        <v>10</v>
      </c>
      <c r="H105" s="61" t="b">
        <f>IF(COUNTIF(ParametrosSemSeedFixa!$A:$A,Parametros!A105)&gt;0,FALSE,TRUE)</f>
        <v>1</v>
      </c>
      <c r="I105" s="61" t="str">
        <f t="shared" si="9"/>
        <v>OK</v>
      </c>
      <c r="J105" s="61" t="str">
        <f>VLOOKUP(B105,Distribuições!$A$1:$F$13,6,FALSE)</f>
        <v>Parametro 1: média, Parametro 2: desvio padrão</v>
      </c>
    </row>
    <row r="106" spans="1:10" s="61" customFormat="1" ht="12.75" x14ac:dyDescent="0.2">
      <c r="A106" s="61" t="s">
        <v>185</v>
      </c>
      <c r="B106" s="61" t="s">
        <v>38</v>
      </c>
      <c r="C106" s="61">
        <v>0</v>
      </c>
      <c r="D106" s="61">
        <v>0</v>
      </c>
      <c r="G106" s="61" t="s">
        <v>10</v>
      </c>
      <c r="H106" s="61" t="b">
        <f>IF(COUNTIF(ParametrosSemSeedFixa!$A:$A,Parametros!A106)&gt;0,FALSE,TRUE)</f>
        <v>1</v>
      </c>
      <c r="I106" s="61" t="str">
        <f t="shared" si="9"/>
        <v>OK</v>
      </c>
      <c r="J106" s="61" t="str">
        <f>VLOOKUP(B106,Distribuições!$A$1:$F$13,6,FALSE)</f>
        <v>Parametro 1: média, Parametro 2: desvio padrão</v>
      </c>
    </row>
    <row r="107" spans="1:10" s="61" customFormat="1" ht="12.75" x14ac:dyDescent="0.2">
      <c r="A107" s="61" t="s">
        <v>186</v>
      </c>
      <c r="B107" s="61" t="s">
        <v>38</v>
      </c>
      <c r="C107" s="61">
        <v>0</v>
      </c>
      <c r="D107" s="61">
        <v>0</v>
      </c>
      <c r="G107" s="61" t="s">
        <v>10</v>
      </c>
      <c r="H107" s="61" t="b">
        <f>IF(COUNTIF(ParametrosSemSeedFixa!$A:$A,Parametros!A107)&gt;0,FALSE,TRUE)</f>
        <v>1</v>
      </c>
      <c r="I107" s="61" t="str">
        <f t="shared" si="9"/>
        <v>OK</v>
      </c>
      <c r="J107" s="61" t="str">
        <f>VLOOKUP(B107,Distribuições!$A$1:$F$13,6,FALSE)</f>
        <v>Parametro 1: média, Parametro 2: desvio padrão</v>
      </c>
    </row>
    <row r="108" spans="1:10" s="61" customFormat="1" ht="12.75" x14ac:dyDescent="0.2">
      <c r="A108" s="61" t="s">
        <v>221</v>
      </c>
      <c r="B108" s="61" t="s">
        <v>466</v>
      </c>
      <c r="C108" s="61">
        <f>1/20</f>
        <v>0.05</v>
      </c>
      <c r="D108" s="61">
        <v>7</v>
      </c>
      <c r="E108" s="61">
        <v>30</v>
      </c>
      <c r="G108" s="61" t="s">
        <v>10</v>
      </c>
      <c r="H108" s="61" t="b">
        <f>IF(COUNTIF(ParametrosSemSeedFixa!$A:$A,Parametros!A108)&gt;0,FALSE,TRUE)</f>
        <v>1</v>
      </c>
      <c r="I108" s="61" t="str">
        <f t="shared" si="9"/>
        <v>Dados Incorretos</v>
      </c>
      <c r="J108" s="61" t="str">
        <f>VLOOKUP(B108,Distribuições!$A$1:$F$13,6,FALSE)</f>
        <v>Parametro 1: taxa (eventos / ano)</v>
      </c>
    </row>
    <row r="109" spans="1:10" s="61" customFormat="1" ht="12.75" x14ac:dyDescent="0.2">
      <c r="A109" s="61" t="s">
        <v>222</v>
      </c>
      <c r="B109" s="61" t="s">
        <v>39</v>
      </c>
      <c r="C109" s="61">
        <v>0</v>
      </c>
      <c r="D109" s="61">
        <v>0.2</v>
      </c>
      <c r="E109" s="61">
        <v>1</v>
      </c>
      <c r="G109" s="61" t="s">
        <v>10</v>
      </c>
      <c r="H109" s="61" t="b">
        <f>IF(COUNTIF(ParametrosSemSeedFixa!$A:$A,Parametros!A109)&gt;0,FALSE,TRUE)</f>
        <v>1</v>
      </c>
      <c r="I109" s="61" t="str">
        <f t="shared" si="9"/>
        <v>OK</v>
      </c>
      <c r="J109" s="61" t="str">
        <f>VLOOKUP(B109,Distribuições!$A$1:$F$13,6,FALSE)</f>
        <v>Parametro 1: mínimo, Parametro 2: moda (valor mais provável), Parametro 3: máximo</v>
      </c>
    </row>
    <row r="110" spans="1:10" s="61" customFormat="1" ht="12.75" x14ac:dyDescent="0.2">
      <c r="A110" s="61" t="s">
        <v>223</v>
      </c>
      <c r="B110" s="61" t="s">
        <v>38</v>
      </c>
      <c r="C110" s="61">
        <v>1130638.506904762</v>
      </c>
      <c r="D110" s="61">
        <v>0</v>
      </c>
      <c r="G110" s="61" t="s">
        <v>10</v>
      </c>
      <c r="H110" s="61" t="b">
        <f>IF(COUNTIF(ParametrosSemSeedFixa!$A:$A,Parametros!A110)&gt;0,FALSE,TRUE)</f>
        <v>1</v>
      </c>
      <c r="I110" s="61" t="str">
        <f t="shared" si="9"/>
        <v>OK</v>
      </c>
      <c r="J110" s="61" t="str">
        <f>VLOOKUP(B110,Distribuições!$A$1:$F$13,6,FALSE)</f>
        <v>Parametro 1: média, Parametro 2: desvio padrão</v>
      </c>
    </row>
    <row r="111" spans="1:10" s="61" customFormat="1" ht="12.75" x14ac:dyDescent="0.2">
      <c r="A111" s="61" t="s">
        <v>226</v>
      </c>
      <c r="B111" s="61" t="s">
        <v>39</v>
      </c>
      <c r="C111" s="61">
        <v>0</v>
      </c>
      <c r="D111" s="61">
        <v>1</v>
      </c>
      <c r="E111" s="61">
        <v>2</v>
      </c>
      <c r="G111" s="61" t="s">
        <v>10</v>
      </c>
      <c r="H111" s="61" t="b">
        <f>IF(COUNTIF(ParametrosSemSeedFixa!$A:$A,Parametros!A111)&gt;0,FALSE,TRUE)</f>
        <v>0</v>
      </c>
      <c r="I111" s="61" t="str">
        <f t="shared" si="9"/>
        <v>OK</v>
      </c>
      <c r="J111" s="61" t="str">
        <f>VLOOKUP(B111,Distribuições!$A$1:$F$13,6,FALSE)</f>
        <v>Parametro 1: mínimo, Parametro 2: moda (valor mais provável), Parametro 3: máximo</v>
      </c>
    </row>
    <row r="112" spans="1:10" s="61" customFormat="1" ht="12.75" x14ac:dyDescent="0.2">
      <c r="A112" s="61" t="s">
        <v>227</v>
      </c>
      <c r="B112" s="61" t="s">
        <v>38</v>
      </c>
      <c r="C112" s="61">
        <v>0</v>
      </c>
      <c r="D112" s="61">
        <v>0</v>
      </c>
      <c r="G112" s="61" t="s">
        <v>10</v>
      </c>
      <c r="H112" s="61" t="b">
        <f>IF(COUNTIF(ParametrosSemSeedFixa!$A:$A,Parametros!A112)&gt;0,FALSE,TRUE)</f>
        <v>1</v>
      </c>
      <c r="I112" s="61" t="str">
        <f t="shared" si="9"/>
        <v>OK</v>
      </c>
      <c r="J112" s="61" t="str">
        <f>VLOOKUP(B112,Distribuições!$A$1:$F$13,6,FALSE)</f>
        <v>Parametro 1: média, Parametro 2: desvio padrão</v>
      </c>
    </row>
    <row r="113" spans="1:10" s="61" customFormat="1" ht="12.75" x14ac:dyDescent="0.2">
      <c r="A113" s="61" t="s">
        <v>206</v>
      </c>
      <c r="B113" s="61" t="s">
        <v>38</v>
      </c>
      <c r="C113" s="61">
        <v>2289.12</v>
      </c>
      <c r="D113" s="61">
        <v>0</v>
      </c>
      <c r="E113" s="61">
        <v>0</v>
      </c>
      <c r="F113" s="61">
        <f t="shared" ref="F113:F116" si="10">C113+D113*10+1</f>
        <v>2290.12</v>
      </c>
      <c r="G113" s="61" t="s">
        <v>10</v>
      </c>
      <c r="H113" s="61" t="b">
        <f>IF(COUNTIF(ParametrosSemSeedFixa!$A:$A,Parametros!A113)&gt;0,FALSE,TRUE)</f>
        <v>1</v>
      </c>
      <c r="I113" s="61" t="str">
        <f t="shared" si="9"/>
        <v>OK</v>
      </c>
      <c r="J113" s="61" t="str">
        <f>VLOOKUP(B113,Distribuições!$A$1:$F$13,6,FALSE)</f>
        <v>Parametro 1: média, Parametro 2: desvio padrão</v>
      </c>
    </row>
    <row r="114" spans="1:10" s="61" customFormat="1" ht="12.75" x14ac:dyDescent="0.2">
      <c r="A114" s="61" t="s">
        <v>207</v>
      </c>
      <c r="B114" s="61" t="s">
        <v>38</v>
      </c>
      <c r="C114" s="61">
        <v>419405.11</v>
      </c>
      <c r="D114" s="61">
        <v>0</v>
      </c>
      <c r="E114" s="61">
        <v>0</v>
      </c>
      <c r="F114" s="61">
        <f t="shared" si="10"/>
        <v>419406.11</v>
      </c>
      <c r="G114" s="61" t="s">
        <v>10</v>
      </c>
      <c r="H114" s="61" t="b">
        <f>IF(COUNTIF(ParametrosSemSeedFixa!$A:$A,Parametros!A114)&gt;0,FALSE,TRUE)</f>
        <v>1</v>
      </c>
      <c r="I114" s="61" t="str">
        <f t="shared" si="9"/>
        <v>OK</v>
      </c>
      <c r="J114" s="61" t="str">
        <f>VLOOKUP(B114,Distribuições!$A$1:$F$13,6,FALSE)</f>
        <v>Parametro 1: média, Parametro 2: desvio padrão</v>
      </c>
    </row>
    <row r="115" spans="1:10" s="61" customFormat="1" ht="12.75" x14ac:dyDescent="0.2">
      <c r="A115" s="61" t="s">
        <v>208</v>
      </c>
      <c r="B115" s="61" t="s">
        <v>38</v>
      </c>
      <c r="C115" s="61">
        <v>178766</v>
      </c>
      <c r="D115" s="61">
        <v>0</v>
      </c>
      <c r="E115" s="61">
        <v>0</v>
      </c>
      <c r="F115" s="61">
        <f t="shared" si="10"/>
        <v>178767</v>
      </c>
      <c r="G115" s="61" t="s">
        <v>10</v>
      </c>
      <c r="H115" s="61" t="b">
        <f>IF(COUNTIF(ParametrosSemSeedFixa!$A:$A,Parametros!A115)&gt;0,FALSE,TRUE)</f>
        <v>1</v>
      </c>
      <c r="I115" s="61" t="str">
        <f t="shared" si="9"/>
        <v>OK</v>
      </c>
      <c r="J115" s="61" t="str">
        <f>VLOOKUP(B115,Distribuições!$A$1:$F$13,6,FALSE)</f>
        <v>Parametro 1: média, Parametro 2: desvio padrão</v>
      </c>
    </row>
    <row r="116" spans="1:10" s="61" customFormat="1" ht="12.75" x14ac:dyDescent="0.2">
      <c r="A116" s="61" t="s">
        <v>209</v>
      </c>
      <c r="B116" s="61" t="s">
        <v>38</v>
      </c>
      <c r="C116" s="61">
        <v>277966.82127272728</v>
      </c>
      <c r="D116" s="61">
        <v>0</v>
      </c>
      <c r="E116" s="61">
        <v>0</v>
      </c>
      <c r="F116" s="61">
        <f t="shared" si="10"/>
        <v>277967.82127272728</v>
      </c>
      <c r="G116" s="61" t="s">
        <v>10</v>
      </c>
      <c r="H116" s="61" t="b">
        <f>IF(COUNTIF(ParametrosSemSeedFixa!$A:$A,Parametros!A116)&gt;0,FALSE,TRUE)</f>
        <v>1</v>
      </c>
      <c r="I116" s="61" t="str">
        <f t="shared" si="9"/>
        <v>OK</v>
      </c>
      <c r="J116" s="61" t="str">
        <f>VLOOKUP(B116,Distribuições!$A$1:$F$13,6,FALSE)</f>
        <v>Parametro 1: média, Parametro 2: desvio padrão</v>
      </c>
    </row>
    <row r="117" spans="1:10" s="61" customFormat="1" ht="12.75" x14ac:dyDescent="0.2">
      <c r="A117" s="61" t="s">
        <v>241</v>
      </c>
      <c r="B117" s="61" t="s">
        <v>463</v>
      </c>
      <c r="C117" s="61">
        <v>1.2704686617730096E-2</v>
      </c>
      <c r="D117" s="61">
        <v>3.5091606939056212E-2</v>
      </c>
      <c r="E117" s="61">
        <v>0</v>
      </c>
      <c r="F117" s="61">
        <v>1</v>
      </c>
      <c r="G117" s="61" t="s">
        <v>10</v>
      </c>
      <c r="H117" s="61" t="b">
        <f>IF(COUNTIF(ParametrosSemSeedFixa!$A:$A,Parametros!A117)&gt;0,FALSE,TRUE)</f>
        <v>0</v>
      </c>
      <c r="I117" s="61" t="str">
        <f t="shared" si="9"/>
        <v>OK</v>
      </c>
      <c r="J117" s="61" t="str">
        <f>VLOOKUP(B117,Distribuições!$A$1:$F$13,6,FALSE)</f>
        <v>Parametro 1: média, Parametro 2: desvio padrão, Parametro 3: mínimo, Parametro 4: máximo</v>
      </c>
    </row>
    <row r="118" spans="1:10" s="61" customFormat="1" ht="12.75" x14ac:dyDescent="0.2">
      <c r="A118" s="61" t="s">
        <v>245</v>
      </c>
      <c r="B118" s="61" t="s">
        <v>463</v>
      </c>
      <c r="C118" s="61">
        <v>7.6228119706380579E-3</v>
      </c>
      <c r="D118" s="61">
        <v>7.208900261470543E-3</v>
      </c>
      <c r="E118" s="61">
        <v>0</v>
      </c>
      <c r="F118" s="61">
        <v>1</v>
      </c>
      <c r="G118" s="61" t="s">
        <v>10</v>
      </c>
      <c r="H118" s="61" t="b">
        <f>IF(COUNTIF(ParametrosSemSeedFixa!$A:$A,Parametros!A118)&gt;0,FALSE,TRUE)</f>
        <v>0</v>
      </c>
      <c r="I118" s="61" t="str">
        <f t="shared" si="9"/>
        <v>OK</v>
      </c>
      <c r="J118" s="61" t="str">
        <f>VLOOKUP(B118,Distribuições!$A$1:$F$13,6,FALSE)</f>
        <v>Parametro 1: média, Parametro 2: desvio padrão, Parametro 3: mínimo, Parametro 4: máximo</v>
      </c>
    </row>
    <row r="119" spans="1:10" s="61" customFormat="1" ht="12.75" x14ac:dyDescent="0.2">
      <c r="A119" s="61" t="s">
        <v>233</v>
      </c>
      <c r="B119" s="61" t="s">
        <v>463</v>
      </c>
      <c r="C119" s="61">
        <v>1.2987012987012988E-2</v>
      </c>
      <c r="D119" s="61">
        <v>1.1812977157973135E-2</v>
      </c>
      <c r="E119" s="61">
        <v>0</v>
      </c>
      <c r="F119" s="61">
        <v>1</v>
      </c>
      <c r="G119" s="61" t="s">
        <v>10</v>
      </c>
      <c r="H119" s="61" t="b">
        <f>IF(COUNTIF(ParametrosSemSeedFixa!$A:$A,Parametros!A119)&gt;0,FALSE,TRUE)</f>
        <v>0</v>
      </c>
      <c r="I119" s="61" t="str">
        <f t="shared" si="9"/>
        <v>OK</v>
      </c>
      <c r="J119" s="61" t="str">
        <f>VLOOKUP(B119,Distribuições!$A$1:$F$13,6,FALSE)</f>
        <v>Parametro 1: média, Parametro 2: desvio padrão, Parametro 3: mínimo, Parametro 4: máximo</v>
      </c>
    </row>
    <row r="120" spans="1:10" s="61" customFormat="1" ht="12.75" x14ac:dyDescent="0.2">
      <c r="A120" s="61" t="s">
        <v>237</v>
      </c>
      <c r="B120" s="61" t="s">
        <v>466</v>
      </c>
      <c r="C120" s="61">
        <f>1/40</f>
        <v>2.5000000000000001E-2</v>
      </c>
      <c r="D120" s="61">
        <v>0</v>
      </c>
      <c r="E120" s="61">
        <v>1.0869565217391304E-3</v>
      </c>
      <c r="G120" s="61" t="s">
        <v>10</v>
      </c>
      <c r="H120" s="61" t="b">
        <f>IF(COUNTIF(ParametrosSemSeedFixa!$A:$A,Parametros!A120)&gt;0,FALSE,TRUE)</f>
        <v>0</v>
      </c>
      <c r="I120" s="61" t="str">
        <f t="shared" si="9"/>
        <v>Dados Incorretos</v>
      </c>
      <c r="J120" s="61" t="str">
        <f>VLOOKUP(B120,Distribuições!$A$1:$F$13,6,FALSE)</f>
        <v>Parametro 1: taxa (eventos / ano)</v>
      </c>
    </row>
    <row r="121" spans="1:10" s="61" customFormat="1" ht="12.75" x14ac:dyDescent="0.2">
      <c r="A121" s="61" t="s">
        <v>242</v>
      </c>
      <c r="B121" s="61" t="s">
        <v>463</v>
      </c>
      <c r="C121" s="61">
        <v>1.6092603049124789E-3</v>
      </c>
      <c r="D121" s="61">
        <v>6.782644443656732E-4</v>
      </c>
      <c r="E121" s="61">
        <v>0</v>
      </c>
      <c r="F121" s="61">
        <v>1</v>
      </c>
      <c r="G121" s="61" t="s">
        <v>10</v>
      </c>
      <c r="H121" s="61" t="b">
        <f>IF(COUNTIF(ParametrosSemSeedFixa!$A:$A,Parametros!A121)&gt;0,FALSE,TRUE)</f>
        <v>0</v>
      </c>
      <c r="I121" s="61" t="str">
        <f t="shared" si="9"/>
        <v>OK</v>
      </c>
      <c r="J121" s="61" t="str">
        <f>VLOOKUP(B121,Distribuições!$A$1:$F$13,6,FALSE)</f>
        <v>Parametro 1: média, Parametro 2: desvio padrão, Parametro 3: mínimo, Parametro 4: máximo</v>
      </c>
    </row>
    <row r="122" spans="1:10" s="61" customFormat="1" ht="12.75" x14ac:dyDescent="0.2">
      <c r="A122" s="61" t="s">
        <v>246</v>
      </c>
      <c r="B122" s="61" t="s">
        <v>463</v>
      </c>
      <c r="C122" s="61">
        <v>5.3642010163749293E-4</v>
      </c>
      <c r="D122" s="61">
        <v>2.5161796705182738E-4</v>
      </c>
      <c r="E122" s="61">
        <v>0</v>
      </c>
      <c r="F122" s="61">
        <v>1</v>
      </c>
      <c r="G122" s="61" t="s">
        <v>10</v>
      </c>
      <c r="H122" s="61" t="b">
        <f>IF(COUNTIF(ParametrosSemSeedFixa!$A:$A,Parametros!A122)&gt;0,FALSE,TRUE)</f>
        <v>0</v>
      </c>
      <c r="I122" s="61" t="str">
        <f t="shared" si="9"/>
        <v>OK</v>
      </c>
      <c r="J122" s="61" t="str">
        <f>VLOOKUP(B122,Distribuições!$A$1:$F$13,6,FALSE)</f>
        <v>Parametro 1: média, Parametro 2: desvio padrão, Parametro 3: mínimo, Parametro 4: máximo</v>
      </c>
    </row>
    <row r="123" spans="1:10" s="61" customFormat="1" ht="12.75" x14ac:dyDescent="0.2">
      <c r="A123" s="61" t="s">
        <v>234</v>
      </c>
      <c r="B123" s="61" t="s">
        <v>463</v>
      </c>
      <c r="C123" s="61">
        <v>1.6092603049124789E-3</v>
      </c>
      <c r="D123" s="61">
        <v>1.0186522145729095E-3</v>
      </c>
      <c r="E123" s="61">
        <v>0</v>
      </c>
      <c r="F123" s="61">
        <v>1</v>
      </c>
      <c r="G123" s="61" t="s">
        <v>10</v>
      </c>
      <c r="H123" s="61" t="b">
        <f>IF(COUNTIF(ParametrosSemSeedFixa!$A:$A,Parametros!A123)&gt;0,FALSE,TRUE)</f>
        <v>0</v>
      </c>
      <c r="I123" s="61" t="str">
        <f t="shared" si="9"/>
        <v>OK</v>
      </c>
      <c r="J123" s="61" t="str">
        <f>VLOOKUP(B123,Distribuições!$A$1:$F$13,6,FALSE)</f>
        <v>Parametro 1: média, Parametro 2: desvio padrão, Parametro 3: mínimo, Parametro 4: máximo</v>
      </c>
    </row>
    <row r="124" spans="1:10" s="61" customFormat="1" ht="12.75" x14ac:dyDescent="0.2">
      <c r="A124" s="61" t="s">
        <v>238</v>
      </c>
      <c r="B124" s="61" t="s">
        <v>38</v>
      </c>
      <c r="C124" s="61">
        <v>0</v>
      </c>
      <c r="D124" s="61">
        <v>0</v>
      </c>
      <c r="E124" s="61">
        <v>0</v>
      </c>
      <c r="F124" s="61">
        <v>1</v>
      </c>
      <c r="G124" s="61" t="s">
        <v>10</v>
      </c>
      <c r="H124" s="61" t="b">
        <f>IF(COUNTIF(ParametrosSemSeedFixa!$A:$A,Parametros!A124)&gt;0,FALSE,TRUE)</f>
        <v>0</v>
      </c>
      <c r="I124" s="61" t="str">
        <f t="shared" si="9"/>
        <v>OK</v>
      </c>
      <c r="J124" s="61" t="str">
        <f>VLOOKUP(B124,Distribuições!$A$1:$F$13,6,FALSE)</f>
        <v>Parametro 1: média, Parametro 2: desvio padrão</v>
      </c>
    </row>
    <row r="125" spans="1:10" s="61" customFormat="1" ht="12.75" x14ac:dyDescent="0.2">
      <c r="A125" s="61" t="s">
        <v>243</v>
      </c>
      <c r="B125" s="61" t="s">
        <v>38</v>
      </c>
      <c r="C125" s="61">
        <v>0</v>
      </c>
      <c r="D125" s="61">
        <v>0</v>
      </c>
      <c r="E125" s="61">
        <v>0</v>
      </c>
      <c r="F125" s="61">
        <v>1</v>
      </c>
      <c r="G125" s="61" t="s">
        <v>10</v>
      </c>
      <c r="H125" s="61" t="b">
        <f>IF(COUNTIF(ParametrosSemSeedFixa!$A:$A,Parametros!A125)&gt;0,FALSE,TRUE)</f>
        <v>0</v>
      </c>
      <c r="I125" s="61" t="str">
        <f t="shared" si="9"/>
        <v>OK</v>
      </c>
      <c r="J125" s="61" t="str">
        <f>VLOOKUP(B125,Distribuições!$A$1:$F$13,6,FALSE)</f>
        <v>Parametro 1: média, Parametro 2: desvio padrão</v>
      </c>
    </row>
    <row r="126" spans="1:10" s="61" customFormat="1" ht="12.75" x14ac:dyDescent="0.2">
      <c r="A126" s="61" t="s">
        <v>247</v>
      </c>
      <c r="B126" s="61" t="s">
        <v>463</v>
      </c>
      <c r="C126" s="61">
        <v>4.3195934500282326E-3</v>
      </c>
      <c r="D126" s="61">
        <v>1.2169421799424144E-3</v>
      </c>
      <c r="E126" s="61">
        <v>0</v>
      </c>
      <c r="F126" s="61">
        <v>1</v>
      </c>
      <c r="G126" s="61" t="s">
        <v>10</v>
      </c>
      <c r="H126" s="61" t="b">
        <f>IF(COUNTIF(ParametrosSemSeedFixa!$A:$A,Parametros!A126)&gt;0,FALSE,TRUE)</f>
        <v>0</v>
      </c>
      <c r="I126" s="61" t="str">
        <f t="shared" si="9"/>
        <v>OK</v>
      </c>
      <c r="J126" s="61" t="str">
        <f>VLOOKUP(B126,Distribuições!$A$1:$F$13,6,FALSE)</f>
        <v>Parametro 1: média, Parametro 2: desvio padrão, Parametro 3: mínimo, Parametro 4: máximo</v>
      </c>
    </row>
    <row r="127" spans="1:10" s="61" customFormat="1" ht="12.75" x14ac:dyDescent="0.2">
      <c r="A127" s="61" t="s">
        <v>235</v>
      </c>
      <c r="B127" s="61" t="s">
        <v>38</v>
      </c>
      <c r="C127" s="61">
        <v>0</v>
      </c>
      <c r="D127" s="61">
        <v>0</v>
      </c>
      <c r="E127" s="61">
        <v>0</v>
      </c>
      <c r="F127" s="61">
        <v>1</v>
      </c>
      <c r="G127" s="61" t="s">
        <v>10</v>
      </c>
      <c r="H127" s="61" t="b">
        <f>IF(COUNTIF(ParametrosSemSeedFixa!$A:$A,Parametros!A127)&gt;0,FALSE,TRUE)</f>
        <v>0</v>
      </c>
      <c r="I127" s="61" t="str">
        <f t="shared" si="9"/>
        <v>OK</v>
      </c>
      <c r="J127" s="61" t="str">
        <f>VLOOKUP(B127,Distribuições!$A$1:$F$13,6,FALSE)</f>
        <v>Parametro 1: média, Parametro 2: desvio padrão</v>
      </c>
    </row>
    <row r="128" spans="1:10" s="61" customFormat="1" ht="12.75" x14ac:dyDescent="0.2">
      <c r="A128" s="61" t="s">
        <v>239</v>
      </c>
      <c r="B128" s="61" t="s">
        <v>38</v>
      </c>
      <c r="C128" s="61">
        <v>0</v>
      </c>
      <c r="D128" s="61">
        <v>0</v>
      </c>
      <c r="E128" s="61">
        <v>0</v>
      </c>
      <c r="F128" s="61">
        <v>1</v>
      </c>
      <c r="G128" s="61" t="s">
        <v>10</v>
      </c>
      <c r="H128" s="61" t="b">
        <f>IF(COUNTIF(ParametrosSemSeedFixa!$A:$A,Parametros!A128)&gt;0,FALSE,TRUE)</f>
        <v>0</v>
      </c>
      <c r="I128" s="61" t="str">
        <f t="shared" si="9"/>
        <v>OK</v>
      </c>
      <c r="J128" s="61" t="str">
        <f>VLOOKUP(B128,Distribuições!$A$1:$F$13,6,FALSE)</f>
        <v>Parametro 1: média, Parametro 2: desvio padrão</v>
      </c>
    </row>
    <row r="129" spans="1:10" s="61" customFormat="1" ht="12.75" x14ac:dyDescent="0.2">
      <c r="A129" s="61" t="s">
        <v>244</v>
      </c>
      <c r="B129" s="61" t="s">
        <v>463</v>
      </c>
      <c r="C129" s="61">
        <v>0.1957933370976849</v>
      </c>
      <c r="D129" s="61">
        <v>0.10611506557449443</v>
      </c>
      <c r="E129" s="61">
        <v>0</v>
      </c>
      <c r="F129" s="61">
        <v>1</v>
      </c>
      <c r="G129" s="61" t="s">
        <v>10</v>
      </c>
      <c r="H129" s="61" t="b">
        <f>IF(COUNTIF(ParametrosSemSeedFixa!$A:$A,Parametros!A129)&gt;0,FALSE,TRUE)</f>
        <v>0</v>
      </c>
      <c r="I129" s="61" t="str">
        <f t="shared" si="9"/>
        <v>OK</v>
      </c>
      <c r="J129" s="61" t="str">
        <f>VLOOKUP(B129,Distribuições!$A$1:$F$13,6,FALSE)</f>
        <v>Parametro 1: média, Parametro 2: desvio padrão, Parametro 3: mínimo, Parametro 4: máximo</v>
      </c>
    </row>
    <row r="130" spans="1:10" s="61" customFormat="1" ht="12.75" x14ac:dyDescent="0.2">
      <c r="A130" s="61" t="s">
        <v>248</v>
      </c>
      <c r="B130" s="61" t="s">
        <v>463</v>
      </c>
      <c r="C130" s="61">
        <v>2.0920383963862223E-2</v>
      </c>
      <c r="D130" s="61">
        <v>9.7408030964799483E-3</v>
      </c>
      <c r="E130" s="61">
        <v>0</v>
      </c>
      <c r="F130" s="61">
        <v>1</v>
      </c>
      <c r="G130" s="61" t="s">
        <v>10</v>
      </c>
      <c r="H130" s="61" t="b">
        <f>IF(COUNTIF(ParametrosSemSeedFixa!$A:$A,Parametros!A130)&gt;0,FALSE,TRUE)</f>
        <v>0</v>
      </c>
      <c r="I130" s="61" t="str">
        <f t="shared" si="9"/>
        <v>OK</v>
      </c>
      <c r="J130" s="61" t="str">
        <f>VLOOKUP(B130,Distribuições!$A$1:$F$13,6,FALSE)</f>
        <v>Parametro 1: média, Parametro 2: desvio padrão, Parametro 3: mínimo, Parametro 4: máximo</v>
      </c>
    </row>
    <row r="131" spans="1:10" s="61" customFormat="1" ht="12.75" x14ac:dyDescent="0.2">
      <c r="A131" s="61" t="s">
        <v>236</v>
      </c>
      <c r="B131" s="61" t="s">
        <v>38</v>
      </c>
      <c r="C131" s="61">
        <v>0</v>
      </c>
      <c r="D131" s="61">
        <v>0</v>
      </c>
      <c r="E131" s="61">
        <v>0</v>
      </c>
      <c r="F131" s="61">
        <v>1</v>
      </c>
      <c r="G131" s="61" t="s">
        <v>10</v>
      </c>
      <c r="H131" s="61" t="b">
        <f>IF(COUNTIF(ParametrosSemSeedFixa!$A:$A,Parametros!A131)&gt;0,FALSE,TRUE)</f>
        <v>0</v>
      </c>
      <c r="I131" s="61" t="str">
        <f t="shared" ref="I131:I194" si="11">IF(AND(B131="normal",NOT(COUNT(C131:D131)=2)),"Dados Incorretos",
IF(AND(B131="triangular",NOT(COUNT(C131:E131)=3)),"Dados Incorretos",
IF(AND(B131="poisson",NOT(COUNT(C131:D131)=1)),"Dados Incorretos",
IF(AND(B131="normaltruncada",NOT(COUNT(C131:F131)=4)),"Dados Incorretos",
IF(AND(B131="uniforme",NOT(COUNT(C131:D131)=2)),"Dados Incorretos",
IF(AND(B131="poisson_percentual_eventos",NOT(COUNT(C131:D131)=1)),"Dados Incorretos","OK"))))))</f>
        <v>OK</v>
      </c>
      <c r="J131" s="61" t="str">
        <f>VLOOKUP(B131,Distribuições!$A$1:$F$13,6,FALSE)</f>
        <v>Parametro 1: média, Parametro 2: desvio padrão</v>
      </c>
    </row>
    <row r="132" spans="1:10" s="61" customFormat="1" ht="12.75" x14ac:dyDescent="0.2">
      <c r="A132" s="61" t="s">
        <v>240</v>
      </c>
      <c r="B132" s="61" t="s">
        <v>38</v>
      </c>
      <c r="C132" s="61">
        <v>0</v>
      </c>
      <c r="D132" s="61">
        <v>0</v>
      </c>
      <c r="E132" s="61">
        <v>0</v>
      </c>
      <c r="F132" s="61">
        <v>1</v>
      </c>
      <c r="G132" s="61" t="s">
        <v>10</v>
      </c>
      <c r="H132" s="61" t="b">
        <f>IF(COUNTIF(ParametrosSemSeedFixa!$A:$A,Parametros!A132)&gt;0,FALSE,TRUE)</f>
        <v>0</v>
      </c>
      <c r="I132" s="61" t="str">
        <f t="shared" si="11"/>
        <v>OK</v>
      </c>
      <c r="J132" s="61" t="str">
        <f>VLOOKUP(B132,Distribuições!$A$1:$F$13,6,FALSE)</f>
        <v>Parametro 1: média, Parametro 2: desvio padrão</v>
      </c>
    </row>
    <row r="133" spans="1:10" s="61" customFormat="1" ht="12.75" x14ac:dyDescent="0.2">
      <c r="A133" s="61" t="s">
        <v>52</v>
      </c>
      <c r="B133" s="61" t="s">
        <v>463</v>
      </c>
      <c r="C133" s="61">
        <v>3.9920843000000001</v>
      </c>
      <c r="D133" s="61">
        <v>1.4172802723165652</v>
      </c>
      <c r="E133" s="61">
        <v>0</v>
      </c>
      <c r="F133" s="61">
        <f>C133+D133*10+1</f>
        <v>19.164887023165655</v>
      </c>
      <c r="G133" s="61" t="s">
        <v>10</v>
      </c>
      <c r="H133" s="61" t="b">
        <f>IF(COUNTIF(ParametrosSemSeedFixa!$A:$A,Parametros!A133)&gt;0,FALSE,TRUE)</f>
        <v>0</v>
      </c>
      <c r="I133" s="61" t="str">
        <f t="shared" si="11"/>
        <v>OK</v>
      </c>
      <c r="J133" s="61" t="str">
        <f>VLOOKUP(B133,Distribuições!$A$1:$F$13,6,FALSE)</f>
        <v>Parametro 1: média, Parametro 2: desvio padrão, Parametro 3: mínimo, Parametro 4: máximo</v>
      </c>
    </row>
    <row r="134" spans="1:10" s="61" customFormat="1" ht="12.75" x14ac:dyDescent="0.2">
      <c r="A134" s="61" t="s">
        <v>150</v>
      </c>
      <c r="B134" s="61" t="s">
        <v>38</v>
      </c>
      <c r="C134" s="61">
        <v>0.2044537027147259</v>
      </c>
      <c r="D134" s="61">
        <v>0</v>
      </c>
      <c r="G134" s="61" t="s">
        <v>10</v>
      </c>
      <c r="H134" s="61" t="b">
        <f>IF(COUNTIF(ParametrosSemSeedFixa!$A:$A,Parametros!A134)&gt;0,FALSE,TRUE)</f>
        <v>1</v>
      </c>
      <c r="I134" s="61" t="str">
        <f t="shared" si="11"/>
        <v>OK</v>
      </c>
      <c r="J134" s="61" t="str">
        <f>VLOOKUP(B134,Distribuições!$A$1:$F$13,6,FALSE)</f>
        <v>Parametro 1: média, Parametro 2: desvio padrão</v>
      </c>
    </row>
    <row r="135" spans="1:10" s="61" customFormat="1" ht="12.75" x14ac:dyDescent="0.2">
      <c r="A135" s="61" t="s">
        <v>151</v>
      </c>
      <c r="B135" s="61" t="s">
        <v>38</v>
      </c>
      <c r="C135" s="61">
        <v>1.5491573940793143E-3</v>
      </c>
      <c r="D135" s="61">
        <v>0</v>
      </c>
      <c r="G135" s="61" t="s">
        <v>10</v>
      </c>
      <c r="H135" s="61" t="b">
        <f>IF(COUNTIF(ParametrosSemSeedFixa!$A:$A,Parametros!A135)&gt;0,FALSE,TRUE)</f>
        <v>1</v>
      </c>
      <c r="I135" s="61" t="str">
        <f t="shared" si="11"/>
        <v>OK</v>
      </c>
      <c r="J135" s="61" t="str">
        <f>VLOOKUP(B135,Distribuições!$A$1:$F$13,6,FALSE)</f>
        <v>Parametro 1: média, Parametro 2: desvio padrão</v>
      </c>
    </row>
    <row r="136" spans="1:10" s="61" customFormat="1" ht="12.75" x14ac:dyDescent="0.2">
      <c r="A136" s="61" t="s">
        <v>152</v>
      </c>
      <c r="B136" s="61" t="s">
        <v>38</v>
      </c>
      <c r="C136" s="61">
        <v>-4.399566149642267E-3</v>
      </c>
      <c r="D136" s="61">
        <v>0</v>
      </c>
      <c r="G136" s="61" t="s">
        <v>10</v>
      </c>
      <c r="H136" s="61" t="b">
        <f>IF(COUNTIF(ParametrosSemSeedFixa!$A:$A,Parametros!A136)&gt;0,FALSE,TRUE)</f>
        <v>1</v>
      </c>
      <c r="I136" s="61" t="str">
        <f t="shared" si="11"/>
        <v>OK</v>
      </c>
      <c r="J136" s="61" t="str">
        <f>VLOOKUP(B136,Distribuições!$A$1:$F$13,6,FALSE)</f>
        <v>Parametro 1: média, Parametro 2: desvio padrão</v>
      </c>
    </row>
    <row r="137" spans="1:10" s="61" customFormat="1" ht="12.75" x14ac:dyDescent="0.2">
      <c r="A137" s="61" t="s">
        <v>167</v>
      </c>
      <c r="B137" s="61" t="s">
        <v>38</v>
      </c>
      <c r="C137" s="61">
        <v>0</v>
      </c>
      <c r="D137" s="61">
        <v>0</v>
      </c>
      <c r="G137" s="61" t="s">
        <v>10</v>
      </c>
      <c r="H137" s="61" t="b">
        <f>IF(COUNTIF(ParametrosSemSeedFixa!$A:$A,Parametros!A137)&gt;0,FALSE,TRUE)</f>
        <v>1</v>
      </c>
      <c r="I137" s="61" t="str">
        <f t="shared" si="11"/>
        <v>OK</v>
      </c>
      <c r="J137" s="61" t="str">
        <f>VLOOKUP(B137,Distribuições!$A$1:$F$13,6,FALSE)</f>
        <v>Parametro 1: média, Parametro 2: desvio padrão</v>
      </c>
    </row>
    <row r="138" spans="1:10" s="61" customFormat="1" ht="12.75" x14ac:dyDescent="0.2">
      <c r="A138" s="61" t="s">
        <v>170</v>
      </c>
      <c r="B138" s="61" t="s">
        <v>38</v>
      </c>
      <c r="C138" s="61">
        <v>0</v>
      </c>
      <c r="D138" s="61">
        <v>0</v>
      </c>
      <c r="G138" s="61" t="s">
        <v>10</v>
      </c>
      <c r="H138" s="61" t="b">
        <f>IF(COUNTIF(ParametrosSemSeedFixa!$A:$A,Parametros!A138)&gt;0,FALSE,TRUE)</f>
        <v>1</v>
      </c>
      <c r="I138" s="61" t="str">
        <f t="shared" si="11"/>
        <v>OK</v>
      </c>
      <c r="J138" s="61" t="str">
        <f>VLOOKUP(B138,Distribuições!$A$1:$F$13,6,FALSE)</f>
        <v>Parametro 1: média, Parametro 2: desvio padrão</v>
      </c>
    </row>
    <row r="139" spans="1:10" s="61" customFormat="1" ht="12.75" x14ac:dyDescent="0.2">
      <c r="A139" s="61" t="s">
        <v>168</v>
      </c>
      <c r="B139" s="61" t="s">
        <v>38</v>
      </c>
      <c r="C139" s="61">
        <v>0</v>
      </c>
      <c r="D139" s="61">
        <v>0</v>
      </c>
      <c r="G139" s="61" t="s">
        <v>10</v>
      </c>
      <c r="H139" s="61" t="b">
        <f>IF(COUNTIF(ParametrosSemSeedFixa!$A:$A,Parametros!A139)&gt;0,FALSE,TRUE)</f>
        <v>1</v>
      </c>
      <c r="I139" s="61" t="str">
        <f t="shared" si="11"/>
        <v>OK</v>
      </c>
      <c r="J139" s="61" t="str">
        <f>VLOOKUP(B139,Distribuições!$A$1:$F$13,6,FALSE)</f>
        <v>Parametro 1: média, Parametro 2: desvio padrão</v>
      </c>
    </row>
    <row r="140" spans="1:10" s="61" customFormat="1" ht="12.75" x14ac:dyDescent="0.2">
      <c r="A140" s="61" t="s">
        <v>169</v>
      </c>
      <c r="B140" s="61" t="s">
        <v>38</v>
      </c>
      <c r="C140" s="61">
        <v>0</v>
      </c>
      <c r="D140" s="61">
        <v>0</v>
      </c>
      <c r="G140" s="61" t="s">
        <v>10</v>
      </c>
      <c r="H140" s="61" t="b">
        <f>IF(COUNTIF(ParametrosSemSeedFixa!$A:$A,Parametros!A140)&gt;0,FALSE,TRUE)</f>
        <v>1</v>
      </c>
      <c r="I140" s="61" t="str">
        <f t="shared" si="11"/>
        <v>OK</v>
      </c>
      <c r="J140" s="61" t="str">
        <f>VLOOKUP(B140,Distribuições!$A$1:$F$13,6,FALSE)</f>
        <v>Parametro 1: média, Parametro 2: desvio padrão</v>
      </c>
    </row>
    <row r="141" spans="1:10" s="61" customFormat="1" ht="12.75" x14ac:dyDescent="0.2">
      <c r="A141" s="61" t="s">
        <v>171</v>
      </c>
      <c r="B141" s="61" t="s">
        <v>38</v>
      </c>
      <c r="C141" s="61">
        <v>32</v>
      </c>
      <c r="D141" s="61">
        <v>0</v>
      </c>
      <c r="G141" s="61" t="s">
        <v>10</v>
      </c>
      <c r="H141" s="61" t="b">
        <f>IF(COUNTIF(ParametrosSemSeedFixa!$A:$A,Parametros!A141)&gt;0,FALSE,TRUE)</f>
        <v>1</v>
      </c>
      <c r="I141" s="61" t="str">
        <f t="shared" si="11"/>
        <v>OK</v>
      </c>
      <c r="J141" s="61" t="str">
        <f>VLOOKUP(B141,Distribuições!$A$1:$F$13,6,FALSE)</f>
        <v>Parametro 1: média, Parametro 2: desvio padrão</v>
      </c>
    </row>
    <row r="142" spans="1:10" s="61" customFormat="1" ht="12.75" x14ac:dyDescent="0.2">
      <c r="A142" s="61" t="s">
        <v>211</v>
      </c>
      <c r="B142" s="61" t="s">
        <v>38</v>
      </c>
      <c r="C142" s="61">
        <v>7.8975872998198113</v>
      </c>
      <c r="D142" s="61">
        <v>0</v>
      </c>
      <c r="G142" s="61" t="s">
        <v>10</v>
      </c>
      <c r="H142" s="61" t="b">
        <f>IF(COUNTIF(ParametrosSemSeedFixa!$A:$A,Parametros!A142)&gt;0,FALSE,TRUE)</f>
        <v>1</v>
      </c>
      <c r="I142" s="61" t="str">
        <f t="shared" si="11"/>
        <v>OK</v>
      </c>
      <c r="J142" s="61" t="str">
        <f>VLOOKUP(B142,Distribuições!$A$1:$F$13,6,FALSE)</f>
        <v>Parametro 1: média, Parametro 2: desvio padrão</v>
      </c>
    </row>
    <row r="143" spans="1:10" s="61" customFormat="1" ht="12.75" x14ac:dyDescent="0.2">
      <c r="A143" s="61" t="s">
        <v>215</v>
      </c>
      <c r="B143" s="61" t="s">
        <v>38</v>
      </c>
      <c r="C143" s="61">
        <v>0.62289934258889479</v>
      </c>
      <c r="D143" s="61">
        <v>0</v>
      </c>
      <c r="G143" s="61" t="s">
        <v>10</v>
      </c>
      <c r="H143" s="61" t="b">
        <f>IF(COUNTIF(ParametrosSemSeedFixa!$A:$A,Parametros!A143)&gt;0,FALSE,TRUE)</f>
        <v>1</v>
      </c>
      <c r="I143" s="61" t="str">
        <f t="shared" si="11"/>
        <v>OK</v>
      </c>
      <c r="J143" s="61" t="str">
        <f>VLOOKUP(B143,Distribuições!$A$1:$F$13,6,FALSE)</f>
        <v>Parametro 1: média, Parametro 2: desvio padrão</v>
      </c>
    </row>
    <row r="144" spans="1:10" s="61" customFormat="1" ht="12.75" x14ac:dyDescent="0.2">
      <c r="A144" s="61" t="s">
        <v>210</v>
      </c>
      <c r="B144" s="61" t="s">
        <v>38</v>
      </c>
      <c r="C144" s="61">
        <v>9.0134963707211782</v>
      </c>
      <c r="D144" s="61">
        <v>0</v>
      </c>
      <c r="G144" s="61" t="s">
        <v>10</v>
      </c>
      <c r="H144" s="61" t="b">
        <f>IF(COUNTIF(ParametrosSemSeedFixa!$A:$A,Parametros!A144)&gt;0,FALSE,TRUE)</f>
        <v>1</v>
      </c>
      <c r="I144" s="61" t="str">
        <f t="shared" si="11"/>
        <v>OK</v>
      </c>
      <c r="J144" s="61" t="str">
        <f>VLOOKUP(B144,Distribuições!$A$1:$F$13,6,FALSE)</f>
        <v>Parametro 1: média, Parametro 2: desvio padrão</v>
      </c>
    </row>
    <row r="145" spans="1:10" s="61" customFormat="1" ht="12.75" x14ac:dyDescent="0.2">
      <c r="A145" s="61" t="s">
        <v>212</v>
      </c>
      <c r="B145" s="61" t="s">
        <v>38</v>
      </c>
      <c r="C145" s="61">
        <v>11.225658326292109</v>
      </c>
      <c r="D145" s="61">
        <v>0</v>
      </c>
      <c r="G145" s="61" t="s">
        <v>10</v>
      </c>
      <c r="H145" s="61" t="b">
        <f>IF(COUNTIF(ParametrosSemSeedFixa!$A:$A,Parametros!A145)&gt;0,FALSE,TRUE)</f>
        <v>1</v>
      </c>
      <c r="I145" s="61" t="str">
        <f t="shared" si="11"/>
        <v>OK</v>
      </c>
      <c r="J145" s="61" t="str">
        <f>VLOOKUP(B145,Distribuições!$A$1:$F$13,6,FALSE)</f>
        <v>Parametro 1: média, Parametro 2: desvio padrão</v>
      </c>
    </row>
    <row r="146" spans="1:10" s="61" customFormat="1" ht="12.75" x14ac:dyDescent="0.2">
      <c r="A146" s="61" t="s">
        <v>213</v>
      </c>
      <c r="B146" s="61" t="s">
        <v>38</v>
      </c>
      <c r="C146" s="61">
        <v>16.96052253162523</v>
      </c>
      <c r="D146" s="61">
        <v>0</v>
      </c>
      <c r="G146" s="61" t="s">
        <v>10</v>
      </c>
      <c r="H146" s="61" t="b">
        <f>IF(COUNTIF(ParametrosSemSeedFixa!$A:$A,Parametros!A146)&gt;0,FALSE,TRUE)</f>
        <v>1</v>
      </c>
      <c r="I146" s="61" t="str">
        <f t="shared" si="11"/>
        <v>OK</v>
      </c>
      <c r="J146" s="61" t="str">
        <f>VLOOKUP(B146,Distribuições!$A$1:$F$13,6,FALSE)</f>
        <v>Parametro 1: média, Parametro 2: desvio padrão</v>
      </c>
    </row>
    <row r="147" spans="1:10" s="61" customFormat="1" ht="12.75" x14ac:dyDescent="0.2">
      <c r="A147" s="61" t="s">
        <v>214</v>
      </c>
      <c r="B147" s="61" t="s">
        <v>38</v>
      </c>
      <c r="C147" s="61">
        <v>7.038585793358461</v>
      </c>
      <c r="D147" s="61">
        <v>0</v>
      </c>
      <c r="G147" s="61" t="s">
        <v>10</v>
      </c>
      <c r="H147" s="61" t="b">
        <f>IF(COUNTIF(ParametrosSemSeedFixa!$A:$A,Parametros!A147)&gt;0,FALSE,TRUE)</f>
        <v>1</v>
      </c>
      <c r="I147" s="61" t="str">
        <f t="shared" si="11"/>
        <v>OK</v>
      </c>
      <c r="J147" s="61" t="str">
        <f>VLOOKUP(B147,Distribuições!$A$1:$F$13,6,FALSE)</f>
        <v>Parametro 1: média, Parametro 2: desvio padrão</v>
      </c>
    </row>
    <row r="148" spans="1:10" s="61" customFormat="1" ht="12.75" x14ac:dyDescent="0.2">
      <c r="A148" s="61" t="s">
        <v>129</v>
      </c>
      <c r="B148" s="61" t="s">
        <v>38</v>
      </c>
      <c r="C148" s="61">
        <v>0</v>
      </c>
      <c r="D148" s="61">
        <v>0</v>
      </c>
      <c r="G148" s="61" t="s">
        <v>10</v>
      </c>
      <c r="H148" s="61" t="b">
        <f>IF(COUNTIF(ParametrosSemSeedFixa!$A:$A,Parametros!A148)&gt;0,FALSE,TRUE)</f>
        <v>1</v>
      </c>
      <c r="I148" s="61" t="str">
        <f t="shared" si="11"/>
        <v>OK</v>
      </c>
      <c r="J148" s="61" t="str">
        <f>VLOOKUP(B148,Distribuições!$A$1:$F$13,6,FALSE)</f>
        <v>Parametro 1: média, Parametro 2: desvio padrão</v>
      </c>
    </row>
    <row r="149" spans="1:10" s="61" customFormat="1" ht="12.75" x14ac:dyDescent="0.2">
      <c r="A149" s="61" t="s">
        <v>132</v>
      </c>
      <c r="B149" s="61" t="s">
        <v>38</v>
      </c>
      <c r="C149" s="61">
        <v>0</v>
      </c>
      <c r="D149" s="61">
        <v>0</v>
      </c>
      <c r="G149" s="61" t="s">
        <v>10</v>
      </c>
      <c r="H149" s="61" t="b">
        <f>IF(COUNTIF(ParametrosSemSeedFixa!$A:$A,Parametros!A149)&gt;0,FALSE,TRUE)</f>
        <v>1</v>
      </c>
      <c r="I149" s="61" t="str">
        <f t="shared" si="11"/>
        <v>OK</v>
      </c>
      <c r="J149" s="61" t="str">
        <f>VLOOKUP(B149,Distribuições!$A$1:$F$13,6,FALSE)</f>
        <v>Parametro 1: média, Parametro 2: desvio padrão</v>
      </c>
    </row>
    <row r="150" spans="1:10" s="61" customFormat="1" ht="12.75" x14ac:dyDescent="0.2">
      <c r="A150" s="61" t="s">
        <v>130</v>
      </c>
      <c r="B150" s="61" t="s">
        <v>38</v>
      </c>
      <c r="C150" s="61">
        <v>0</v>
      </c>
      <c r="D150" s="61">
        <v>0</v>
      </c>
      <c r="G150" s="61" t="s">
        <v>10</v>
      </c>
      <c r="H150" s="61" t="b">
        <f>IF(COUNTIF(ParametrosSemSeedFixa!$A:$A,Parametros!A150)&gt;0,FALSE,TRUE)</f>
        <v>1</v>
      </c>
      <c r="I150" s="61" t="str">
        <f t="shared" si="11"/>
        <v>OK</v>
      </c>
      <c r="J150" s="61" t="str">
        <f>VLOOKUP(B150,Distribuições!$A$1:$F$13,6,FALSE)</f>
        <v>Parametro 1: média, Parametro 2: desvio padrão</v>
      </c>
    </row>
    <row r="151" spans="1:10" s="61" customFormat="1" ht="12.75" x14ac:dyDescent="0.2">
      <c r="A151" s="61" t="s">
        <v>131</v>
      </c>
      <c r="B151" s="61" t="s">
        <v>38</v>
      </c>
      <c r="C151" s="61">
        <v>0</v>
      </c>
      <c r="D151" s="61">
        <v>0</v>
      </c>
      <c r="G151" s="61" t="s">
        <v>10</v>
      </c>
      <c r="H151" s="61" t="b">
        <f>IF(COUNTIF(ParametrosSemSeedFixa!$A:$A,Parametros!A151)&gt;0,FALSE,TRUE)</f>
        <v>1</v>
      </c>
      <c r="I151" s="61" t="str">
        <f t="shared" si="11"/>
        <v>OK</v>
      </c>
      <c r="J151" s="61" t="str">
        <f>VLOOKUP(B151,Distribuições!$A$1:$F$13,6,FALSE)</f>
        <v>Parametro 1: média, Parametro 2: desvio padrão</v>
      </c>
    </row>
    <row r="152" spans="1:10" s="61" customFormat="1" ht="12.75" x14ac:dyDescent="0.2">
      <c r="A152" s="61" t="s">
        <v>72</v>
      </c>
      <c r="B152" s="61" t="s">
        <v>38</v>
      </c>
      <c r="C152" s="61">
        <v>6475</v>
      </c>
      <c r="D152" s="61">
        <v>0</v>
      </c>
      <c r="G152" s="61" t="s">
        <v>21</v>
      </c>
      <c r="H152" s="61" t="b">
        <f>IF(COUNTIF(ParametrosSemSeedFixa!$A:$A,Parametros!A152)&gt;0,FALSE,TRUE)</f>
        <v>1</v>
      </c>
      <c r="I152" s="61" t="str">
        <f t="shared" si="11"/>
        <v>OK</v>
      </c>
      <c r="J152" s="61" t="str">
        <f>VLOOKUP(B152,Distribuições!$A$1:$F$13,6,FALSE)</f>
        <v>Parametro 1: média, Parametro 2: desvio padrão</v>
      </c>
    </row>
    <row r="153" spans="1:10" s="61" customFormat="1" ht="12.75" x14ac:dyDescent="0.2">
      <c r="A153" s="61" t="s">
        <v>76</v>
      </c>
      <c r="B153" s="61" t="s">
        <v>39</v>
      </c>
      <c r="C153" s="61">
        <v>1</v>
      </c>
      <c r="D153" s="61">
        <v>1.8</v>
      </c>
      <c r="E153" s="61">
        <v>14</v>
      </c>
      <c r="G153" s="61" t="s">
        <v>21</v>
      </c>
      <c r="H153" s="61" t="b">
        <f>IF(COUNTIF(ParametrosSemSeedFixa!$A:$A,Parametros!A153)&gt;0,FALSE,TRUE)</f>
        <v>1</v>
      </c>
      <c r="I153" s="61" t="str">
        <f t="shared" si="11"/>
        <v>OK</v>
      </c>
      <c r="J153" s="61" t="str">
        <f>VLOOKUP(B153,Distribuições!$A$1:$F$13,6,FALSE)</f>
        <v>Parametro 1: mínimo, Parametro 2: moda (valor mais provável), Parametro 3: máximo</v>
      </c>
    </row>
    <row r="154" spans="1:10" s="61" customFormat="1" ht="12.75" x14ac:dyDescent="0.2">
      <c r="A154" s="61" t="s">
        <v>89</v>
      </c>
      <c r="B154" s="61" t="s">
        <v>38</v>
      </c>
      <c r="C154" s="61">
        <v>2.976190476190476E-3</v>
      </c>
      <c r="D154" s="61">
        <v>0</v>
      </c>
      <c r="G154" s="61" t="s">
        <v>21</v>
      </c>
      <c r="H154" s="61" t="b">
        <f>IF(COUNTIF(ParametrosSemSeedFixa!$A:$A,Parametros!A154)&gt;0,FALSE,TRUE)</f>
        <v>1</v>
      </c>
      <c r="I154" s="61" t="str">
        <f t="shared" si="11"/>
        <v>OK</v>
      </c>
      <c r="J154" s="61" t="str">
        <f>VLOOKUP(B154,Distribuições!$A$1:$F$13,6,FALSE)</f>
        <v>Parametro 1: média, Parametro 2: desvio padrão</v>
      </c>
    </row>
    <row r="155" spans="1:10" s="61" customFormat="1" ht="12.75" x14ac:dyDescent="0.2">
      <c r="A155" s="61" t="s">
        <v>86</v>
      </c>
      <c r="B155" s="61" t="s">
        <v>39</v>
      </c>
      <c r="C155" s="61">
        <v>0</v>
      </c>
      <c r="D155" s="61">
        <v>0.01</v>
      </c>
      <c r="E155" s="61">
        <v>0.05</v>
      </c>
      <c r="G155" s="61" t="s">
        <v>21</v>
      </c>
      <c r="H155" s="61" t="b">
        <f>IF(COUNTIF(ParametrosSemSeedFixa!$A:$A,Parametros!A155)&gt;0,FALSE,TRUE)</f>
        <v>1</v>
      </c>
      <c r="I155" s="61" t="str">
        <f t="shared" si="11"/>
        <v>OK</v>
      </c>
      <c r="J155" s="61" t="str">
        <f>VLOOKUP(B155,Distribuições!$A$1:$F$13,6,FALSE)</f>
        <v>Parametro 1: mínimo, Parametro 2: moda (valor mais provável), Parametro 3: máximo</v>
      </c>
    </row>
    <row r="156" spans="1:10" s="61" customFormat="1" ht="12.75" x14ac:dyDescent="0.2">
      <c r="A156" s="61" t="s">
        <v>110</v>
      </c>
      <c r="B156" s="61" t="s">
        <v>38</v>
      </c>
      <c r="C156" s="61">
        <v>0</v>
      </c>
      <c r="D156" s="61">
        <v>0</v>
      </c>
      <c r="G156" s="61" t="s">
        <v>21</v>
      </c>
      <c r="H156" s="61" t="b">
        <f>IF(COUNTIF(ParametrosSemSeedFixa!$A:$A,Parametros!A156)&gt;0,FALSE,TRUE)</f>
        <v>1</v>
      </c>
      <c r="I156" s="61" t="str">
        <f t="shared" si="11"/>
        <v>OK</v>
      </c>
      <c r="J156" s="61" t="str">
        <f>VLOOKUP(B156,Distribuições!$A$1:$F$13,6,FALSE)</f>
        <v>Parametro 1: média, Parametro 2: desvio padrão</v>
      </c>
    </row>
    <row r="157" spans="1:10" s="61" customFormat="1" ht="12.75" x14ac:dyDescent="0.2">
      <c r="A157" s="61" t="s">
        <v>115</v>
      </c>
      <c r="B157" s="61" t="s">
        <v>38</v>
      </c>
      <c r="C157" s="61">
        <v>782.47652980501255</v>
      </c>
      <c r="D157" s="61">
        <v>292.31790708022641</v>
      </c>
      <c r="G157" s="61" t="s">
        <v>21</v>
      </c>
      <c r="H157" s="61" t="b">
        <f>IF(COUNTIF(ParametrosSemSeedFixa!$A:$A,Parametros!A157)&gt;0,FALSE,TRUE)</f>
        <v>1</v>
      </c>
      <c r="I157" s="61" t="str">
        <f t="shared" si="11"/>
        <v>OK</v>
      </c>
      <c r="J157" s="61" t="str">
        <f>VLOOKUP(B157,Distribuições!$A$1:$F$13,6,FALSE)</f>
        <v>Parametro 1: média, Parametro 2: desvio padrão</v>
      </c>
    </row>
    <row r="158" spans="1:10" s="61" customFormat="1" ht="12.75" x14ac:dyDescent="0.2">
      <c r="A158" s="61" t="s">
        <v>117</v>
      </c>
      <c r="B158" s="61" t="s">
        <v>38</v>
      </c>
      <c r="C158" s="61">
        <v>0</v>
      </c>
      <c r="D158" s="61">
        <v>0</v>
      </c>
      <c r="G158" s="61" t="s">
        <v>21</v>
      </c>
      <c r="H158" s="61" t="b">
        <f>IF(COUNTIF(ParametrosSemSeedFixa!$A:$A,Parametros!A158)&gt;0,FALSE,TRUE)</f>
        <v>1</v>
      </c>
      <c r="I158" s="61" t="str">
        <f t="shared" si="11"/>
        <v>OK</v>
      </c>
      <c r="J158" s="61" t="str">
        <f>VLOOKUP(B158,Distribuições!$A$1:$F$13,6,FALSE)</f>
        <v>Parametro 1: média, Parametro 2: desvio padrão</v>
      </c>
    </row>
    <row r="159" spans="1:10" s="61" customFormat="1" ht="12.75" x14ac:dyDescent="0.2">
      <c r="A159" s="61" t="s">
        <v>122</v>
      </c>
      <c r="B159" s="61" t="s">
        <v>38</v>
      </c>
      <c r="C159" s="61">
        <v>0</v>
      </c>
      <c r="D159" s="61">
        <v>0</v>
      </c>
      <c r="G159" s="61" t="s">
        <v>21</v>
      </c>
      <c r="H159" s="61" t="b">
        <f>IF(COUNTIF(ParametrosSemSeedFixa!$A:$A,Parametros!A159)&gt;0,FALSE,TRUE)</f>
        <v>1</v>
      </c>
      <c r="I159" s="61" t="str">
        <f t="shared" si="11"/>
        <v>OK</v>
      </c>
      <c r="J159" s="61" t="str">
        <f>VLOOKUP(B159,Distribuições!$A$1:$F$13,6,FALSE)</f>
        <v>Parametro 1: média, Parametro 2: desvio padrão</v>
      </c>
    </row>
    <row r="160" spans="1:10" s="61" customFormat="1" ht="12.75" x14ac:dyDescent="0.2">
      <c r="A160" s="61" t="s">
        <v>144</v>
      </c>
      <c r="B160" s="61" t="s">
        <v>38</v>
      </c>
      <c r="C160" s="61">
        <v>2.8854037747524753E-2</v>
      </c>
      <c r="D160" s="61">
        <v>0</v>
      </c>
      <c r="G160" s="61" t="s">
        <v>21</v>
      </c>
      <c r="H160" s="61" t="b">
        <f>IF(COUNTIF(ParametrosSemSeedFixa!$A:$A,Parametros!A160)&gt;0,FALSE,TRUE)</f>
        <v>1</v>
      </c>
      <c r="I160" s="61" t="str">
        <f t="shared" si="11"/>
        <v>OK</v>
      </c>
      <c r="J160" s="61" t="str">
        <f>VLOOKUP(B160,Distribuições!$A$1:$F$13,6,FALSE)</f>
        <v>Parametro 1: média, Parametro 2: desvio padrão</v>
      </c>
    </row>
    <row r="161" spans="1:10" s="61" customFormat="1" ht="12.75" x14ac:dyDescent="0.2">
      <c r="A161" s="61" t="s">
        <v>145</v>
      </c>
      <c r="B161" s="61" t="s">
        <v>38</v>
      </c>
      <c r="C161" s="61">
        <v>6000</v>
      </c>
      <c r="D161" s="61">
        <v>0</v>
      </c>
      <c r="G161" s="61" t="s">
        <v>21</v>
      </c>
      <c r="H161" s="61" t="b">
        <f>IF(COUNTIF(ParametrosSemSeedFixa!$A:$A,Parametros!A161)&gt;0,FALSE,TRUE)</f>
        <v>1</v>
      </c>
      <c r="I161" s="61" t="str">
        <f t="shared" si="11"/>
        <v>OK</v>
      </c>
      <c r="J161" s="61" t="str">
        <f>VLOOKUP(B161,Distribuições!$A$1:$F$13,6,FALSE)</f>
        <v>Parametro 1: média, Parametro 2: desvio padrão</v>
      </c>
    </row>
    <row r="162" spans="1:10" s="61" customFormat="1" ht="12.75" x14ac:dyDescent="0.2">
      <c r="A162" s="61" t="s">
        <v>158</v>
      </c>
      <c r="B162" s="61" t="s">
        <v>38</v>
      </c>
      <c r="C162" s="61">
        <v>0</v>
      </c>
      <c r="D162" s="61">
        <v>0</v>
      </c>
      <c r="G162" s="61" t="s">
        <v>21</v>
      </c>
      <c r="H162" s="61" t="b">
        <f>IF(COUNTIF(ParametrosSemSeedFixa!$A:$A,Parametros!A162)&gt;0,FALSE,TRUE)</f>
        <v>1</v>
      </c>
      <c r="I162" s="61" t="str">
        <f t="shared" si="11"/>
        <v>OK</v>
      </c>
      <c r="J162" s="61" t="str">
        <f>VLOOKUP(B162,Distribuições!$A$1:$F$13,6,FALSE)</f>
        <v>Parametro 1: média, Parametro 2: desvio padrão</v>
      </c>
    </row>
    <row r="163" spans="1:10" s="61" customFormat="1" ht="12.75" x14ac:dyDescent="0.2">
      <c r="A163" s="61" t="s">
        <v>159</v>
      </c>
      <c r="B163" s="61" t="s">
        <v>38</v>
      </c>
      <c r="C163" s="61">
        <v>0</v>
      </c>
      <c r="D163" s="61">
        <v>0</v>
      </c>
      <c r="G163" s="61" t="s">
        <v>21</v>
      </c>
      <c r="H163" s="61" t="b">
        <f>IF(COUNTIF(ParametrosSemSeedFixa!$A:$A,Parametros!A163)&gt;0,FALSE,TRUE)</f>
        <v>1</v>
      </c>
      <c r="I163" s="61" t="str">
        <f t="shared" si="11"/>
        <v>OK</v>
      </c>
      <c r="J163" s="61" t="str">
        <f>VLOOKUP(B163,Distribuições!$A$1:$F$13,6,FALSE)</f>
        <v>Parametro 1: média, Parametro 2: desvio padrão</v>
      </c>
    </row>
    <row r="164" spans="1:10" s="61" customFormat="1" ht="12.75" x14ac:dyDescent="0.2">
      <c r="A164" s="61" t="s">
        <v>162</v>
      </c>
      <c r="B164" s="61" t="s">
        <v>38</v>
      </c>
      <c r="C164" s="61">
        <v>0</v>
      </c>
      <c r="D164" s="61">
        <v>0</v>
      </c>
      <c r="G164" s="61" t="s">
        <v>21</v>
      </c>
      <c r="H164" s="61" t="b">
        <f>IF(COUNTIF(ParametrosSemSeedFixa!$A:$A,Parametros!A164)&gt;0,FALSE,TRUE)</f>
        <v>1</v>
      </c>
      <c r="I164" s="61" t="str">
        <f t="shared" si="11"/>
        <v>OK</v>
      </c>
      <c r="J164" s="61" t="str">
        <f>VLOOKUP(B164,Distribuições!$A$1:$F$13,6,FALSE)</f>
        <v>Parametro 1: média, Parametro 2: desvio padrão</v>
      </c>
    </row>
    <row r="165" spans="1:10" s="61" customFormat="1" ht="12.75" x14ac:dyDescent="0.2">
      <c r="A165" s="61" t="s">
        <v>165</v>
      </c>
      <c r="B165" s="61" t="s">
        <v>38</v>
      </c>
      <c r="C165" s="61">
        <v>0</v>
      </c>
      <c r="D165" s="61">
        <v>0</v>
      </c>
      <c r="G165" s="61" t="s">
        <v>21</v>
      </c>
      <c r="H165" s="61" t="b">
        <f>IF(COUNTIF(ParametrosSemSeedFixa!$A:$A,Parametros!A165)&gt;0,FALSE,TRUE)</f>
        <v>1</v>
      </c>
      <c r="I165" s="61" t="str">
        <f t="shared" si="11"/>
        <v>OK</v>
      </c>
      <c r="J165" s="61" t="str">
        <f>VLOOKUP(B165,Distribuições!$A$1:$F$13,6,FALSE)</f>
        <v>Parametro 1: média, Parametro 2: desvio padrão</v>
      </c>
    </row>
    <row r="166" spans="1:10" s="61" customFormat="1" ht="12.75" x14ac:dyDescent="0.2">
      <c r="A166" s="61" t="s">
        <v>175</v>
      </c>
      <c r="B166" s="61" t="s">
        <v>38</v>
      </c>
      <c r="C166" s="61">
        <v>23.90625</v>
      </c>
      <c r="D166" s="61">
        <v>0</v>
      </c>
      <c r="G166" s="61" t="s">
        <v>21</v>
      </c>
      <c r="H166" s="61" t="b">
        <f>IF(COUNTIF(ParametrosSemSeedFixa!$A:$A,Parametros!A166)&gt;0,FALSE,TRUE)</f>
        <v>1</v>
      </c>
      <c r="I166" s="61" t="str">
        <f t="shared" si="11"/>
        <v>OK</v>
      </c>
      <c r="J166" s="61" t="str">
        <f>VLOOKUP(B166,Distribuições!$A$1:$F$13,6,FALSE)</f>
        <v>Parametro 1: média, Parametro 2: desvio padrão</v>
      </c>
    </row>
    <row r="167" spans="1:10" s="61" customFormat="1" ht="12.75" x14ac:dyDescent="0.2">
      <c r="A167" s="61" t="s">
        <v>179</v>
      </c>
      <c r="B167" s="61" t="s">
        <v>38</v>
      </c>
      <c r="C167" s="61">
        <v>0</v>
      </c>
      <c r="D167" s="61">
        <v>0</v>
      </c>
      <c r="G167" s="61" t="s">
        <v>21</v>
      </c>
      <c r="H167" s="61" t="b">
        <f>IF(COUNTIF(ParametrosSemSeedFixa!$A:$A,Parametros!A167)&gt;0,FALSE,TRUE)</f>
        <v>1</v>
      </c>
      <c r="I167" s="61" t="str">
        <f t="shared" si="11"/>
        <v>OK</v>
      </c>
      <c r="J167" s="61" t="str">
        <f>VLOOKUP(B167,Distribuições!$A$1:$F$13,6,FALSE)</f>
        <v>Parametro 1: média, Parametro 2: desvio padrão</v>
      </c>
    </row>
    <row r="168" spans="1:10" s="61" customFormat="1" ht="12.75" x14ac:dyDescent="0.2">
      <c r="A168" s="61" t="s">
        <v>84</v>
      </c>
      <c r="B168" s="61" t="s">
        <v>38</v>
      </c>
      <c r="C168" s="61">
        <v>0</v>
      </c>
      <c r="D168" s="61">
        <v>0</v>
      </c>
      <c r="G168" s="61" t="s">
        <v>21</v>
      </c>
      <c r="H168" s="61" t="b">
        <f>IF(COUNTIF(ParametrosSemSeedFixa!$A:$A,Parametros!A168)&gt;0,FALSE,TRUE)</f>
        <v>1</v>
      </c>
      <c r="I168" s="61" t="str">
        <f t="shared" si="11"/>
        <v>OK</v>
      </c>
      <c r="J168" s="61" t="str">
        <f>VLOOKUP(B168,Distribuições!$A$1:$F$13,6,FALSE)</f>
        <v>Parametro 1: média, Parametro 2: desvio padrão</v>
      </c>
    </row>
    <row r="169" spans="1:10" s="61" customFormat="1" ht="12.75" x14ac:dyDescent="0.2">
      <c r="A169" s="61" t="s">
        <v>191</v>
      </c>
      <c r="B169" s="61" t="s">
        <v>38</v>
      </c>
      <c r="C169" s="61">
        <v>0</v>
      </c>
      <c r="D169" s="61">
        <v>0</v>
      </c>
      <c r="G169" s="61" t="s">
        <v>21</v>
      </c>
      <c r="H169" s="61" t="b">
        <f>IF(COUNTIF(ParametrosSemSeedFixa!$A:$A,Parametros!A169)&gt;0,FALSE,TRUE)</f>
        <v>1</v>
      </c>
      <c r="I169" s="61" t="str">
        <f t="shared" si="11"/>
        <v>OK</v>
      </c>
      <c r="J169" s="61" t="str">
        <f>VLOOKUP(B169,Distribuições!$A$1:$F$13,6,FALSE)</f>
        <v>Parametro 1: média, Parametro 2: desvio padrão</v>
      </c>
    </row>
    <row r="170" spans="1:10" s="61" customFormat="1" ht="12.75" x14ac:dyDescent="0.2">
      <c r="A170" s="61" t="s">
        <v>192</v>
      </c>
      <c r="B170" s="61" t="s">
        <v>38</v>
      </c>
      <c r="C170" s="61">
        <v>0</v>
      </c>
      <c r="D170" s="61">
        <v>0</v>
      </c>
      <c r="G170" s="61" t="s">
        <v>21</v>
      </c>
      <c r="H170" s="61" t="b">
        <f>IF(COUNTIF(ParametrosSemSeedFixa!$A:$A,Parametros!A170)&gt;0,FALSE,TRUE)</f>
        <v>1</v>
      </c>
      <c r="I170" s="61" t="str">
        <f t="shared" si="11"/>
        <v>OK</v>
      </c>
      <c r="J170" s="61" t="str">
        <f>VLOOKUP(B170,Distribuições!$A$1:$F$13,6,FALSE)</f>
        <v>Parametro 1: média, Parametro 2: desvio padrão</v>
      </c>
    </row>
    <row r="171" spans="1:10" s="61" customFormat="1" ht="12.75" x14ac:dyDescent="0.2">
      <c r="A171" s="61" t="s">
        <v>193</v>
      </c>
      <c r="B171" s="61" t="s">
        <v>38</v>
      </c>
      <c r="C171" s="61">
        <v>0</v>
      </c>
      <c r="D171" s="61">
        <v>0</v>
      </c>
      <c r="G171" s="61" t="s">
        <v>21</v>
      </c>
      <c r="H171" s="61" t="b">
        <f>IF(COUNTIF(ParametrosSemSeedFixa!$A:$A,Parametros!A171)&gt;0,FALSE,TRUE)</f>
        <v>1</v>
      </c>
      <c r="I171" s="61" t="str">
        <f t="shared" si="11"/>
        <v>OK</v>
      </c>
      <c r="J171" s="61" t="str">
        <f>VLOOKUP(B171,Distribuições!$A$1:$F$13,6,FALSE)</f>
        <v>Parametro 1: média, Parametro 2: desvio padrão</v>
      </c>
    </row>
    <row r="172" spans="1:10" s="61" customFormat="1" ht="12.75" x14ac:dyDescent="0.2">
      <c r="A172" s="61" t="s">
        <v>194</v>
      </c>
      <c r="B172" s="61" t="s">
        <v>38</v>
      </c>
      <c r="C172" s="61">
        <v>0</v>
      </c>
      <c r="D172" s="61">
        <v>0</v>
      </c>
      <c r="G172" s="61" t="s">
        <v>21</v>
      </c>
      <c r="H172" s="61" t="b">
        <f>IF(COUNTIF(ParametrosSemSeedFixa!$A:$A,Parametros!A172)&gt;0,FALSE,TRUE)</f>
        <v>1</v>
      </c>
      <c r="I172" s="61" t="str">
        <f t="shared" si="11"/>
        <v>OK</v>
      </c>
      <c r="J172" s="61" t="str">
        <f>VLOOKUP(B172,Distribuições!$A$1:$F$13,6,FALSE)</f>
        <v>Parametro 1: média, Parametro 2: desvio padrão</v>
      </c>
    </row>
    <row r="173" spans="1:10" s="61" customFormat="1" ht="12.75" x14ac:dyDescent="0.2">
      <c r="A173" s="61" t="s">
        <v>182</v>
      </c>
      <c r="B173" s="61" t="s">
        <v>38</v>
      </c>
      <c r="C173" s="61">
        <v>0</v>
      </c>
      <c r="D173" s="61">
        <v>0</v>
      </c>
      <c r="G173" s="61" t="s">
        <v>21</v>
      </c>
      <c r="H173" s="61" t="b">
        <f>IF(COUNTIF(ParametrosSemSeedFixa!$A:$A,Parametros!A173)&gt;0,FALSE,TRUE)</f>
        <v>1</v>
      </c>
      <c r="I173" s="61" t="str">
        <f t="shared" si="11"/>
        <v>OK</v>
      </c>
      <c r="J173" s="61" t="str">
        <f>VLOOKUP(B173,Distribuições!$A$1:$F$13,6,FALSE)</f>
        <v>Parametro 1: média, Parametro 2: desvio padrão</v>
      </c>
    </row>
    <row r="174" spans="1:10" s="61" customFormat="1" ht="12.75" x14ac:dyDescent="0.2">
      <c r="A174" s="61" t="s">
        <v>187</v>
      </c>
      <c r="B174" s="61" t="s">
        <v>38</v>
      </c>
      <c r="C174" s="61">
        <v>0</v>
      </c>
      <c r="D174" s="61">
        <v>0</v>
      </c>
      <c r="G174" s="61" t="s">
        <v>21</v>
      </c>
      <c r="H174" s="61" t="b">
        <f>IF(COUNTIF(ParametrosSemSeedFixa!$A:$A,Parametros!A174)&gt;0,FALSE,TRUE)</f>
        <v>1</v>
      </c>
      <c r="I174" s="61" t="str">
        <f t="shared" si="11"/>
        <v>OK</v>
      </c>
      <c r="J174" s="61" t="str">
        <f>VLOOKUP(B174,Distribuições!$A$1:$F$13,6,FALSE)</f>
        <v>Parametro 1: média, Parametro 2: desvio padrão</v>
      </c>
    </row>
    <row r="175" spans="1:10" s="61" customFormat="1" ht="12.75" x14ac:dyDescent="0.2">
      <c r="A175" s="61" t="s">
        <v>188</v>
      </c>
      <c r="B175" s="61" t="s">
        <v>38</v>
      </c>
      <c r="C175" s="61">
        <v>0</v>
      </c>
      <c r="D175" s="61">
        <v>0</v>
      </c>
      <c r="G175" s="61" t="s">
        <v>21</v>
      </c>
      <c r="H175" s="61" t="b">
        <f>IF(COUNTIF(ParametrosSemSeedFixa!$A:$A,Parametros!A175)&gt;0,FALSE,TRUE)</f>
        <v>1</v>
      </c>
      <c r="I175" s="61" t="str">
        <f t="shared" si="11"/>
        <v>OK</v>
      </c>
      <c r="J175" s="61" t="str">
        <f>VLOOKUP(B175,Distribuições!$A$1:$F$13,6,FALSE)</f>
        <v>Parametro 1: média, Parametro 2: desvio padrão</v>
      </c>
    </row>
    <row r="176" spans="1:10" s="61" customFormat="1" ht="12.75" x14ac:dyDescent="0.2">
      <c r="A176" s="61" t="s">
        <v>189</v>
      </c>
      <c r="B176" s="61" t="s">
        <v>38</v>
      </c>
      <c r="C176" s="61">
        <v>0</v>
      </c>
      <c r="D176" s="61">
        <v>0</v>
      </c>
      <c r="G176" s="61" t="s">
        <v>21</v>
      </c>
      <c r="H176" s="61" t="b">
        <f>IF(COUNTIF(ParametrosSemSeedFixa!$A:$A,Parametros!A176)&gt;0,FALSE,TRUE)</f>
        <v>1</v>
      </c>
      <c r="I176" s="61" t="str">
        <f t="shared" si="11"/>
        <v>OK</v>
      </c>
      <c r="J176" s="61" t="str">
        <f>VLOOKUP(B176,Distribuições!$A$1:$F$13,6,FALSE)</f>
        <v>Parametro 1: média, Parametro 2: desvio padrão</v>
      </c>
    </row>
    <row r="177" spans="1:10" s="61" customFormat="1" ht="12.75" x14ac:dyDescent="0.2">
      <c r="A177" s="61" t="s">
        <v>190</v>
      </c>
      <c r="B177" s="61" t="s">
        <v>38</v>
      </c>
      <c r="C177" s="61">
        <v>0</v>
      </c>
      <c r="D177" s="61">
        <v>0</v>
      </c>
      <c r="G177" s="61" t="s">
        <v>21</v>
      </c>
      <c r="H177" s="61" t="b">
        <f>IF(COUNTIF(ParametrosSemSeedFixa!$A:$A,Parametros!A177)&gt;0,FALSE,TRUE)</f>
        <v>1</v>
      </c>
      <c r="I177" s="61" t="str">
        <f t="shared" si="11"/>
        <v>OK</v>
      </c>
      <c r="J177" s="61" t="str">
        <f>VLOOKUP(B177,Distribuições!$A$1:$F$13,6,FALSE)</f>
        <v>Parametro 1: média, Parametro 2: desvio padrão</v>
      </c>
    </row>
    <row r="178" spans="1:10" s="61" customFormat="1" ht="12.75" x14ac:dyDescent="0.2">
      <c r="A178" s="61" t="s">
        <v>81</v>
      </c>
      <c r="B178" s="61" t="s">
        <v>38</v>
      </c>
      <c r="C178" s="61">
        <v>0</v>
      </c>
      <c r="D178" s="61">
        <v>0</v>
      </c>
      <c r="G178" s="61" t="s">
        <v>21</v>
      </c>
      <c r="H178" s="61" t="b">
        <f>IF(COUNTIF(ParametrosSemSeedFixa!$A:$A,Parametros!A178)&gt;0,FALSE,TRUE)</f>
        <v>1</v>
      </c>
      <c r="I178" s="61" t="str">
        <f t="shared" si="11"/>
        <v>OK</v>
      </c>
      <c r="J178" s="61" t="str">
        <f>VLOOKUP(B178,Distribuições!$A$1:$F$13,6,FALSE)</f>
        <v>Parametro 1: média, Parametro 2: desvio padrão</v>
      </c>
    </row>
    <row r="179" spans="1:10" s="61" customFormat="1" ht="12.75" x14ac:dyDescent="0.2">
      <c r="A179" s="61" t="s">
        <v>183</v>
      </c>
      <c r="B179" s="61" t="s">
        <v>38</v>
      </c>
      <c r="C179" s="61">
        <v>0</v>
      </c>
      <c r="D179" s="61">
        <v>0</v>
      </c>
      <c r="G179" s="61" t="s">
        <v>21</v>
      </c>
      <c r="H179" s="61" t="b">
        <f>IF(COUNTIF(ParametrosSemSeedFixa!$A:$A,Parametros!A179)&gt;0,FALSE,TRUE)</f>
        <v>1</v>
      </c>
      <c r="I179" s="61" t="str">
        <f t="shared" si="11"/>
        <v>OK</v>
      </c>
      <c r="J179" s="61" t="str">
        <f>VLOOKUP(B179,Distribuições!$A$1:$F$13,6,FALSE)</f>
        <v>Parametro 1: média, Parametro 2: desvio padrão</v>
      </c>
    </row>
    <row r="180" spans="1:10" s="61" customFormat="1" ht="12.75" x14ac:dyDescent="0.2">
      <c r="A180" s="61" t="s">
        <v>184</v>
      </c>
      <c r="B180" s="61" t="s">
        <v>38</v>
      </c>
      <c r="C180" s="61">
        <v>0</v>
      </c>
      <c r="D180" s="61">
        <v>0</v>
      </c>
      <c r="G180" s="61" t="s">
        <v>21</v>
      </c>
      <c r="H180" s="61" t="b">
        <f>IF(COUNTIF(ParametrosSemSeedFixa!$A:$A,Parametros!A180)&gt;0,FALSE,TRUE)</f>
        <v>1</v>
      </c>
      <c r="I180" s="61" t="str">
        <f t="shared" si="11"/>
        <v>OK</v>
      </c>
      <c r="J180" s="61" t="str">
        <f>VLOOKUP(B180,Distribuições!$A$1:$F$13,6,FALSE)</f>
        <v>Parametro 1: média, Parametro 2: desvio padrão</v>
      </c>
    </row>
    <row r="181" spans="1:10" s="61" customFormat="1" ht="12.75" x14ac:dyDescent="0.2">
      <c r="A181" s="61" t="s">
        <v>185</v>
      </c>
      <c r="B181" s="61" t="s">
        <v>38</v>
      </c>
      <c r="C181" s="61">
        <v>0</v>
      </c>
      <c r="D181" s="61">
        <v>0</v>
      </c>
      <c r="G181" s="61" t="s">
        <v>21</v>
      </c>
      <c r="H181" s="61" t="b">
        <f>IF(COUNTIF(ParametrosSemSeedFixa!$A:$A,Parametros!A181)&gt;0,FALSE,TRUE)</f>
        <v>1</v>
      </c>
      <c r="I181" s="61" t="str">
        <f t="shared" si="11"/>
        <v>OK</v>
      </c>
      <c r="J181" s="61" t="str">
        <f>VLOOKUP(B181,Distribuições!$A$1:$F$13,6,FALSE)</f>
        <v>Parametro 1: média, Parametro 2: desvio padrão</v>
      </c>
    </row>
    <row r="182" spans="1:10" s="61" customFormat="1" ht="12.75" x14ac:dyDescent="0.2">
      <c r="A182" s="61" t="s">
        <v>186</v>
      </c>
      <c r="B182" s="61" t="s">
        <v>38</v>
      </c>
      <c r="C182" s="61">
        <v>0</v>
      </c>
      <c r="D182" s="61">
        <v>0</v>
      </c>
      <c r="G182" s="61" t="s">
        <v>21</v>
      </c>
      <c r="H182" s="61" t="b">
        <f>IF(COUNTIF(ParametrosSemSeedFixa!$A:$A,Parametros!A182)&gt;0,FALSE,TRUE)</f>
        <v>1</v>
      </c>
      <c r="I182" s="61" t="str">
        <f t="shared" si="11"/>
        <v>OK</v>
      </c>
      <c r="J182" s="61" t="str">
        <f>VLOOKUP(B182,Distribuições!$A$1:$F$13,6,FALSE)</f>
        <v>Parametro 1: média, Parametro 2: desvio padrão</v>
      </c>
    </row>
    <row r="183" spans="1:10" s="61" customFormat="1" ht="12.75" x14ac:dyDescent="0.2">
      <c r="A183" s="61" t="s">
        <v>221</v>
      </c>
      <c r="B183" s="61" t="s">
        <v>466</v>
      </c>
      <c r="C183" s="61">
        <f>1/20</f>
        <v>0.05</v>
      </c>
      <c r="D183" s="61">
        <v>7</v>
      </c>
      <c r="E183" s="61">
        <v>30</v>
      </c>
      <c r="G183" s="61" t="s">
        <v>21</v>
      </c>
      <c r="H183" s="61" t="b">
        <f>IF(COUNTIF(ParametrosSemSeedFixa!$A:$A,Parametros!A183)&gt;0,FALSE,TRUE)</f>
        <v>1</v>
      </c>
      <c r="I183" s="61" t="str">
        <f t="shared" si="11"/>
        <v>Dados Incorretos</v>
      </c>
      <c r="J183" s="61" t="str">
        <f>VLOOKUP(B183,Distribuições!$A$1:$F$13,6,FALSE)</f>
        <v>Parametro 1: taxa (eventos / ano)</v>
      </c>
    </row>
    <row r="184" spans="1:10" s="61" customFormat="1" ht="12.75" x14ac:dyDescent="0.2">
      <c r="A184" s="61" t="s">
        <v>222</v>
      </c>
      <c r="B184" s="61" t="s">
        <v>39</v>
      </c>
      <c r="C184" s="61">
        <v>0</v>
      </c>
      <c r="D184" s="61">
        <v>0.2</v>
      </c>
      <c r="E184" s="61">
        <v>1</v>
      </c>
      <c r="G184" s="61" t="s">
        <v>21</v>
      </c>
      <c r="H184" s="61" t="b">
        <f>IF(COUNTIF(ParametrosSemSeedFixa!$A:$A,Parametros!A184)&gt;0,FALSE,TRUE)</f>
        <v>1</v>
      </c>
      <c r="I184" s="61" t="str">
        <f t="shared" si="11"/>
        <v>OK</v>
      </c>
      <c r="J184" s="61" t="str">
        <f>VLOOKUP(B184,Distribuições!$A$1:$F$13,6,FALSE)</f>
        <v>Parametro 1: mínimo, Parametro 2: moda (valor mais provável), Parametro 3: máximo</v>
      </c>
    </row>
    <row r="185" spans="1:10" s="61" customFormat="1" ht="12.75" x14ac:dyDescent="0.2">
      <c r="A185" s="61" t="s">
        <v>223</v>
      </c>
      <c r="B185" s="61" t="s">
        <v>38</v>
      </c>
      <c r="C185" s="61">
        <v>1130638.506904762</v>
      </c>
      <c r="D185" s="61">
        <v>0</v>
      </c>
      <c r="G185" s="61" t="s">
        <v>21</v>
      </c>
      <c r="H185" s="61" t="b">
        <f>IF(COUNTIF(ParametrosSemSeedFixa!$A:$A,Parametros!A185)&gt;0,FALSE,TRUE)</f>
        <v>1</v>
      </c>
      <c r="I185" s="61" t="str">
        <f t="shared" si="11"/>
        <v>OK</v>
      </c>
      <c r="J185" s="61" t="str">
        <f>VLOOKUP(B185,Distribuições!$A$1:$F$13,6,FALSE)</f>
        <v>Parametro 1: média, Parametro 2: desvio padrão</v>
      </c>
    </row>
    <row r="186" spans="1:10" s="61" customFormat="1" ht="12.75" x14ac:dyDescent="0.2">
      <c r="A186" s="61" t="s">
        <v>226</v>
      </c>
      <c r="B186" s="61" t="s">
        <v>39</v>
      </c>
      <c r="C186" s="61">
        <v>0</v>
      </c>
      <c r="D186" s="61">
        <v>0</v>
      </c>
      <c r="E186" s="61">
        <v>1</v>
      </c>
      <c r="G186" s="61" t="s">
        <v>21</v>
      </c>
      <c r="H186" s="61" t="b">
        <f>IF(COUNTIF(ParametrosSemSeedFixa!$A:$A,Parametros!A186)&gt;0,FALSE,TRUE)</f>
        <v>0</v>
      </c>
      <c r="I186" s="61" t="str">
        <f t="shared" si="11"/>
        <v>OK</v>
      </c>
      <c r="J186" s="61" t="str">
        <f>VLOOKUP(B186,Distribuições!$A$1:$F$13,6,FALSE)</f>
        <v>Parametro 1: mínimo, Parametro 2: moda (valor mais provável), Parametro 3: máximo</v>
      </c>
    </row>
    <row r="187" spans="1:10" s="61" customFormat="1" ht="12.75" x14ac:dyDescent="0.2">
      <c r="A187" s="61" t="s">
        <v>227</v>
      </c>
      <c r="B187" s="61" t="s">
        <v>38</v>
      </c>
      <c r="C187" s="61">
        <v>0</v>
      </c>
      <c r="D187" s="61">
        <v>0</v>
      </c>
      <c r="G187" s="61" t="s">
        <v>21</v>
      </c>
      <c r="H187" s="61" t="b">
        <f>IF(COUNTIF(ParametrosSemSeedFixa!$A:$A,Parametros!A187)&gt;0,FALSE,TRUE)</f>
        <v>1</v>
      </c>
      <c r="I187" s="61" t="str">
        <f t="shared" si="11"/>
        <v>OK</v>
      </c>
      <c r="J187" s="61" t="str">
        <f>VLOOKUP(B187,Distribuições!$A$1:$F$13,6,FALSE)</f>
        <v>Parametro 1: média, Parametro 2: desvio padrão</v>
      </c>
    </row>
    <row r="188" spans="1:10" s="61" customFormat="1" ht="12.75" x14ac:dyDescent="0.2">
      <c r="A188" s="61" t="s">
        <v>206</v>
      </c>
      <c r="B188" s="61" t="s">
        <v>38</v>
      </c>
      <c r="C188" s="61">
        <v>2289.12</v>
      </c>
      <c r="D188" s="61">
        <v>0</v>
      </c>
      <c r="E188" s="61">
        <v>0</v>
      </c>
      <c r="F188" s="61">
        <f t="shared" ref="F188:F191" si="12">C188+D188*10+1</f>
        <v>2290.12</v>
      </c>
      <c r="G188" s="61" t="s">
        <v>21</v>
      </c>
      <c r="H188" s="61" t="b">
        <f>IF(COUNTIF(ParametrosSemSeedFixa!$A:$A,Parametros!A188)&gt;0,FALSE,TRUE)</f>
        <v>1</v>
      </c>
      <c r="I188" s="61" t="str">
        <f t="shared" si="11"/>
        <v>OK</v>
      </c>
      <c r="J188" s="61" t="str">
        <f>VLOOKUP(B188,Distribuições!$A$1:$F$13,6,FALSE)</f>
        <v>Parametro 1: média, Parametro 2: desvio padrão</v>
      </c>
    </row>
    <row r="189" spans="1:10" s="61" customFormat="1" ht="12.75" x14ac:dyDescent="0.2">
      <c r="A189" s="61" t="s">
        <v>207</v>
      </c>
      <c r="B189" s="61" t="s">
        <v>38</v>
      </c>
      <c r="C189" s="61">
        <v>419405.11</v>
      </c>
      <c r="D189" s="61">
        <v>0</v>
      </c>
      <c r="E189" s="61">
        <v>0</v>
      </c>
      <c r="F189" s="61">
        <f t="shared" si="12"/>
        <v>419406.11</v>
      </c>
      <c r="G189" s="61" t="s">
        <v>21</v>
      </c>
      <c r="H189" s="61" t="b">
        <f>IF(COUNTIF(ParametrosSemSeedFixa!$A:$A,Parametros!A189)&gt;0,FALSE,TRUE)</f>
        <v>1</v>
      </c>
      <c r="I189" s="61" t="str">
        <f t="shared" si="11"/>
        <v>OK</v>
      </c>
      <c r="J189" s="61" t="str">
        <f>VLOOKUP(B189,Distribuições!$A$1:$F$13,6,FALSE)</f>
        <v>Parametro 1: média, Parametro 2: desvio padrão</v>
      </c>
    </row>
    <row r="190" spans="1:10" s="61" customFormat="1" ht="12.75" x14ac:dyDescent="0.2">
      <c r="A190" s="61" t="s">
        <v>208</v>
      </c>
      <c r="B190" s="61" t="s">
        <v>38</v>
      </c>
      <c r="C190" s="61">
        <v>178766</v>
      </c>
      <c r="D190" s="61">
        <v>0</v>
      </c>
      <c r="E190" s="61">
        <v>0</v>
      </c>
      <c r="F190" s="61">
        <f t="shared" si="12"/>
        <v>178767</v>
      </c>
      <c r="G190" s="61" t="s">
        <v>21</v>
      </c>
      <c r="H190" s="61" t="b">
        <f>IF(COUNTIF(ParametrosSemSeedFixa!$A:$A,Parametros!A190)&gt;0,FALSE,TRUE)</f>
        <v>1</v>
      </c>
      <c r="I190" s="61" t="str">
        <f t="shared" si="11"/>
        <v>OK</v>
      </c>
      <c r="J190" s="61" t="str">
        <f>VLOOKUP(B190,Distribuições!$A$1:$F$13,6,FALSE)</f>
        <v>Parametro 1: média, Parametro 2: desvio padrão</v>
      </c>
    </row>
    <row r="191" spans="1:10" s="61" customFormat="1" ht="12.75" x14ac:dyDescent="0.2">
      <c r="A191" s="61" t="s">
        <v>209</v>
      </c>
      <c r="B191" s="61" t="s">
        <v>38</v>
      </c>
      <c r="C191" s="61">
        <v>277966.82127272728</v>
      </c>
      <c r="D191" s="61">
        <v>0</v>
      </c>
      <c r="E191" s="61">
        <v>0</v>
      </c>
      <c r="F191" s="61">
        <f t="shared" si="12"/>
        <v>277967.82127272728</v>
      </c>
      <c r="G191" s="61" t="s">
        <v>21</v>
      </c>
      <c r="H191" s="61" t="b">
        <f>IF(COUNTIF(ParametrosSemSeedFixa!$A:$A,Parametros!A191)&gt;0,FALSE,TRUE)</f>
        <v>1</v>
      </c>
      <c r="I191" s="61" t="str">
        <f t="shared" si="11"/>
        <v>OK</v>
      </c>
      <c r="J191" s="61" t="str">
        <f>VLOOKUP(B191,Distribuições!$A$1:$F$13,6,FALSE)</f>
        <v>Parametro 1: média, Parametro 2: desvio padrão</v>
      </c>
    </row>
    <row r="192" spans="1:10" s="61" customFormat="1" ht="12.75" x14ac:dyDescent="0.2">
      <c r="A192" s="61" t="s">
        <v>241</v>
      </c>
      <c r="B192" s="61" t="s">
        <v>463</v>
      </c>
      <c r="C192" s="61">
        <v>2.5409373235460192E-2</v>
      </c>
      <c r="D192" s="61">
        <v>3.5091606939056212E-2</v>
      </c>
      <c r="E192" s="61">
        <v>0</v>
      </c>
      <c r="F192" s="61">
        <v>1</v>
      </c>
      <c r="G192" s="61" t="s">
        <v>21</v>
      </c>
      <c r="H192" s="61" t="b">
        <f>IF(COUNTIF(ParametrosSemSeedFixa!$A:$A,Parametros!A192)&gt;0,FALSE,TRUE)</f>
        <v>0</v>
      </c>
      <c r="I192" s="61" t="str">
        <f t="shared" si="11"/>
        <v>OK</v>
      </c>
      <c r="J192" s="61" t="str">
        <f>VLOOKUP(B192,Distribuições!$A$1:$F$13,6,FALSE)</f>
        <v>Parametro 1: média, Parametro 2: desvio padrão, Parametro 3: mínimo, Parametro 4: máximo</v>
      </c>
    </row>
    <row r="193" spans="1:10" s="61" customFormat="1" ht="12.75" x14ac:dyDescent="0.2">
      <c r="A193" s="61" t="s">
        <v>245</v>
      </c>
      <c r="B193" s="61" t="s">
        <v>463</v>
      </c>
      <c r="C193" s="61">
        <v>1.4963297571993226E-2</v>
      </c>
      <c r="D193" s="61">
        <v>7.208900261470543E-3</v>
      </c>
      <c r="E193" s="61">
        <v>0</v>
      </c>
      <c r="F193" s="61">
        <v>1</v>
      </c>
      <c r="G193" s="61" t="s">
        <v>21</v>
      </c>
      <c r="H193" s="61" t="b">
        <f>IF(COUNTIF(ParametrosSemSeedFixa!$A:$A,Parametros!A193)&gt;0,FALSE,TRUE)</f>
        <v>0</v>
      </c>
      <c r="I193" s="61" t="str">
        <f t="shared" si="11"/>
        <v>OK</v>
      </c>
      <c r="J193" s="61" t="str">
        <f>VLOOKUP(B193,Distribuições!$A$1:$F$13,6,FALSE)</f>
        <v>Parametro 1: média, Parametro 2: desvio padrão, Parametro 3: mínimo, Parametro 4: máximo</v>
      </c>
    </row>
    <row r="194" spans="1:10" s="61" customFormat="1" ht="12.75" x14ac:dyDescent="0.2">
      <c r="A194" s="61" t="s">
        <v>233</v>
      </c>
      <c r="B194" s="61" t="s">
        <v>463</v>
      </c>
      <c r="C194" s="61">
        <v>2.5974025974025976E-2</v>
      </c>
      <c r="D194" s="61">
        <v>1.1812977157973135E-2</v>
      </c>
      <c r="E194" s="61">
        <v>0</v>
      </c>
      <c r="F194" s="61">
        <v>1</v>
      </c>
      <c r="G194" s="61" t="s">
        <v>21</v>
      </c>
      <c r="H194" s="61" t="b">
        <f>IF(COUNTIF(ParametrosSemSeedFixa!$A:$A,Parametros!A194)&gt;0,FALSE,TRUE)</f>
        <v>0</v>
      </c>
      <c r="I194" s="61" t="str">
        <f t="shared" si="11"/>
        <v>OK</v>
      </c>
      <c r="J194" s="61" t="str">
        <f>VLOOKUP(B194,Distribuições!$A$1:$F$13,6,FALSE)</f>
        <v>Parametro 1: média, Parametro 2: desvio padrão, Parametro 3: mínimo, Parametro 4: máximo</v>
      </c>
    </row>
    <row r="195" spans="1:10" s="61" customFormat="1" ht="18.75" customHeight="1" x14ac:dyDescent="0.2">
      <c r="A195" s="61" t="s">
        <v>237</v>
      </c>
      <c r="B195" s="61" t="s">
        <v>466</v>
      </c>
      <c r="C195" s="61">
        <f>1/20</f>
        <v>0.05</v>
      </c>
      <c r="D195" s="61">
        <v>0</v>
      </c>
      <c r="E195" s="61">
        <v>0</v>
      </c>
      <c r="F195" s="61">
        <v>1</v>
      </c>
      <c r="G195" s="61" t="s">
        <v>21</v>
      </c>
      <c r="H195" s="61" t="b">
        <f>IF(COUNTIF(ParametrosSemSeedFixa!$A:$A,Parametros!A195)&gt;0,FALSE,TRUE)</f>
        <v>0</v>
      </c>
      <c r="I195" s="61" t="str">
        <f t="shared" ref="I195:I258" si="13">IF(AND(B195="normal",NOT(COUNT(C195:D195)=2)),"Dados Incorretos",
IF(AND(B195="triangular",NOT(COUNT(C195:E195)=3)),"Dados Incorretos",
IF(AND(B195="poisson",NOT(COUNT(C195:D195)=1)),"Dados Incorretos",
IF(AND(B195="normaltruncada",NOT(COUNT(C195:F195)=4)),"Dados Incorretos",
IF(AND(B195="uniforme",NOT(COUNT(C195:D195)=2)),"Dados Incorretos",
IF(AND(B195="poisson_percentual_eventos",NOT(COUNT(C195:D195)=1)),"Dados Incorretos","OK"))))))</f>
        <v>Dados Incorretos</v>
      </c>
      <c r="J195" s="61" t="str">
        <f>VLOOKUP(B195,Distribuições!$A$1:$F$13,6,FALSE)</f>
        <v>Parametro 1: taxa (eventos / ano)</v>
      </c>
    </row>
    <row r="196" spans="1:10" s="61" customFormat="1" ht="12.75" x14ac:dyDescent="0.2">
      <c r="A196" s="61" t="s">
        <v>242</v>
      </c>
      <c r="B196" s="61" t="s">
        <v>463</v>
      </c>
      <c r="C196" s="61">
        <v>1.6939582156973462E-3</v>
      </c>
      <c r="D196" s="61">
        <v>6.782644443656732E-4</v>
      </c>
      <c r="E196" s="61">
        <v>0</v>
      </c>
      <c r="F196" s="61">
        <v>1</v>
      </c>
      <c r="G196" s="61" t="s">
        <v>21</v>
      </c>
      <c r="H196" s="61" t="b">
        <f>IF(COUNTIF(ParametrosSemSeedFixa!$A:$A,Parametros!A196)&gt;0,FALSE,TRUE)</f>
        <v>0</v>
      </c>
      <c r="I196" s="61" t="str">
        <f t="shared" si="13"/>
        <v>OK</v>
      </c>
      <c r="J196" s="61" t="str">
        <f>VLOOKUP(B196,Distribuições!$A$1:$F$13,6,FALSE)</f>
        <v>Parametro 1: média, Parametro 2: desvio padrão, Parametro 3: mínimo, Parametro 4: máximo</v>
      </c>
    </row>
    <row r="197" spans="1:10" s="61" customFormat="1" ht="12.75" x14ac:dyDescent="0.2">
      <c r="A197" s="61" t="s">
        <v>246</v>
      </c>
      <c r="B197" s="61" t="s">
        <v>463</v>
      </c>
      <c r="C197" s="61">
        <v>5.6465273856578201E-4</v>
      </c>
      <c r="D197" s="61">
        <v>2.5161796705182738E-4</v>
      </c>
      <c r="E197" s="61">
        <v>0</v>
      </c>
      <c r="F197" s="61">
        <v>1</v>
      </c>
      <c r="G197" s="61" t="s">
        <v>21</v>
      </c>
      <c r="H197" s="61" t="b">
        <f>IF(COUNTIF(ParametrosSemSeedFixa!$A:$A,Parametros!A197)&gt;0,FALSE,TRUE)</f>
        <v>0</v>
      </c>
      <c r="I197" s="61" t="str">
        <f t="shared" si="13"/>
        <v>OK</v>
      </c>
      <c r="J197" s="61" t="str">
        <f>VLOOKUP(B197,Distribuições!$A$1:$F$13,6,FALSE)</f>
        <v>Parametro 1: média, Parametro 2: desvio padrão, Parametro 3: mínimo, Parametro 4: máximo</v>
      </c>
    </row>
    <row r="198" spans="1:10" s="61" customFormat="1" ht="12.75" x14ac:dyDescent="0.2">
      <c r="A198" s="61" t="s">
        <v>234</v>
      </c>
      <c r="B198" s="61" t="s">
        <v>463</v>
      </c>
      <c r="C198" s="61">
        <v>1.6939582156973462E-3</v>
      </c>
      <c r="D198" s="61">
        <v>1.0186522145729095E-3</v>
      </c>
      <c r="E198" s="61">
        <v>0</v>
      </c>
      <c r="F198" s="61">
        <v>1</v>
      </c>
      <c r="G198" s="61" t="s">
        <v>21</v>
      </c>
      <c r="H198" s="61" t="b">
        <f>IF(COUNTIF(ParametrosSemSeedFixa!$A:$A,Parametros!A198)&gt;0,FALSE,TRUE)</f>
        <v>0</v>
      </c>
      <c r="I198" s="61" t="str">
        <f t="shared" si="13"/>
        <v>OK</v>
      </c>
      <c r="J198" s="61" t="str">
        <f>VLOOKUP(B198,Distribuições!$A$1:$F$13,6,FALSE)</f>
        <v>Parametro 1: média, Parametro 2: desvio padrão, Parametro 3: mínimo, Parametro 4: máximo</v>
      </c>
    </row>
    <row r="199" spans="1:10" s="61" customFormat="1" ht="12.75" x14ac:dyDescent="0.2">
      <c r="A199" s="61" t="s">
        <v>238</v>
      </c>
      <c r="B199" s="61" t="s">
        <v>38</v>
      </c>
      <c r="C199" s="61">
        <v>0</v>
      </c>
      <c r="D199" s="61">
        <v>0</v>
      </c>
      <c r="E199" s="61">
        <v>0</v>
      </c>
      <c r="F199" s="61">
        <v>1</v>
      </c>
      <c r="G199" s="61" t="s">
        <v>21</v>
      </c>
      <c r="H199" s="61" t="b">
        <f>IF(COUNTIF(ParametrosSemSeedFixa!$A:$A,Parametros!A199)&gt;0,FALSE,TRUE)</f>
        <v>0</v>
      </c>
      <c r="I199" s="61" t="str">
        <f t="shared" si="13"/>
        <v>OK</v>
      </c>
      <c r="J199" s="61" t="str">
        <f>VLOOKUP(B199,Distribuições!$A$1:$F$13,6,FALSE)</f>
        <v>Parametro 1: média, Parametro 2: desvio padrão</v>
      </c>
    </row>
    <row r="200" spans="1:10" s="61" customFormat="1" ht="12.75" x14ac:dyDescent="0.2">
      <c r="A200" s="61" t="s">
        <v>243</v>
      </c>
      <c r="B200" s="61" t="s">
        <v>38</v>
      </c>
      <c r="C200" s="61">
        <v>0</v>
      </c>
      <c r="D200" s="61">
        <v>0</v>
      </c>
      <c r="E200" s="61">
        <v>0</v>
      </c>
      <c r="F200" s="61">
        <v>1</v>
      </c>
      <c r="G200" s="61" t="s">
        <v>21</v>
      </c>
      <c r="H200" s="61" t="b">
        <f>IF(COUNTIF(ParametrosSemSeedFixa!$A:$A,Parametros!A200)&gt;0,FALSE,TRUE)</f>
        <v>0</v>
      </c>
      <c r="I200" s="61" t="str">
        <f t="shared" si="13"/>
        <v>OK</v>
      </c>
      <c r="J200" s="61" t="str">
        <f>VLOOKUP(B200,Distribuições!$A$1:$F$13,6,FALSE)</f>
        <v>Parametro 1: média, Parametro 2: desvio padrão</v>
      </c>
    </row>
    <row r="201" spans="1:10" s="61" customFormat="1" ht="12.75" x14ac:dyDescent="0.2">
      <c r="A201" s="61" t="s">
        <v>247</v>
      </c>
      <c r="B201" s="61" t="s">
        <v>463</v>
      </c>
      <c r="C201" s="61">
        <v>5.0818746470920381E-3</v>
      </c>
      <c r="D201" s="61">
        <v>1.2169421799424144E-3</v>
      </c>
      <c r="E201" s="61">
        <v>0</v>
      </c>
      <c r="F201" s="61">
        <v>1</v>
      </c>
      <c r="G201" s="61" t="s">
        <v>21</v>
      </c>
      <c r="H201" s="61" t="b">
        <f>IF(COUNTIF(ParametrosSemSeedFixa!$A:$A,Parametros!A201)&gt;0,FALSE,TRUE)</f>
        <v>0</v>
      </c>
      <c r="I201" s="61" t="str">
        <f t="shared" si="13"/>
        <v>OK</v>
      </c>
      <c r="J201" s="61" t="str">
        <f>VLOOKUP(B201,Distribuições!$A$1:$F$13,6,FALSE)</f>
        <v>Parametro 1: média, Parametro 2: desvio padrão, Parametro 3: mínimo, Parametro 4: máximo</v>
      </c>
    </row>
    <row r="202" spans="1:10" s="61" customFormat="1" ht="12.75" x14ac:dyDescent="0.2">
      <c r="A202" s="61" t="s">
        <v>235</v>
      </c>
      <c r="B202" s="61" t="s">
        <v>38</v>
      </c>
      <c r="C202" s="61">
        <v>0</v>
      </c>
      <c r="D202" s="61">
        <v>0</v>
      </c>
      <c r="E202" s="61">
        <v>0</v>
      </c>
      <c r="F202" s="61">
        <v>1</v>
      </c>
      <c r="G202" s="61" t="s">
        <v>21</v>
      </c>
      <c r="H202" s="61" t="b">
        <f>IF(COUNTIF(ParametrosSemSeedFixa!$A:$A,Parametros!A202)&gt;0,FALSE,TRUE)</f>
        <v>0</v>
      </c>
      <c r="I202" s="61" t="str">
        <f t="shared" si="13"/>
        <v>OK</v>
      </c>
      <c r="J202" s="61" t="str">
        <f>VLOOKUP(B202,Distribuições!$A$1:$F$13,6,FALSE)</f>
        <v>Parametro 1: média, Parametro 2: desvio padrão</v>
      </c>
    </row>
    <row r="203" spans="1:10" s="61" customFormat="1" ht="12.75" x14ac:dyDescent="0.2">
      <c r="A203" s="61" t="s">
        <v>239</v>
      </c>
      <c r="B203" s="61" t="s">
        <v>38</v>
      </c>
      <c r="C203" s="61">
        <v>0</v>
      </c>
      <c r="D203" s="61">
        <v>0</v>
      </c>
      <c r="E203" s="61">
        <v>0</v>
      </c>
      <c r="F203" s="61">
        <v>1</v>
      </c>
      <c r="G203" s="61" t="s">
        <v>21</v>
      </c>
      <c r="H203" s="61" t="b">
        <f>IF(COUNTIF(ParametrosSemSeedFixa!$A:$A,Parametros!A203)&gt;0,FALSE,TRUE)</f>
        <v>0</v>
      </c>
      <c r="I203" s="61" t="str">
        <f t="shared" si="13"/>
        <v>OK</v>
      </c>
      <c r="J203" s="61" t="str">
        <f>VLOOKUP(B203,Distribuições!$A$1:$F$13,6,FALSE)</f>
        <v>Parametro 1: média, Parametro 2: desvio padrão</v>
      </c>
    </row>
    <row r="204" spans="1:10" s="61" customFormat="1" ht="12.75" x14ac:dyDescent="0.2">
      <c r="A204" s="61" t="s">
        <v>244</v>
      </c>
      <c r="B204" s="61" t="s">
        <v>463</v>
      </c>
      <c r="C204" s="61">
        <v>0.20609824957651043</v>
      </c>
      <c r="D204" s="61">
        <v>0.10611506557449443</v>
      </c>
      <c r="E204" s="61">
        <v>0</v>
      </c>
      <c r="F204" s="61">
        <v>1</v>
      </c>
      <c r="G204" s="61" t="s">
        <v>21</v>
      </c>
      <c r="H204" s="61" t="b">
        <f>IF(COUNTIF(ParametrosSemSeedFixa!$A:$A,Parametros!A204)&gt;0,FALSE,TRUE)</f>
        <v>0</v>
      </c>
      <c r="I204" s="61" t="str">
        <f t="shared" si="13"/>
        <v>OK</v>
      </c>
      <c r="J204" s="61" t="str">
        <f>VLOOKUP(B204,Distribuições!$A$1:$F$13,6,FALSE)</f>
        <v>Parametro 1: média, Parametro 2: desvio padrão, Parametro 3: mínimo, Parametro 4: máximo</v>
      </c>
    </row>
    <row r="205" spans="1:10" s="61" customFormat="1" ht="12.75" x14ac:dyDescent="0.2">
      <c r="A205" s="61" t="s">
        <v>248</v>
      </c>
      <c r="B205" s="61" t="s">
        <v>463</v>
      </c>
      <c r="C205" s="61">
        <v>2.20214568040655E-2</v>
      </c>
      <c r="D205" s="61">
        <v>9.7408030964799483E-3</v>
      </c>
      <c r="E205" s="61">
        <v>0</v>
      </c>
      <c r="F205" s="61">
        <v>1</v>
      </c>
      <c r="G205" s="61" t="s">
        <v>21</v>
      </c>
      <c r="H205" s="61" t="b">
        <f>IF(COUNTIF(ParametrosSemSeedFixa!$A:$A,Parametros!A205)&gt;0,FALSE,TRUE)</f>
        <v>0</v>
      </c>
      <c r="I205" s="61" t="str">
        <f t="shared" si="13"/>
        <v>OK</v>
      </c>
      <c r="J205" s="61" t="str">
        <f>VLOOKUP(B205,Distribuições!$A$1:$F$13,6,FALSE)</f>
        <v>Parametro 1: média, Parametro 2: desvio padrão, Parametro 3: mínimo, Parametro 4: máximo</v>
      </c>
    </row>
    <row r="206" spans="1:10" s="61" customFormat="1" ht="12.75" x14ac:dyDescent="0.2">
      <c r="A206" s="61" t="s">
        <v>236</v>
      </c>
      <c r="B206" s="61" t="s">
        <v>38</v>
      </c>
      <c r="C206" s="61">
        <v>0</v>
      </c>
      <c r="D206" s="61">
        <v>0</v>
      </c>
      <c r="E206" s="61">
        <v>0</v>
      </c>
      <c r="F206" s="61">
        <v>1</v>
      </c>
      <c r="G206" s="61" t="s">
        <v>21</v>
      </c>
      <c r="H206" s="61" t="b">
        <f>IF(COUNTIF(ParametrosSemSeedFixa!$A:$A,Parametros!A206)&gt;0,FALSE,TRUE)</f>
        <v>0</v>
      </c>
      <c r="I206" s="61" t="str">
        <f t="shared" si="13"/>
        <v>OK</v>
      </c>
      <c r="J206" s="61" t="str">
        <f>VLOOKUP(B206,Distribuições!$A$1:$F$13,6,FALSE)</f>
        <v>Parametro 1: média, Parametro 2: desvio padrão</v>
      </c>
    </row>
    <row r="207" spans="1:10" s="61" customFormat="1" ht="12.75" x14ac:dyDescent="0.2">
      <c r="A207" s="61" t="s">
        <v>240</v>
      </c>
      <c r="B207" s="61" t="s">
        <v>38</v>
      </c>
      <c r="C207" s="61">
        <v>0</v>
      </c>
      <c r="D207" s="61">
        <v>0</v>
      </c>
      <c r="E207" s="61">
        <v>0</v>
      </c>
      <c r="F207" s="61">
        <v>1</v>
      </c>
      <c r="G207" s="61" t="s">
        <v>21</v>
      </c>
      <c r="H207" s="61" t="b">
        <f>IF(COUNTIF(ParametrosSemSeedFixa!$A:$A,Parametros!A207)&gt;0,FALSE,TRUE)</f>
        <v>0</v>
      </c>
      <c r="I207" s="61" t="str">
        <f t="shared" si="13"/>
        <v>OK</v>
      </c>
      <c r="J207" s="61" t="str">
        <f>VLOOKUP(B207,Distribuições!$A$1:$F$13,6,FALSE)</f>
        <v>Parametro 1: média, Parametro 2: desvio padrão</v>
      </c>
    </row>
    <row r="208" spans="1:10" s="61" customFormat="1" ht="12.75" x14ac:dyDescent="0.2">
      <c r="A208" s="61" t="s">
        <v>52</v>
      </c>
      <c r="B208" s="61" t="s">
        <v>463</v>
      </c>
      <c r="C208" s="61">
        <v>4.2021940000000004</v>
      </c>
      <c r="D208" s="61">
        <v>1.4172802723165652</v>
      </c>
      <c r="E208" s="61">
        <v>0</v>
      </c>
      <c r="F208" s="61">
        <f>C208+D208*10+1</f>
        <v>19.374996723165651</v>
      </c>
      <c r="G208" s="61" t="s">
        <v>21</v>
      </c>
      <c r="H208" s="61" t="b">
        <f>IF(COUNTIF(ParametrosSemSeedFixa!$A:$A,Parametros!A208)&gt;0,FALSE,TRUE)</f>
        <v>0</v>
      </c>
      <c r="I208" s="61" t="str">
        <f t="shared" si="13"/>
        <v>OK</v>
      </c>
      <c r="J208" s="61" t="str">
        <f>VLOOKUP(B208,Distribuições!$A$1:$F$13,6,FALSE)</f>
        <v>Parametro 1: média, Parametro 2: desvio padrão, Parametro 3: mínimo, Parametro 4: máximo</v>
      </c>
    </row>
    <row r="209" spans="1:10" s="61" customFormat="1" ht="12.75" x14ac:dyDescent="0.2">
      <c r="A209" s="61" t="s">
        <v>150</v>
      </c>
      <c r="B209" s="61" t="s">
        <v>38</v>
      </c>
      <c r="C209" s="61">
        <v>0.2044537027147259</v>
      </c>
      <c r="D209" s="61">
        <v>0</v>
      </c>
      <c r="G209" s="61" t="s">
        <v>21</v>
      </c>
      <c r="H209" s="61" t="b">
        <f>IF(COUNTIF(ParametrosSemSeedFixa!$A:$A,Parametros!A209)&gt;0,FALSE,TRUE)</f>
        <v>1</v>
      </c>
      <c r="I209" s="61" t="str">
        <f t="shared" si="13"/>
        <v>OK</v>
      </c>
      <c r="J209" s="61" t="str">
        <f>VLOOKUP(B209,Distribuições!$A$1:$F$13,6,FALSE)</f>
        <v>Parametro 1: média, Parametro 2: desvio padrão</v>
      </c>
    </row>
    <row r="210" spans="1:10" s="61" customFormat="1" ht="12.75" x14ac:dyDescent="0.2">
      <c r="A210" s="61" t="s">
        <v>151</v>
      </c>
      <c r="B210" s="61" t="s">
        <v>38</v>
      </c>
      <c r="C210" s="61">
        <v>1.5491573940793143E-3</v>
      </c>
      <c r="D210" s="61">
        <v>0</v>
      </c>
      <c r="G210" s="61" t="s">
        <v>21</v>
      </c>
      <c r="H210" s="61" t="b">
        <f>IF(COUNTIF(ParametrosSemSeedFixa!$A:$A,Parametros!A210)&gt;0,FALSE,TRUE)</f>
        <v>1</v>
      </c>
      <c r="I210" s="61" t="str">
        <f t="shared" si="13"/>
        <v>OK</v>
      </c>
      <c r="J210" s="61" t="str">
        <f>VLOOKUP(B210,Distribuições!$A$1:$F$13,6,FALSE)</f>
        <v>Parametro 1: média, Parametro 2: desvio padrão</v>
      </c>
    </row>
    <row r="211" spans="1:10" s="61" customFormat="1" ht="12.75" x14ac:dyDescent="0.2">
      <c r="A211" s="61" t="s">
        <v>152</v>
      </c>
      <c r="B211" s="61" t="s">
        <v>38</v>
      </c>
      <c r="C211" s="61">
        <v>-4.399566149642267E-3</v>
      </c>
      <c r="D211" s="61">
        <v>0</v>
      </c>
      <c r="G211" s="61" t="s">
        <v>21</v>
      </c>
      <c r="H211" s="61" t="b">
        <f>IF(COUNTIF(ParametrosSemSeedFixa!$A:$A,Parametros!A211)&gt;0,FALSE,TRUE)</f>
        <v>1</v>
      </c>
      <c r="I211" s="61" t="str">
        <f t="shared" si="13"/>
        <v>OK</v>
      </c>
      <c r="J211" s="61" t="str">
        <f>VLOOKUP(B211,Distribuições!$A$1:$F$13,6,FALSE)</f>
        <v>Parametro 1: média, Parametro 2: desvio padrão</v>
      </c>
    </row>
    <row r="212" spans="1:10" s="61" customFormat="1" ht="12.75" x14ac:dyDescent="0.2">
      <c r="A212" s="61" t="s">
        <v>167</v>
      </c>
      <c r="B212" s="61" t="s">
        <v>38</v>
      </c>
      <c r="C212" s="61">
        <v>0</v>
      </c>
      <c r="D212" s="61">
        <v>0</v>
      </c>
      <c r="G212" s="61" t="s">
        <v>21</v>
      </c>
      <c r="H212" s="61" t="b">
        <f>IF(COUNTIF(ParametrosSemSeedFixa!$A:$A,Parametros!A212)&gt;0,FALSE,TRUE)</f>
        <v>1</v>
      </c>
      <c r="I212" s="61" t="str">
        <f t="shared" si="13"/>
        <v>OK</v>
      </c>
      <c r="J212" s="61" t="str">
        <f>VLOOKUP(B212,Distribuições!$A$1:$F$13,6,FALSE)</f>
        <v>Parametro 1: média, Parametro 2: desvio padrão</v>
      </c>
    </row>
    <row r="213" spans="1:10" s="61" customFormat="1" ht="12.75" x14ac:dyDescent="0.2">
      <c r="A213" s="61" t="s">
        <v>170</v>
      </c>
      <c r="B213" s="61" t="s">
        <v>38</v>
      </c>
      <c r="C213" s="61">
        <v>0</v>
      </c>
      <c r="D213" s="61">
        <v>0</v>
      </c>
      <c r="G213" s="61" t="s">
        <v>21</v>
      </c>
      <c r="H213" s="61" t="b">
        <f>IF(COUNTIF(ParametrosSemSeedFixa!$A:$A,Parametros!A213)&gt;0,FALSE,TRUE)</f>
        <v>1</v>
      </c>
      <c r="I213" s="61" t="str">
        <f t="shared" si="13"/>
        <v>OK</v>
      </c>
      <c r="J213" s="61" t="str">
        <f>VLOOKUP(B213,Distribuições!$A$1:$F$13,6,FALSE)</f>
        <v>Parametro 1: média, Parametro 2: desvio padrão</v>
      </c>
    </row>
    <row r="214" spans="1:10" s="61" customFormat="1" ht="12.75" x14ac:dyDescent="0.2">
      <c r="A214" s="61" t="s">
        <v>168</v>
      </c>
      <c r="B214" s="61" t="s">
        <v>38</v>
      </c>
      <c r="C214" s="61">
        <v>0</v>
      </c>
      <c r="D214" s="61">
        <v>0</v>
      </c>
      <c r="G214" s="61" t="s">
        <v>21</v>
      </c>
      <c r="H214" s="61" t="b">
        <f>IF(COUNTIF(ParametrosSemSeedFixa!$A:$A,Parametros!A214)&gt;0,FALSE,TRUE)</f>
        <v>1</v>
      </c>
      <c r="I214" s="61" t="str">
        <f t="shared" si="13"/>
        <v>OK</v>
      </c>
      <c r="J214" s="61" t="str">
        <f>VLOOKUP(B214,Distribuições!$A$1:$F$13,6,FALSE)</f>
        <v>Parametro 1: média, Parametro 2: desvio padrão</v>
      </c>
    </row>
    <row r="215" spans="1:10" s="61" customFormat="1" ht="12.75" x14ac:dyDescent="0.2">
      <c r="A215" s="61" t="s">
        <v>169</v>
      </c>
      <c r="B215" s="61" t="s">
        <v>38</v>
      </c>
      <c r="C215" s="61">
        <v>0</v>
      </c>
      <c r="D215" s="61">
        <v>0</v>
      </c>
      <c r="G215" s="61" t="s">
        <v>21</v>
      </c>
      <c r="H215" s="61" t="b">
        <f>IF(COUNTIF(ParametrosSemSeedFixa!$A:$A,Parametros!A215)&gt;0,FALSE,TRUE)</f>
        <v>1</v>
      </c>
      <c r="I215" s="61" t="str">
        <f t="shared" si="13"/>
        <v>OK</v>
      </c>
      <c r="J215" s="61" t="str">
        <f>VLOOKUP(B215,Distribuições!$A$1:$F$13,6,FALSE)</f>
        <v>Parametro 1: média, Parametro 2: desvio padrão</v>
      </c>
    </row>
    <row r="216" spans="1:10" s="61" customFormat="1" ht="12.75" x14ac:dyDescent="0.2">
      <c r="A216" s="61" t="s">
        <v>171</v>
      </c>
      <c r="B216" s="61" t="s">
        <v>38</v>
      </c>
      <c r="C216" s="61">
        <v>32</v>
      </c>
      <c r="D216" s="61">
        <v>0</v>
      </c>
      <c r="G216" s="61" t="s">
        <v>21</v>
      </c>
      <c r="H216" s="61" t="b">
        <f>IF(COUNTIF(ParametrosSemSeedFixa!$A:$A,Parametros!A216)&gt;0,FALSE,TRUE)</f>
        <v>1</v>
      </c>
      <c r="I216" s="61" t="str">
        <f t="shared" si="13"/>
        <v>OK</v>
      </c>
      <c r="J216" s="61" t="str">
        <f>VLOOKUP(B216,Distribuições!$A$1:$F$13,6,FALSE)</f>
        <v>Parametro 1: média, Parametro 2: desvio padrão</v>
      </c>
    </row>
    <row r="217" spans="1:10" s="61" customFormat="1" ht="12.75" x14ac:dyDescent="0.2">
      <c r="A217" s="61" t="s">
        <v>211</v>
      </c>
      <c r="B217" s="61" t="s">
        <v>38</v>
      </c>
      <c r="C217" s="61">
        <v>7.8975872998198113</v>
      </c>
      <c r="D217" s="61">
        <v>0</v>
      </c>
      <c r="G217" s="61" t="s">
        <v>21</v>
      </c>
      <c r="H217" s="61" t="b">
        <f>IF(COUNTIF(ParametrosSemSeedFixa!$A:$A,Parametros!A217)&gt;0,FALSE,TRUE)</f>
        <v>1</v>
      </c>
      <c r="I217" s="61" t="str">
        <f t="shared" si="13"/>
        <v>OK</v>
      </c>
      <c r="J217" s="61" t="str">
        <f>VLOOKUP(B217,Distribuições!$A$1:$F$13,6,FALSE)</f>
        <v>Parametro 1: média, Parametro 2: desvio padrão</v>
      </c>
    </row>
    <row r="218" spans="1:10" s="61" customFormat="1" ht="12.75" x14ac:dyDescent="0.2">
      <c r="A218" s="61" t="s">
        <v>215</v>
      </c>
      <c r="B218" s="61" t="s">
        <v>38</v>
      </c>
      <c r="C218" s="61">
        <v>0.62289934258889479</v>
      </c>
      <c r="D218" s="61">
        <v>0</v>
      </c>
      <c r="G218" s="61" t="s">
        <v>21</v>
      </c>
      <c r="H218" s="61" t="b">
        <f>IF(COUNTIF(ParametrosSemSeedFixa!$A:$A,Parametros!A218)&gt;0,FALSE,TRUE)</f>
        <v>1</v>
      </c>
      <c r="I218" s="61" t="str">
        <f t="shared" si="13"/>
        <v>OK</v>
      </c>
      <c r="J218" s="61" t="str">
        <f>VLOOKUP(B218,Distribuições!$A$1:$F$13,6,FALSE)</f>
        <v>Parametro 1: média, Parametro 2: desvio padrão</v>
      </c>
    </row>
    <row r="219" spans="1:10" s="61" customFormat="1" ht="12.75" x14ac:dyDescent="0.2">
      <c r="A219" s="61" t="s">
        <v>210</v>
      </c>
      <c r="B219" s="61" t="s">
        <v>38</v>
      </c>
      <c r="C219" s="61">
        <v>9.0134963707211782</v>
      </c>
      <c r="D219" s="61">
        <v>0</v>
      </c>
      <c r="G219" s="61" t="s">
        <v>21</v>
      </c>
      <c r="H219" s="61" t="b">
        <f>IF(COUNTIF(ParametrosSemSeedFixa!$A:$A,Parametros!A219)&gt;0,FALSE,TRUE)</f>
        <v>1</v>
      </c>
      <c r="I219" s="61" t="str">
        <f t="shared" si="13"/>
        <v>OK</v>
      </c>
      <c r="J219" s="61" t="str">
        <f>VLOOKUP(B219,Distribuições!$A$1:$F$13,6,FALSE)</f>
        <v>Parametro 1: média, Parametro 2: desvio padrão</v>
      </c>
    </row>
    <row r="220" spans="1:10" s="61" customFormat="1" ht="12.75" x14ac:dyDescent="0.2">
      <c r="A220" s="61" t="s">
        <v>212</v>
      </c>
      <c r="B220" s="61" t="s">
        <v>38</v>
      </c>
      <c r="C220" s="61">
        <v>11.225658326292109</v>
      </c>
      <c r="D220" s="61">
        <v>0</v>
      </c>
      <c r="G220" s="61" t="s">
        <v>21</v>
      </c>
      <c r="H220" s="61" t="b">
        <f>IF(COUNTIF(ParametrosSemSeedFixa!$A:$A,Parametros!A220)&gt;0,FALSE,TRUE)</f>
        <v>1</v>
      </c>
      <c r="I220" s="61" t="str">
        <f t="shared" si="13"/>
        <v>OK</v>
      </c>
      <c r="J220" s="61" t="str">
        <f>VLOOKUP(B220,Distribuições!$A$1:$F$13,6,FALSE)</f>
        <v>Parametro 1: média, Parametro 2: desvio padrão</v>
      </c>
    </row>
    <row r="221" spans="1:10" s="61" customFormat="1" ht="12.75" x14ac:dyDescent="0.2">
      <c r="A221" s="61" t="s">
        <v>213</v>
      </c>
      <c r="B221" s="61" t="s">
        <v>38</v>
      </c>
      <c r="C221" s="61">
        <v>16.96052253162523</v>
      </c>
      <c r="D221" s="61">
        <v>0</v>
      </c>
      <c r="G221" s="61" t="s">
        <v>21</v>
      </c>
      <c r="H221" s="61" t="b">
        <f>IF(COUNTIF(ParametrosSemSeedFixa!$A:$A,Parametros!A221)&gt;0,FALSE,TRUE)</f>
        <v>1</v>
      </c>
      <c r="I221" s="61" t="str">
        <f t="shared" si="13"/>
        <v>OK</v>
      </c>
      <c r="J221" s="61" t="str">
        <f>VLOOKUP(B221,Distribuições!$A$1:$F$13,6,FALSE)</f>
        <v>Parametro 1: média, Parametro 2: desvio padrão</v>
      </c>
    </row>
    <row r="222" spans="1:10" s="61" customFormat="1" ht="12.75" x14ac:dyDescent="0.2">
      <c r="A222" s="61" t="s">
        <v>214</v>
      </c>
      <c r="B222" s="61" t="s">
        <v>38</v>
      </c>
      <c r="C222" s="61">
        <v>7.038585793358461</v>
      </c>
      <c r="D222" s="61">
        <v>0</v>
      </c>
      <c r="G222" s="61" t="s">
        <v>21</v>
      </c>
      <c r="H222" s="61" t="b">
        <f>IF(COUNTIF(ParametrosSemSeedFixa!$A:$A,Parametros!A222)&gt;0,FALSE,TRUE)</f>
        <v>1</v>
      </c>
      <c r="I222" s="61" t="str">
        <f t="shared" si="13"/>
        <v>OK</v>
      </c>
      <c r="J222" s="61" t="str">
        <f>VLOOKUP(B222,Distribuições!$A$1:$F$13,6,FALSE)</f>
        <v>Parametro 1: média, Parametro 2: desvio padrão</v>
      </c>
    </row>
    <row r="223" spans="1:10" s="61" customFormat="1" ht="12.75" x14ac:dyDescent="0.2">
      <c r="A223" s="61" t="s">
        <v>129</v>
      </c>
      <c r="B223" s="61" t="s">
        <v>38</v>
      </c>
      <c r="C223" s="61">
        <v>0</v>
      </c>
      <c r="D223" s="61">
        <v>0</v>
      </c>
      <c r="G223" s="61" t="s">
        <v>21</v>
      </c>
      <c r="H223" s="61" t="b">
        <f>IF(COUNTIF(ParametrosSemSeedFixa!$A:$A,Parametros!A223)&gt;0,FALSE,TRUE)</f>
        <v>1</v>
      </c>
      <c r="I223" s="61" t="str">
        <f t="shared" si="13"/>
        <v>OK</v>
      </c>
      <c r="J223" s="61" t="str">
        <f>VLOOKUP(B223,Distribuições!$A$1:$F$13,6,FALSE)</f>
        <v>Parametro 1: média, Parametro 2: desvio padrão</v>
      </c>
    </row>
    <row r="224" spans="1:10" s="61" customFormat="1" ht="12.75" x14ac:dyDescent="0.2">
      <c r="A224" s="61" t="s">
        <v>132</v>
      </c>
      <c r="B224" s="61" t="s">
        <v>38</v>
      </c>
      <c r="C224" s="61">
        <v>0</v>
      </c>
      <c r="D224" s="61">
        <v>0</v>
      </c>
      <c r="G224" s="61" t="s">
        <v>21</v>
      </c>
      <c r="H224" s="61" t="b">
        <f>IF(COUNTIF(ParametrosSemSeedFixa!$A:$A,Parametros!A224)&gt;0,FALSE,TRUE)</f>
        <v>1</v>
      </c>
      <c r="I224" s="61" t="str">
        <f t="shared" si="13"/>
        <v>OK</v>
      </c>
      <c r="J224" s="61" t="str">
        <f>VLOOKUP(B224,Distribuições!$A$1:$F$13,6,FALSE)</f>
        <v>Parametro 1: média, Parametro 2: desvio padrão</v>
      </c>
    </row>
    <row r="225" spans="1:10" s="61" customFormat="1" ht="12.75" x14ac:dyDescent="0.2">
      <c r="A225" s="61" t="s">
        <v>130</v>
      </c>
      <c r="B225" s="61" t="s">
        <v>38</v>
      </c>
      <c r="C225" s="61">
        <v>0</v>
      </c>
      <c r="D225" s="61">
        <v>0</v>
      </c>
      <c r="G225" s="61" t="s">
        <v>21</v>
      </c>
      <c r="H225" s="61" t="b">
        <f>IF(COUNTIF(ParametrosSemSeedFixa!$A:$A,Parametros!A225)&gt;0,FALSE,TRUE)</f>
        <v>1</v>
      </c>
      <c r="I225" s="61" t="str">
        <f t="shared" si="13"/>
        <v>OK</v>
      </c>
      <c r="J225" s="61" t="str">
        <f>VLOOKUP(B225,Distribuições!$A$1:$F$13,6,FALSE)</f>
        <v>Parametro 1: média, Parametro 2: desvio padrão</v>
      </c>
    </row>
    <row r="226" spans="1:10" s="61" customFormat="1" ht="12.75" x14ac:dyDescent="0.2">
      <c r="A226" s="61" t="s">
        <v>131</v>
      </c>
      <c r="B226" s="61" t="s">
        <v>38</v>
      </c>
      <c r="C226" s="61">
        <v>0</v>
      </c>
      <c r="D226" s="61">
        <v>0</v>
      </c>
      <c r="G226" s="61" t="s">
        <v>21</v>
      </c>
      <c r="H226" s="61" t="b">
        <f>IF(COUNTIF(ParametrosSemSeedFixa!$A:$A,Parametros!A226)&gt;0,FALSE,TRUE)</f>
        <v>1</v>
      </c>
      <c r="I226" s="61" t="str">
        <f t="shared" si="13"/>
        <v>OK</v>
      </c>
      <c r="J226" s="61" t="str">
        <f>VLOOKUP(B226,Distribuições!$A$1:$F$13,6,FALSE)</f>
        <v>Parametro 1: média, Parametro 2: desvio padrão</v>
      </c>
    </row>
    <row r="227" spans="1:10" s="61" customFormat="1" ht="12.75" x14ac:dyDescent="0.2">
      <c r="A227" s="61" t="s">
        <v>72</v>
      </c>
      <c r="B227" s="61" t="s">
        <v>38</v>
      </c>
      <c r="C227" s="61">
        <v>6475</v>
      </c>
      <c r="D227" s="61">
        <v>0</v>
      </c>
      <c r="G227" s="61" t="s">
        <v>22</v>
      </c>
      <c r="H227" s="61" t="b">
        <f>IF(COUNTIF(ParametrosSemSeedFixa!$A:$A,Parametros!A227)&gt;0,FALSE,TRUE)</f>
        <v>1</v>
      </c>
      <c r="I227" s="61" t="str">
        <f t="shared" si="13"/>
        <v>OK</v>
      </c>
      <c r="J227" s="61" t="str">
        <f>VLOOKUP(B227,Distribuições!$A$1:$F$13,6,FALSE)</f>
        <v>Parametro 1: média, Parametro 2: desvio padrão</v>
      </c>
    </row>
    <row r="228" spans="1:10" s="61" customFormat="1" ht="12.75" x14ac:dyDescent="0.2">
      <c r="A228" s="61" t="s">
        <v>76</v>
      </c>
      <c r="B228" s="61" t="s">
        <v>39</v>
      </c>
      <c r="C228" s="61">
        <v>1</v>
      </c>
      <c r="D228" s="61">
        <v>1.8</v>
      </c>
      <c r="E228" s="61">
        <v>14</v>
      </c>
      <c r="G228" s="61" t="s">
        <v>22</v>
      </c>
      <c r="H228" s="61" t="b">
        <f>IF(COUNTIF(ParametrosSemSeedFixa!$A:$A,Parametros!A228)&gt;0,FALSE,TRUE)</f>
        <v>1</v>
      </c>
      <c r="I228" s="61" t="str">
        <f t="shared" si="13"/>
        <v>OK</v>
      </c>
      <c r="J228" s="61" t="str">
        <f>VLOOKUP(B228,Distribuições!$A$1:$F$13,6,FALSE)</f>
        <v>Parametro 1: mínimo, Parametro 2: moda (valor mais provável), Parametro 3: máximo</v>
      </c>
    </row>
    <row r="229" spans="1:10" s="61" customFormat="1" ht="12.75" x14ac:dyDescent="0.2">
      <c r="A229" s="61" t="s">
        <v>89</v>
      </c>
      <c r="B229" s="61" t="s">
        <v>38</v>
      </c>
      <c r="C229" s="61">
        <v>2.976190476190476E-3</v>
      </c>
      <c r="D229" s="61">
        <v>0</v>
      </c>
      <c r="G229" s="61" t="s">
        <v>22</v>
      </c>
      <c r="H229" s="61" t="b">
        <f>IF(COUNTIF(ParametrosSemSeedFixa!$A:$A,Parametros!A229)&gt;0,FALSE,TRUE)</f>
        <v>1</v>
      </c>
      <c r="I229" s="61" t="str">
        <f t="shared" si="13"/>
        <v>OK</v>
      </c>
      <c r="J229" s="61" t="str">
        <f>VLOOKUP(B229,Distribuições!$A$1:$F$13,6,FALSE)</f>
        <v>Parametro 1: média, Parametro 2: desvio padrão</v>
      </c>
    </row>
    <row r="230" spans="1:10" s="61" customFormat="1" ht="12.75" x14ac:dyDescent="0.2">
      <c r="A230" s="61" t="s">
        <v>86</v>
      </c>
      <c r="B230" s="61" t="s">
        <v>39</v>
      </c>
      <c r="C230" s="61">
        <v>0</v>
      </c>
      <c r="D230" s="61">
        <v>0.01</v>
      </c>
      <c r="E230" s="61">
        <v>0.05</v>
      </c>
      <c r="G230" s="61" t="s">
        <v>22</v>
      </c>
      <c r="H230" s="61" t="b">
        <f>IF(COUNTIF(ParametrosSemSeedFixa!$A:$A,Parametros!A230)&gt;0,FALSE,TRUE)</f>
        <v>1</v>
      </c>
      <c r="I230" s="61" t="str">
        <f t="shared" si="13"/>
        <v>OK</v>
      </c>
      <c r="J230" s="61" t="str">
        <f>VLOOKUP(B230,Distribuições!$A$1:$F$13,6,FALSE)</f>
        <v>Parametro 1: mínimo, Parametro 2: moda (valor mais provável), Parametro 3: máximo</v>
      </c>
    </row>
    <row r="231" spans="1:10" s="61" customFormat="1" ht="12.75" x14ac:dyDescent="0.2">
      <c r="A231" s="61" t="s">
        <v>110</v>
      </c>
      <c r="B231" s="61" t="s">
        <v>38</v>
      </c>
      <c r="C231" s="61">
        <v>0</v>
      </c>
      <c r="D231" s="61">
        <v>0</v>
      </c>
      <c r="G231" s="61" t="s">
        <v>22</v>
      </c>
      <c r="H231" s="61" t="b">
        <f>IF(COUNTIF(ParametrosSemSeedFixa!$A:$A,Parametros!A231)&gt;0,FALSE,TRUE)</f>
        <v>1</v>
      </c>
      <c r="I231" s="61" t="str">
        <f t="shared" si="13"/>
        <v>OK</v>
      </c>
      <c r="J231" s="61" t="str">
        <f>VLOOKUP(B231,Distribuições!$A$1:$F$13,6,FALSE)</f>
        <v>Parametro 1: média, Parametro 2: desvio padrão</v>
      </c>
    </row>
    <row r="232" spans="1:10" s="61" customFormat="1" ht="12.75" x14ac:dyDescent="0.2">
      <c r="A232" s="61" t="s">
        <v>115</v>
      </c>
      <c r="B232" s="61" t="s">
        <v>38</v>
      </c>
      <c r="C232" s="61">
        <v>782.47652980501255</v>
      </c>
      <c r="D232" s="61">
        <v>292.31790708022641</v>
      </c>
      <c r="G232" s="61" t="s">
        <v>22</v>
      </c>
      <c r="H232" s="61" t="b">
        <f>IF(COUNTIF(ParametrosSemSeedFixa!$A:$A,Parametros!A232)&gt;0,FALSE,TRUE)</f>
        <v>1</v>
      </c>
      <c r="I232" s="61" t="str">
        <f t="shared" si="13"/>
        <v>OK</v>
      </c>
      <c r="J232" s="61" t="str">
        <f>VLOOKUP(B232,Distribuições!$A$1:$F$13,6,FALSE)</f>
        <v>Parametro 1: média, Parametro 2: desvio padrão</v>
      </c>
    </row>
    <row r="233" spans="1:10" s="61" customFormat="1" ht="12.75" x14ac:dyDescent="0.2">
      <c r="A233" s="61" t="s">
        <v>117</v>
      </c>
      <c r="B233" s="61" t="s">
        <v>38</v>
      </c>
      <c r="C233" s="61">
        <v>0</v>
      </c>
      <c r="D233" s="61">
        <v>0</v>
      </c>
      <c r="G233" s="61" t="s">
        <v>22</v>
      </c>
      <c r="H233" s="61" t="b">
        <f>IF(COUNTIF(ParametrosSemSeedFixa!$A:$A,Parametros!A233)&gt;0,FALSE,TRUE)</f>
        <v>1</v>
      </c>
      <c r="I233" s="61" t="str">
        <f t="shared" si="13"/>
        <v>OK</v>
      </c>
      <c r="J233" s="61" t="str">
        <f>VLOOKUP(B233,Distribuições!$A$1:$F$13,6,FALSE)</f>
        <v>Parametro 1: média, Parametro 2: desvio padrão</v>
      </c>
    </row>
    <row r="234" spans="1:10" s="61" customFormat="1" ht="12.75" x14ac:dyDescent="0.2">
      <c r="A234" s="61" t="s">
        <v>122</v>
      </c>
      <c r="B234" s="61" t="s">
        <v>38</v>
      </c>
      <c r="C234" s="61">
        <v>0</v>
      </c>
      <c r="D234" s="61">
        <v>0</v>
      </c>
      <c r="G234" s="61" t="s">
        <v>22</v>
      </c>
      <c r="H234" s="61" t="b">
        <f>IF(COUNTIF(ParametrosSemSeedFixa!$A:$A,Parametros!A234)&gt;0,FALSE,TRUE)</f>
        <v>1</v>
      </c>
      <c r="I234" s="61" t="str">
        <f t="shared" si="13"/>
        <v>OK</v>
      </c>
      <c r="J234" s="61" t="str">
        <f>VLOOKUP(B234,Distribuições!$A$1:$F$13,6,FALSE)</f>
        <v>Parametro 1: média, Parametro 2: desvio padrão</v>
      </c>
    </row>
    <row r="235" spans="1:10" s="61" customFormat="1" ht="12.75" x14ac:dyDescent="0.2">
      <c r="A235" s="61" t="s">
        <v>144</v>
      </c>
      <c r="B235" s="61" t="s">
        <v>38</v>
      </c>
      <c r="C235" s="61">
        <v>2.8854037747524753E-2</v>
      </c>
      <c r="D235" s="61">
        <v>0</v>
      </c>
      <c r="G235" s="61" t="s">
        <v>22</v>
      </c>
      <c r="H235" s="61" t="b">
        <f>IF(COUNTIF(ParametrosSemSeedFixa!$A:$A,Parametros!A235)&gt;0,FALSE,TRUE)</f>
        <v>1</v>
      </c>
      <c r="I235" s="61" t="str">
        <f t="shared" si="13"/>
        <v>OK</v>
      </c>
      <c r="J235" s="61" t="str">
        <f>VLOOKUP(B235,Distribuições!$A$1:$F$13,6,FALSE)</f>
        <v>Parametro 1: média, Parametro 2: desvio padrão</v>
      </c>
    </row>
    <row r="236" spans="1:10" s="61" customFormat="1" ht="12.75" x14ac:dyDescent="0.2">
      <c r="A236" s="61" t="s">
        <v>145</v>
      </c>
      <c r="B236" s="61" t="s">
        <v>38</v>
      </c>
      <c r="C236" s="61">
        <v>6000</v>
      </c>
      <c r="D236" s="61">
        <v>0</v>
      </c>
      <c r="G236" s="61" t="s">
        <v>22</v>
      </c>
      <c r="H236" s="61" t="b">
        <f>IF(COUNTIF(ParametrosSemSeedFixa!$A:$A,Parametros!A236)&gt;0,FALSE,TRUE)</f>
        <v>1</v>
      </c>
      <c r="I236" s="61" t="str">
        <f t="shared" si="13"/>
        <v>OK</v>
      </c>
      <c r="J236" s="61" t="str">
        <f>VLOOKUP(B236,Distribuições!$A$1:$F$13,6,FALSE)</f>
        <v>Parametro 1: média, Parametro 2: desvio padrão</v>
      </c>
    </row>
    <row r="237" spans="1:10" s="61" customFormat="1" ht="12.75" x14ac:dyDescent="0.2">
      <c r="A237" s="61" t="s">
        <v>158</v>
      </c>
      <c r="B237" s="61" t="s">
        <v>38</v>
      </c>
      <c r="C237" s="61">
        <v>0</v>
      </c>
      <c r="D237" s="61">
        <v>0</v>
      </c>
      <c r="G237" s="61" t="s">
        <v>22</v>
      </c>
      <c r="H237" s="61" t="b">
        <f>IF(COUNTIF(ParametrosSemSeedFixa!$A:$A,Parametros!A237)&gt;0,FALSE,TRUE)</f>
        <v>1</v>
      </c>
      <c r="I237" s="61" t="str">
        <f t="shared" si="13"/>
        <v>OK</v>
      </c>
      <c r="J237" s="61" t="str">
        <f>VLOOKUP(B237,Distribuições!$A$1:$F$13,6,FALSE)</f>
        <v>Parametro 1: média, Parametro 2: desvio padrão</v>
      </c>
    </row>
    <row r="238" spans="1:10" s="61" customFormat="1" ht="12.75" x14ac:dyDescent="0.2">
      <c r="A238" s="61" t="s">
        <v>159</v>
      </c>
      <c r="B238" s="61" t="s">
        <v>38</v>
      </c>
      <c r="C238" s="61">
        <v>0</v>
      </c>
      <c r="D238" s="61">
        <v>0</v>
      </c>
      <c r="G238" s="61" t="s">
        <v>22</v>
      </c>
      <c r="H238" s="61" t="b">
        <f>IF(COUNTIF(ParametrosSemSeedFixa!$A:$A,Parametros!A238)&gt;0,FALSE,TRUE)</f>
        <v>1</v>
      </c>
      <c r="I238" s="61" t="str">
        <f t="shared" si="13"/>
        <v>OK</v>
      </c>
      <c r="J238" s="61" t="str">
        <f>VLOOKUP(B238,Distribuições!$A$1:$F$13,6,FALSE)</f>
        <v>Parametro 1: média, Parametro 2: desvio padrão</v>
      </c>
    </row>
    <row r="239" spans="1:10" s="61" customFormat="1" ht="12.75" x14ac:dyDescent="0.2">
      <c r="A239" s="61" t="s">
        <v>162</v>
      </c>
      <c r="B239" s="61" t="s">
        <v>38</v>
      </c>
      <c r="C239" s="61">
        <v>80000</v>
      </c>
      <c r="D239" s="61">
        <v>80000</v>
      </c>
      <c r="G239" s="61" t="s">
        <v>22</v>
      </c>
      <c r="H239" s="61" t="b">
        <f>IF(COUNTIF(ParametrosSemSeedFixa!$A:$A,Parametros!A239)&gt;0,FALSE,TRUE)</f>
        <v>1</v>
      </c>
      <c r="I239" s="61" t="str">
        <f t="shared" si="13"/>
        <v>OK</v>
      </c>
      <c r="J239" s="61" t="str">
        <f>VLOOKUP(B239,Distribuições!$A$1:$F$13,6,FALSE)</f>
        <v>Parametro 1: média, Parametro 2: desvio padrão</v>
      </c>
    </row>
    <row r="240" spans="1:10" s="61" customFormat="1" ht="12.75" x14ac:dyDescent="0.2">
      <c r="A240" s="61" t="s">
        <v>165</v>
      </c>
      <c r="B240" s="61" t="s">
        <v>38</v>
      </c>
      <c r="C240" s="61">
        <v>0</v>
      </c>
      <c r="D240" s="61">
        <v>0</v>
      </c>
      <c r="G240" s="61" t="s">
        <v>22</v>
      </c>
      <c r="H240" s="61" t="b">
        <f>IF(COUNTIF(ParametrosSemSeedFixa!$A:$A,Parametros!A240)&gt;0,FALSE,TRUE)</f>
        <v>1</v>
      </c>
      <c r="I240" s="61" t="str">
        <f t="shared" si="13"/>
        <v>OK</v>
      </c>
      <c r="J240" s="61" t="str">
        <f>VLOOKUP(B240,Distribuições!$A$1:$F$13,6,FALSE)</f>
        <v>Parametro 1: média, Parametro 2: desvio padrão</v>
      </c>
    </row>
    <row r="241" spans="1:10" s="61" customFormat="1" ht="12.75" x14ac:dyDescent="0.2">
      <c r="A241" s="61" t="s">
        <v>175</v>
      </c>
      <c r="B241" s="61" t="s">
        <v>38</v>
      </c>
      <c r="C241" s="61">
        <v>23.90625</v>
      </c>
      <c r="D241" s="61">
        <v>0</v>
      </c>
      <c r="G241" s="61" t="s">
        <v>22</v>
      </c>
      <c r="H241" s="61" t="b">
        <f>IF(COUNTIF(ParametrosSemSeedFixa!$A:$A,Parametros!A241)&gt;0,FALSE,TRUE)</f>
        <v>1</v>
      </c>
      <c r="I241" s="61" t="str">
        <f t="shared" si="13"/>
        <v>OK</v>
      </c>
      <c r="J241" s="61" t="str">
        <f>VLOOKUP(B241,Distribuições!$A$1:$F$13,6,FALSE)</f>
        <v>Parametro 1: média, Parametro 2: desvio padrão</v>
      </c>
    </row>
    <row r="242" spans="1:10" s="61" customFormat="1" ht="12.75" x14ac:dyDescent="0.2">
      <c r="A242" s="61" t="s">
        <v>179</v>
      </c>
      <c r="B242" s="61" t="s">
        <v>38</v>
      </c>
      <c r="C242" s="61">
        <v>0</v>
      </c>
      <c r="D242" s="61">
        <v>0</v>
      </c>
      <c r="G242" s="61" t="s">
        <v>22</v>
      </c>
      <c r="H242" s="61" t="b">
        <f>IF(COUNTIF(ParametrosSemSeedFixa!$A:$A,Parametros!A242)&gt;0,FALSE,TRUE)</f>
        <v>1</v>
      </c>
      <c r="I242" s="61" t="str">
        <f t="shared" si="13"/>
        <v>OK</v>
      </c>
      <c r="J242" s="61" t="str">
        <f>VLOOKUP(B242,Distribuições!$A$1:$F$13,6,FALSE)</f>
        <v>Parametro 1: média, Parametro 2: desvio padrão</v>
      </c>
    </row>
    <row r="243" spans="1:10" s="61" customFormat="1" ht="12.75" x14ac:dyDescent="0.2">
      <c r="A243" s="61" t="s">
        <v>84</v>
      </c>
      <c r="B243" s="61" t="s">
        <v>38</v>
      </c>
      <c r="C243" s="61">
        <v>0</v>
      </c>
      <c r="D243" s="61">
        <v>0</v>
      </c>
      <c r="G243" s="61" t="s">
        <v>22</v>
      </c>
      <c r="H243" s="61" t="b">
        <f>IF(COUNTIF(ParametrosSemSeedFixa!$A:$A,Parametros!A243)&gt;0,FALSE,TRUE)</f>
        <v>1</v>
      </c>
      <c r="I243" s="61" t="str">
        <f t="shared" si="13"/>
        <v>OK</v>
      </c>
      <c r="J243" s="61" t="str">
        <f>VLOOKUP(B243,Distribuições!$A$1:$F$13,6,FALSE)</f>
        <v>Parametro 1: média, Parametro 2: desvio padrão</v>
      </c>
    </row>
    <row r="244" spans="1:10" s="61" customFormat="1" ht="12.75" x14ac:dyDescent="0.2">
      <c r="A244" s="61" t="s">
        <v>191</v>
      </c>
      <c r="B244" s="61" t="s">
        <v>38</v>
      </c>
      <c r="C244" s="61">
        <v>0</v>
      </c>
      <c r="D244" s="61">
        <v>0</v>
      </c>
      <c r="G244" s="61" t="s">
        <v>22</v>
      </c>
      <c r="H244" s="61" t="b">
        <f>IF(COUNTIF(ParametrosSemSeedFixa!$A:$A,Parametros!A244)&gt;0,FALSE,TRUE)</f>
        <v>1</v>
      </c>
      <c r="I244" s="61" t="str">
        <f t="shared" si="13"/>
        <v>OK</v>
      </c>
      <c r="J244" s="61" t="str">
        <f>VLOOKUP(B244,Distribuições!$A$1:$F$13,6,FALSE)</f>
        <v>Parametro 1: média, Parametro 2: desvio padrão</v>
      </c>
    </row>
    <row r="245" spans="1:10" s="61" customFormat="1" ht="12.75" x14ac:dyDescent="0.2">
      <c r="A245" s="61" t="s">
        <v>192</v>
      </c>
      <c r="B245" s="61" t="s">
        <v>38</v>
      </c>
      <c r="C245" s="61">
        <v>0</v>
      </c>
      <c r="D245" s="61">
        <v>0</v>
      </c>
      <c r="G245" s="61" t="s">
        <v>22</v>
      </c>
      <c r="H245" s="61" t="b">
        <f>IF(COUNTIF(ParametrosSemSeedFixa!$A:$A,Parametros!A245)&gt;0,FALSE,TRUE)</f>
        <v>1</v>
      </c>
      <c r="I245" s="61" t="str">
        <f t="shared" si="13"/>
        <v>OK</v>
      </c>
      <c r="J245" s="61" t="str">
        <f>VLOOKUP(B245,Distribuições!$A$1:$F$13,6,FALSE)</f>
        <v>Parametro 1: média, Parametro 2: desvio padrão</v>
      </c>
    </row>
    <row r="246" spans="1:10" s="61" customFormat="1" ht="12.75" x14ac:dyDescent="0.2">
      <c r="A246" s="61" t="s">
        <v>193</v>
      </c>
      <c r="B246" s="61" t="s">
        <v>38</v>
      </c>
      <c r="C246" s="61">
        <v>0</v>
      </c>
      <c r="D246" s="61">
        <v>0</v>
      </c>
      <c r="G246" s="61" t="s">
        <v>22</v>
      </c>
      <c r="H246" s="61" t="b">
        <f>IF(COUNTIF(ParametrosSemSeedFixa!$A:$A,Parametros!A246)&gt;0,FALSE,TRUE)</f>
        <v>1</v>
      </c>
      <c r="I246" s="61" t="str">
        <f t="shared" si="13"/>
        <v>OK</v>
      </c>
      <c r="J246" s="61" t="str">
        <f>VLOOKUP(B246,Distribuições!$A$1:$F$13,6,FALSE)</f>
        <v>Parametro 1: média, Parametro 2: desvio padrão</v>
      </c>
    </row>
    <row r="247" spans="1:10" s="61" customFormat="1" ht="12.75" x14ac:dyDescent="0.2">
      <c r="A247" s="61" t="s">
        <v>194</v>
      </c>
      <c r="B247" s="61" t="s">
        <v>38</v>
      </c>
      <c r="C247" s="61">
        <v>0</v>
      </c>
      <c r="D247" s="61">
        <v>0</v>
      </c>
      <c r="G247" s="61" t="s">
        <v>22</v>
      </c>
      <c r="H247" s="61" t="b">
        <f>IF(COUNTIF(ParametrosSemSeedFixa!$A:$A,Parametros!A247)&gt;0,FALSE,TRUE)</f>
        <v>1</v>
      </c>
      <c r="I247" s="61" t="str">
        <f t="shared" si="13"/>
        <v>OK</v>
      </c>
      <c r="J247" s="61" t="str">
        <f>VLOOKUP(B247,Distribuições!$A$1:$F$13,6,FALSE)</f>
        <v>Parametro 1: média, Parametro 2: desvio padrão</v>
      </c>
    </row>
    <row r="248" spans="1:10" s="61" customFormat="1" ht="12.75" x14ac:dyDescent="0.2">
      <c r="A248" s="61" t="s">
        <v>182</v>
      </c>
      <c r="B248" s="61" t="s">
        <v>38</v>
      </c>
      <c r="C248" s="61">
        <v>0</v>
      </c>
      <c r="D248" s="61">
        <v>0</v>
      </c>
      <c r="G248" s="61" t="s">
        <v>22</v>
      </c>
      <c r="H248" s="61" t="b">
        <f>IF(COUNTIF(ParametrosSemSeedFixa!$A:$A,Parametros!A248)&gt;0,FALSE,TRUE)</f>
        <v>1</v>
      </c>
      <c r="I248" s="61" t="str">
        <f t="shared" si="13"/>
        <v>OK</v>
      </c>
      <c r="J248" s="61" t="str">
        <f>VLOOKUP(B248,Distribuições!$A$1:$F$13,6,FALSE)</f>
        <v>Parametro 1: média, Parametro 2: desvio padrão</v>
      </c>
    </row>
    <row r="249" spans="1:10" s="61" customFormat="1" ht="12.75" x14ac:dyDescent="0.2">
      <c r="A249" s="61" t="s">
        <v>187</v>
      </c>
      <c r="B249" s="61" t="s">
        <v>38</v>
      </c>
      <c r="C249" s="61">
        <v>0</v>
      </c>
      <c r="D249" s="61">
        <v>0</v>
      </c>
      <c r="G249" s="61" t="s">
        <v>22</v>
      </c>
      <c r="H249" s="61" t="b">
        <f>IF(COUNTIF(ParametrosSemSeedFixa!$A:$A,Parametros!A249)&gt;0,FALSE,TRUE)</f>
        <v>1</v>
      </c>
      <c r="I249" s="61" t="str">
        <f t="shared" si="13"/>
        <v>OK</v>
      </c>
      <c r="J249" s="61" t="str">
        <f>VLOOKUP(B249,Distribuições!$A$1:$F$13,6,FALSE)</f>
        <v>Parametro 1: média, Parametro 2: desvio padrão</v>
      </c>
    </row>
    <row r="250" spans="1:10" s="61" customFormat="1" ht="12.75" x14ac:dyDescent="0.2">
      <c r="A250" s="61" t="s">
        <v>188</v>
      </c>
      <c r="B250" s="61" t="s">
        <v>38</v>
      </c>
      <c r="C250" s="61">
        <v>0</v>
      </c>
      <c r="D250" s="61">
        <v>0</v>
      </c>
      <c r="G250" s="61" t="s">
        <v>22</v>
      </c>
      <c r="H250" s="61" t="b">
        <f>IF(COUNTIF(ParametrosSemSeedFixa!$A:$A,Parametros!A250)&gt;0,FALSE,TRUE)</f>
        <v>1</v>
      </c>
      <c r="I250" s="61" t="str">
        <f t="shared" si="13"/>
        <v>OK</v>
      </c>
      <c r="J250" s="61" t="str">
        <f>VLOOKUP(B250,Distribuições!$A$1:$F$13,6,FALSE)</f>
        <v>Parametro 1: média, Parametro 2: desvio padrão</v>
      </c>
    </row>
    <row r="251" spans="1:10" s="61" customFormat="1" ht="12.75" x14ac:dyDescent="0.2">
      <c r="A251" s="61" t="s">
        <v>189</v>
      </c>
      <c r="B251" s="61" t="s">
        <v>38</v>
      </c>
      <c r="C251" s="61">
        <v>0</v>
      </c>
      <c r="D251" s="61">
        <v>0</v>
      </c>
      <c r="G251" s="61" t="s">
        <v>22</v>
      </c>
      <c r="H251" s="61" t="b">
        <f>IF(COUNTIF(ParametrosSemSeedFixa!$A:$A,Parametros!A251)&gt;0,FALSE,TRUE)</f>
        <v>1</v>
      </c>
      <c r="I251" s="61" t="str">
        <f t="shared" si="13"/>
        <v>OK</v>
      </c>
      <c r="J251" s="61" t="str">
        <f>VLOOKUP(B251,Distribuições!$A$1:$F$13,6,FALSE)</f>
        <v>Parametro 1: média, Parametro 2: desvio padrão</v>
      </c>
    </row>
    <row r="252" spans="1:10" s="61" customFormat="1" ht="12.75" x14ac:dyDescent="0.2">
      <c r="A252" s="61" t="s">
        <v>190</v>
      </c>
      <c r="B252" s="61" t="s">
        <v>38</v>
      </c>
      <c r="C252" s="61">
        <v>0</v>
      </c>
      <c r="D252" s="61">
        <v>0</v>
      </c>
      <c r="G252" s="61" t="s">
        <v>22</v>
      </c>
      <c r="H252" s="61" t="b">
        <f>IF(COUNTIF(ParametrosSemSeedFixa!$A:$A,Parametros!A252)&gt;0,FALSE,TRUE)</f>
        <v>1</v>
      </c>
      <c r="I252" s="61" t="str">
        <f t="shared" si="13"/>
        <v>OK</v>
      </c>
      <c r="J252" s="61" t="str">
        <f>VLOOKUP(B252,Distribuições!$A$1:$F$13,6,FALSE)</f>
        <v>Parametro 1: média, Parametro 2: desvio padrão</v>
      </c>
    </row>
    <row r="253" spans="1:10" s="61" customFormat="1" ht="12.75" x14ac:dyDescent="0.2">
      <c r="A253" s="61" t="s">
        <v>81</v>
      </c>
      <c r="B253" s="61" t="s">
        <v>38</v>
      </c>
      <c r="C253" s="61">
        <v>0</v>
      </c>
      <c r="D253" s="61">
        <v>0</v>
      </c>
      <c r="G253" s="61" t="s">
        <v>22</v>
      </c>
      <c r="H253" s="61" t="b">
        <f>IF(COUNTIF(ParametrosSemSeedFixa!$A:$A,Parametros!A253)&gt;0,FALSE,TRUE)</f>
        <v>1</v>
      </c>
      <c r="I253" s="61" t="str">
        <f t="shared" si="13"/>
        <v>OK</v>
      </c>
      <c r="J253" s="61" t="str">
        <f>VLOOKUP(B253,Distribuições!$A$1:$F$13,6,FALSE)</f>
        <v>Parametro 1: média, Parametro 2: desvio padrão</v>
      </c>
    </row>
    <row r="254" spans="1:10" s="61" customFormat="1" ht="12.75" x14ac:dyDescent="0.2">
      <c r="A254" s="61" t="s">
        <v>183</v>
      </c>
      <c r="B254" s="61" t="s">
        <v>38</v>
      </c>
      <c r="C254" s="61">
        <v>0</v>
      </c>
      <c r="D254" s="61">
        <v>0</v>
      </c>
      <c r="G254" s="61" t="s">
        <v>22</v>
      </c>
      <c r="H254" s="61" t="b">
        <f>IF(COUNTIF(ParametrosSemSeedFixa!$A:$A,Parametros!A254)&gt;0,FALSE,TRUE)</f>
        <v>1</v>
      </c>
      <c r="I254" s="61" t="str">
        <f t="shared" si="13"/>
        <v>OK</v>
      </c>
      <c r="J254" s="61" t="str">
        <f>VLOOKUP(B254,Distribuições!$A$1:$F$13,6,FALSE)</f>
        <v>Parametro 1: média, Parametro 2: desvio padrão</v>
      </c>
    </row>
    <row r="255" spans="1:10" s="61" customFormat="1" ht="12.75" x14ac:dyDescent="0.2">
      <c r="A255" s="61" t="s">
        <v>184</v>
      </c>
      <c r="B255" s="61" t="s">
        <v>38</v>
      </c>
      <c r="C255" s="61">
        <v>0</v>
      </c>
      <c r="D255" s="61">
        <v>0</v>
      </c>
      <c r="G255" s="61" t="s">
        <v>22</v>
      </c>
      <c r="H255" s="61" t="b">
        <f>IF(COUNTIF(ParametrosSemSeedFixa!$A:$A,Parametros!A255)&gt;0,FALSE,TRUE)</f>
        <v>1</v>
      </c>
      <c r="I255" s="61" t="str">
        <f t="shared" si="13"/>
        <v>OK</v>
      </c>
      <c r="J255" s="61" t="str">
        <f>VLOOKUP(B255,Distribuições!$A$1:$F$13,6,FALSE)</f>
        <v>Parametro 1: média, Parametro 2: desvio padrão</v>
      </c>
    </row>
    <row r="256" spans="1:10" s="61" customFormat="1" ht="12.75" x14ac:dyDescent="0.2">
      <c r="A256" s="61" t="s">
        <v>185</v>
      </c>
      <c r="B256" s="61" t="s">
        <v>38</v>
      </c>
      <c r="C256" s="61">
        <v>0</v>
      </c>
      <c r="D256" s="61">
        <v>0</v>
      </c>
      <c r="G256" s="61" t="s">
        <v>22</v>
      </c>
      <c r="H256" s="61" t="b">
        <f>IF(COUNTIF(ParametrosSemSeedFixa!$A:$A,Parametros!A256)&gt;0,FALSE,TRUE)</f>
        <v>1</v>
      </c>
      <c r="I256" s="61" t="str">
        <f t="shared" si="13"/>
        <v>OK</v>
      </c>
      <c r="J256" s="61" t="str">
        <f>VLOOKUP(B256,Distribuições!$A$1:$F$13,6,FALSE)</f>
        <v>Parametro 1: média, Parametro 2: desvio padrão</v>
      </c>
    </row>
    <row r="257" spans="1:10" s="61" customFormat="1" ht="12.75" x14ac:dyDescent="0.2">
      <c r="A257" s="61" t="s">
        <v>186</v>
      </c>
      <c r="B257" s="61" t="s">
        <v>38</v>
      </c>
      <c r="C257" s="61">
        <v>0</v>
      </c>
      <c r="D257" s="61">
        <v>0</v>
      </c>
      <c r="G257" s="61" t="s">
        <v>22</v>
      </c>
      <c r="H257" s="61" t="b">
        <f>IF(COUNTIF(ParametrosSemSeedFixa!$A:$A,Parametros!A257)&gt;0,FALSE,TRUE)</f>
        <v>1</v>
      </c>
      <c r="I257" s="61" t="str">
        <f t="shared" si="13"/>
        <v>OK</v>
      </c>
      <c r="J257" s="61" t="str">
        <f>VLOOKUP(B257,Distribuições!$A$1:$F$13,6,FALSE)</f>
        <v>Parametro 1: média, Parametro 2: desvio padrão</v>
      </c>
    </row>
    <row r="258" spans="1:10" s="61" customFormat="1" ht="12.75" x14ac:dyDescent="0.2">
      <c r="A258" s="61" t="s">
        <v>221</v>
      </c>
      <c r="B258" s="61" t="s">
        <v>466</v>
      </c>
      <c r="C258" s="61">
        <f>1/20</f>
        <v>0.05</v>
      </c>
      <c r="D258" s="61">
        <v>7</v>
      </c>
      <c r="E258" s="61">
        <v>30</v>
      </c>
      <c r="G258" s="61" t="s">
        <v>22</v>
      </c>
      <c r="H258" s="61" t="b">
        <f>IF(COUNTIF(ParametrosSemSeedFixa!$A:$A,Parametros!A258)&gt;0,FALSE,TRUE)</f>
        <v>1</v>
      </c>
      <c r="I258" s="61" t="str">
        <f t="shared" si="13"/>
        <v>Dados Incorretos</v>
      </c>
      <c r="J258" s="61" t="str">
        <f>VLOOKUP(B258,Distribuições!$A$1:$F$13,6,FALSE)</f>
        <v>Parametro 1: taxa (eventos / ano)</v>
      </c>
    </row>
    <row r="259" spans="1:10" s="61" customFormat="1" ht="12.75" x14ac:dyDescent="0.2">
      <c r="A259" s="61" t="s">
        <v>222</v>
      </c>
      <c r="B259" s="61" t="s">
        <v>39</v>
      </c>
      <c r="C259" s="61">
        <v>0</v>
      </c>
      <c r="D259" s="61">
        <v>0.2</v>
      </c>
      <c r="E259" s="61">
        <v>1</v>
      </c>
      <c r="G259" s="61" t="s">
        <v>22</v>
      </c>
      <c r="H259" s="61" t="b">
        <f>IF(COUNTIF(ParametrosSemSeedFixa!$A:$A,Parametros!A259)&gt;0,FALSE,TRUE)</f>
        <v>1</v>
      </c>
      <c r="I259" s="61" t="str">
        <f t="shared" ref="I259:I301" si="14">IF(AND(B259="normal",NOT(COUNT(C259:D259)=2)),"Dados Incorretos",
IF(AND(B259="triangular",NOT(COUNT(C259:E259)=3)),"Dados Incorretos",
IF(AND(B259="poisson",NOT(COUNT(C259:D259)=1)),"Dados Incorretos",
IF(AND(B259="normaltruncada",NOT(COUNT(C259:F259)=4)),"Dados Incorretos",
IF(AND(B259="uniforme",NOT(COUNT(C259:D259)=2)),"Dados Incorretos",
IF(AND(B259="poisson_percentual_eventos",NOT(COUNT(C259:D259)=1)),"Dados Incorretos","OK"))))))</f>
        <v>OK</v>
      </c>
      <c r="J259" s="61" t="str">
        <f>VLOOKUP(B259,Distribuições!$A$1:$F$13,6,FALSE)</f>
        <v>Parametro 1: mínimo, Parametro 2: moda (valor mais provável), Parametro 3: máximo</v>
      </c>
    </row>
    <row r="260" spans="1:10" s="61" customFormat="1" ht="12.75" x14ac:dyDescent="0.2">
      <c r="A260" s="61" t="s">
        <v>223</v>
      </c>
      <c r="B260" s="61" t="s">
        <v>38</v>
      </c>
      <c r="C260" s="61">
        <v>1130638.506904762</v>
      </c>
      <c r="D260" s="61">
        <v>0</v>
      </c>
      <c r="G260" s="61" t="s">
        <v>22</v>
      </c>
      <c r="H260" s="61" t="b">
        <f>IF(COUNTIF(ParametrosSemSeedFixa!$A:$A,Parametros!A260)&gt;0,FALSE,TRUE)</f>
        <v>1</v>
      </c>
      <c r="I260" s="61" t="str">
        <f t="shared" si="14"/>
        <v>OK</v>
      </c>
      <c r="J260" s="61" t="str">
        <f>VLOOKUP(B260,Distribuições!$A$1:$F$13,6,FALSE)</f>
        <v>Parametro 1: média, Parametro 2: desvio padrão</v>
      </c>
    </row>
    <row r="261" spans="1:10" s="61" customFormat="1" ht="12.75" x14ac:dyDescent="0.2">
      <c r="A261" s="61" t="s">
        <v>226</v>
      </c>
      <c r="B261" s="61" t="s">
        <v>39</v>
      </c>
      <c r="C261" s="61">
        <v>0</v>
      </c>
      <c r="D261" s="61">
        <v>1</v>
      </c>
      <c r="E261" s="61">
        <v>2</v>
      </c>
      <c r="G261" s="61" t="s">
        <v>22</v>
      </c>
      <c r="H261" s="61" t="b">
        <f>IF(COUNTIF(ParametrosSemSeedFixa!$A:$A,Parametros!A261)&gt;0,FALSE,TRUE)</f>
        <v>0</v>
      </c>
      <c r="I261" s="61" t="str">
        <f t="shared" si="14"/>
        <v>OK</v>
      </c>
      <c r="J261" s="61" t="str">
        <f>VLOOKUP(B261,Distribuições!$A$1:$F$13,6,FALSE)</f>
        <v>Parametro 1: mínimo, Parametro 2: moda (valor mais provável), Parametro 3: máximo</v>
      </c>
    </row>
    <row r="262" spans="1:10" s="61" customFormat="1" ht="12.75" x14ac:dyDescent="0.2">
      <c r="A262" s="61" t="s">
        <v>227</v>
      </c>
      <c r="B262" s="61" t="s">
        <v>38</v>
      </c>
      <c r="C262" s="61">
        <v>0</v>
      </c>
      <c r="D262" s="61">
        <v>0</v>
      </c>
      <c r="G262" s="61" t="s">
        <v>22</v>
      </c>
      <c r="H262" s="61" t="b">
        <f>IF(COUNTIF(ParametrosSemSeedFixa!$A:$A,Parametros!A262)&gt;0,FALSE,TRUE)</f>
        <v>1</v>
      </c>
      <c r="I262" s="61" t="str">
        <f t="shared" si="14"/>
        <v>OK</v>
      </c>
      <c r="J262" s="61" t="str">
        <f>VLOOKUP(B262,Distribuições!$A$1:$F$13,6,FALSE)</f>
        <v>Parametro 1: média, Parametro 2: desvio padrão</v>
      </c>
    </row>
    <row r="263" spans="1:10" s="61" customFormat="1" ht="12.75" x14ac:dyDescent="0.2">
      <c r="A263" s="61" t="s">
        <v>206</v>
      </c>
      <c r="B263" s="61" t="s">
        <v>38</v>
      </c>
      <c r="C263" s="61">
        <v>2289.12</v>
      </c>
      <c r="D263" s="61">
        <v>0</v>
      </c>
      <c r="G263" s="61" t="s">
        <v>22</v>
      </c>
      <c r="H263" s="61" t="b">
        <f>IF(COUNTIF(ParametrosSemSeedFixa!$A:$A,Parametros!A263)&gt;0,FALSE,TRUE)</f>
        <v>1</v>
      </c>
      <c r="I263" s="61" t="str">
        <f t="shared" si="14"/>
        <v>OK</v>
      </c>
      <c r="J263" s="61" t="str">
        <f>VLOOKUP(B263,Distribuições!$A$1:$F$13,6,FALSE)</f>
        <v>Parametro 1: média, Parametro 2: desvio padrão</v>
      </c>
    </row>
    <row r="264" spans="1:10" s="61" customFormat="1" ht="12.75" x14ac:dyDescent="0.2">
      <c r="A264" s="61" t="s">
        <v>207</v>
      </c>
      <c r="B264" s="61" t="s">
        <v>38</v>
      </c>
      <c r="C264" s="61">
        <v>419405.11</v>
      </c>
      <c r="D264" s="61">
        <v>0</v>
      </c>
      <c r="G264" s="61" t="s">
        <v>22</v>
      </c>
      <c r="H264" s="61" t="b">
        <f>IF(COUNTIF(ParametrosSemSeedFixa!$A:$A,Parametros!A264)&gt;0,FALSE,TRUE)</f>
        <v>1</v>
      </c>
      <c r="I264" s="61" t="str">
        <f t="shared" si="14"/>
        <v>OK</v>
      </c>
      <c r="J264" s="61" t="str">
        <f>VLOOKUP(B264,Distribuições!$A$1:$F$13,6,FALSE)</f>
        <v>Parametro 1: média, Parametro 2: desvio padrão</v>
      </c>
    </row>
    <row r="265" spans="1:10" s="61" customFormat="1" ht="12.75" x14ac:dyDescent="0.2">
      <c r="A265" s="61" t="s">
        <v>208</v>
      </c>
      <c r="B265" s="61" t="s">
        <v>38</v>
      </c>
      <c r="C265" s="61">
        <v>178766</v>
      </c>
      <c r="D265" s="61">
        <v>0</v>
      </c>
      <c r="G265" s="61" t="s">
        <v>22</v>
      </c>
      <c r="H265" s="61" t="b">
        <f>IF(COUNTIF(ParametrosSemSeedFixa!$A:$A,Parametros!A265)&gt;0,FALSE,TRUE)</f>
        <v>1</v>
      </c>
      <c r="I265" s="61" t="str">
        <f t="shared" si="14"/>
        <v>OK</v>
      </c>
      <c r="J265" s="61" t="str">
        <f>VLOOKUP(B265,Distribuições!$A$1:$F$13,6,FALSE)</f>
        <v>Parametro 1: média, Parametro 2: desvio padrão</v>
      </c>
    </row>
    <row r="266" spans="1:10" s="61" customFormat="1" ht="12.75" x14ac:dyDescent="0.2">
      <c r="A266" s="61" t="s">
        <v>209</v>
      </c>
      <c r="B266" s="61" t="s">
        <v>38</v>
      </c>
      <c r="C266" s="61">
        <v>277966.82127272728</v>
      </c>
      <c r="D266" s="61">
        <v>0</v>
      </c>
      <c r="G266" s="61" t="s">
        <v>22</v>
      </c>
      <c r="H266" s="61" t="b">
        <f>IF(COUNTIF(ParametrosSemSeedFixa!$A:$A,Parametros!A266)&gt;0,FALSE,TRUE)</f>
        <v>1</v>
      </c>
      <c r="I266" s="61" t="str">
        <f t="shared" si="14"/>
        <v>OK</v>
      </c>
      <c r="J266" s="61" t="str">
        <f>VLOOKUP(B266,Distribuições!$A$1:$F$13,6,FALSE)</f>
        <v>Parametro 1: média, Parametro 2: desvio padrão</v>
      </c>
    </row>
    <row r="267" spans="1:10" s="61" customFormat="1" ht="12.75" x14ac:dyDescent="0.2">
      <c r="A267" s="61" t="s">
        <v>241</v>
      </c>
      <c r="B267" s="61" t="s">
        <v>463</v>
      </c>
      <c r="C267" s="61">
        <v>2.4844720496894408E-2</v>
      </c>
      <c r="D267" s="61">
        <v>3.5091606939056212E-2</v>
      </c>
      <c r="E267" s="61">
        <v>0</v>
      </c>
      <c r="F267" s="61">
        <v>1</v>
      </c>
      <c r="G267" s="61" t="s">
        <v>22</v>
      </c>
      <c r="H267" s="61" t="b">
        <f>IF(COUNTIF(ParametrosSemSeedFixa!$A:$A,Parametros!A267)&gt;0,FALSE,TRUE)</f>
        <v>0</v>
      </c>
      <c r="I267" s="61" t="str">
        <f t="shared" si="14"/>
        <v>OK</v>
      </c>
      <c r="J267" s="61" t="str">
        <f>VLOOKUP(B267,Distribuições!$A$1:$F$13,6,FALSE)</f>
        <v>Parametro 1: média, Parametro 2: desvio padrão, Parametro 3: mínimo, Parametro 4: máximo</v>
      </c>
    </row>
    <row r="268" spans="1:10" s="61" customFormat="1" ht="12.75" x14ac:dyDescent="0.2">
      <c r="A268" s="61" t="s">
        <v>245</v>
      </c>
      <c r="B268" s="61" t="s">
        <v>463</v>
      </c>
      <c r="C268" s="61">
        <v>1.4963297571993226E-2</v>
      </c>
      <c r="D268" s="61">
        <v>7.208900261470543E-3</v>
      </c>
      <c r="E268" s="61">
        <v>0</v>
      </c>
      <c r="F268" s="61">
        <v>1</v>
      </c>
      <c r="G268" s="61" t="s">
        <v>22</v>
      </c>
      <c r="H268" s="61" t="b">
        <f>IF(COUNTIF(ParametrosSemSeedFixa!$A:$A,Parametros!A268)&gt;0,FALSE,TRUE)</f>
        <v>0</v>
      </c>
      <c r="I268" s="61" t="str">
        <f t="shared" si="14"/>
        <v>OK</v>
      </c>
      <c r="J268" s="61" t="str">
        <f>VLOOKUP(B268,Distribuições!$A$1:$F$13,6,FALSE)</f>
        <v>Parametro 1: média, Parametro 2: desvio padrão, Parametro 3: mínimo, Parametro 4: máximo</v>
      </c>
    </row>
    <row r="269" spans="1:10" s="61" customFormat="1" ht="12.75" x14ac:dyDescent="0.2">
      <c r="A269" s="61" t="s">
        <v>233</v>
      </c>
      <c r="B269" s="61" t="s">
        <v>463</v>
      </c>
      <c r="C269" s="61">
        <v>2.5409373235460195E-2</v>
      </c>
      <c r="D269" s="61">
        <v>1.1812977157973135E-2</v>
      </c>
      <c r="E269" s="61">
        <v>0</v>
      </c>
      <c r="F269" s="61">
        <v>1</v>
      </c>
      <c r="G269" s="61" t="s">
        <v>22</v>
      </c>
      <c r="H269" s="61" t="b">
        <f>IF(COUNTIF(ParametrosSemSeedFixa!$A:$A,Parametros!A269)&gt;0,FALSE,TRUE)</f>
        <v>0</v>
      </c>
      <c r="I269" s="61" t="str">
        <f t="shared" si="14"/>
        <v>OK</v>
      </c>
      <c r="J269" s="61" t="str">
        <f>VLOOKUP(B269,Distribuições!$A$1:$F$13,6,FALSE)</f>
        <v>Parametro 1: média, Parametro 2: desvio padrão, Parametro 3: mínimo, Parametro 4: máximo</v>
      </c>
    </row>
    <row r="270" spans="1:10" s="61" customFormat="1" ht="12.75" x14ac:dyDescent="0.2">
      <c r="A270" s="61" t="s">
        <v>237</v>
      </c>
      <c r="B270" s="61" t="s">
        <v>466</v>
      </c>
      <c r="C270" s="61">
        <f>1/20</f>
        <v>0.05</v>
      </c>
      <c r="D270" s="61">
        <v>0</v>
      </c>
      <c r="E270" s="61">
        <v>0</v>
      </c>
      <c r="F270" s="61">
        <v>1</v>
      </c>
      <c r="G270" s="61" t="s">
        <v>22</v>
      </c>
      <c r="H270" s="61" t="b">
        <f>IF(COUNTIF(ParametrosSemSeedFixa!$A:$A,Parametros!A270)&gt;0,FALSE,TRUE)</f>
        <v>0</v>
      </c>
      <c r="I270" s="61" t="str">
        <f t="shared" si="14"/>
        <v>Dados Incorretos</v>
      </c>
      <c r="J270" s="61" t="str">
        <f>VLOOKUP(B270,Distribuições!$A$1:$F$13,6,FALSE)</f>
        <v>Parametro 1: taxa (eventos / ano)</v>
      </c>
    </row>
    <row r="271" spans="1:10" s="61" customFormat="1" ht="12.75" x14ac:dyDescent="0.2">
      <c r="A271" s="61" t="s">
        <v>242</v>
      </c>
      <c r="B271" s="61" t="s">
        <v>463</v>
      </c>
      <c r="C271" s="61">
        <v>1.6939582156973462E-3</v>
      </c>
      <c r="D271" s="61">
        <v>6.782644443656732E-4</v>
      </c>
      <c r="E271" s="61">
        <v>0</v>
      </c>
      <c r="F271" s="61">
        <v>1</v>
      </c>
      <c r="G271" s="61" t="s">
        <v>22</v>
      </c>
      <c r="H271" s="61" t="b">
        <f>IF(COUNTIF(ParametrosSemSeedFixa!$A:$A,Parametros!A271)&gt;0,FALSE,TRUE)</f>
        <v>0</v>
      </c>
      <c r="I271" s="61" t="str">
        <f t="shared" si="14"/>
        <v>OK</v>
      </c>
      <c r="J271" s="61" t="str">
        <f>VLOOKUP(B271,Distribuições!$A$1:$F$13,6,FALSE)</f>
        <v>Parametro 1: média, Parametro 2: desvio padrão, Parametro 3: mínimo, Parametro 4: máximo</v>
      </c>
    </row>
    <row r="272" spans="1:10" s="61" customFormat="1" ht="12.75" x14ac:dyDescent="0.2">
      <c r="A272" s="61" t="s">
        <v>246</v>
      </c>
      <c r="B272" s="61" t="s">
        <v>463</v>
      </c>
      <c r="C272" s="61">
        <v>5.6465273856578201E-4</v>
      </c>
      <c r="D272" s="61">
        <v>2.5161796705182738E-4</v>
      </c>
      <c r="E272" s="61">
        <v>0</v>
      </c>
      <c r="F272" s="61">
        <v>1</v>
      </c>
      <c r="G272" s="61" t="s">
        <v>22</v>
      </c>
      <c r="H272" s="61" t="b">
        <f>IF(COUNTIF(ParametrosSemSeedFixa!$A:$A,Parametros!A272)&gt;0,FALSE,TRUE)</f>
        <v>0</v>
      </c>
      <c r="I272" s="61" t="str">
        <f t="shared" si="14"/>
        <v>OK</v>
      </c>
      <c r="J272" s="61" t="str">
        <f>VLOOKUP(B272,Distribuições!$A$1:$F$13,6,FALSE)</f>
        <v>Parametro 1: média, Parametro 2: desvio padrão, Parametro 3: mínimo, Parametro 4: máximo</v>
      </c>
    </row>
    <row r="273" spans="1:10" s="61" customFormat="1" ht="12.75" x14ac:dyDescent="0.2">
      <c r="A273" s="61" t="s">
        <v>234</v>
      </c>
      <c r="B273" s="61" t="s">
        <v>463</v>
      </c>
      <c r="C273" s="61">
        <v>1.6939582156973462E-3</v>
      </c>
      <c r="D273" s="61">
        <v>1.0186522145729095E-3</v>
      </c>
      <c r="E273" s="61">
        <v>0</v>
      </c>
      <c r="F273" s="61">
        <v>1</v>
      </c>
      <c r="G273" s="61" t="s">
        <v>22</v>
      </c>
      <c r="H273" s="61" t="b">
        <f>IF(COUNTIF(ParametrosSemSeedFixa!$A:$A,Parametros!A273)&gt;0,FALSE,TRUE)</f>
        <v>0</v>
      </c>
      <c r="I273" s="61" t="str">
        <f t="shared" si="14"/>
        <v>OK</v>
      </c>
      <c r="J273" s="61" t="str">
        <f>VLOOKUP(B273,Distribuições!$A$1:$F$13,6,FALSE)</f>
        <v>Parametro 1: média, Parametro 2: desvio padrão, Parametro 3: mínimo, Parametro 4: máximo</v>
      </c>
    </row>
    <row r="274" spans="1:10" s="61" customFormat="1" ht="12.75" x14ac:dyDescent="0.2">
      <c r="A274" s="61" t="s">
        <v>238</v>
      </c>
      <c r="B274" s="61" t="s">
        <v>38</v>
      </c>
      <c r="C274" s="61">
        <v>0</v>
      </c>
      <c r="D274" s="61">
        <v>0</v>
      </c>
      <c r="E274" s="61">
        <v>0</v>
      </c>
      <c r="F274" s="61">
        <v>1</v>
      </c>
      <c r="G274" s="61" t="s">
        <v>22</v>
      </c>
      <c r="H274" s="61" t="b">
        <f>IF(COUNTIF(ParametrosSemSeedFixa!$A:$A,Parametros!A274)&gt;0,FALSE,TRUE)</f>
        <v>0</v>
      </c>
      <c r="I274" s="61" t="str">
        <f t="shared" si="14"/>
        <v>OK</v>
      </c>
      <c r="J274" s="61" t="str">
        <f>VLOOKUP(B274,Distribuições!$A$1:$F$13,6,FALSE)</f>
        <v>Parametro 1: média, Parametro 2: desvio padrão</v>
      </c>
    </row>
    <row r="275" spans="1:10" s="61" customFormat="1" ht="12.75" x14ac:dyDescent="0.2">
      <c r="A275" s="61" t="s">
        <v>243</v>
      </c>
      <c r="B275" s="61" t="s">
        <v>38</v>
      </c>
      <c r="C275" s="61">
        <v>0</v>
      </c>
      <c r="D275" s="61">
        <v>0</v>
      </c>
      <c r="E275" s="61">
        <v>0</v>
      </c>
      <c r="F275" s="61">
        <v>1</v>
      </c>
      <c r="G275" s="61" t="s">
        <v>22</v>
      </c>
      <c r="H275" s="61" t="b">
        <f>IF(COUNTIF(ParametrosSemSeedFixa!$A:$A,Parametros!A275)&gt;0,FALSE,TRUE)</f>
        <v>0</v>
      </c>
      <c r="I275" s="61" t="str">
        <f t="shared" si="14"/>
        <v>OK</v>
      </c>
      <c r="J275" s="61" t="str">
        <f>VLOOKUP(B275,Distribuições!$A$1:$F$13,6,FALSE)</f>
        <v>Parametro 1: média, Parametro 2: desvio padrão</v>
      </c>
    </row>
    <row r="276" spans="1:10" s="61" customFormat="1" ht="12.75" x14ac:dyDescent="0.2">
      <c r="A276" s="61" t="s">
        <v>247</v>
      </c>
      <c r="B276" s="61" t="s">
        <v>463</v>
      </c>
      <c r="C276" s="61">
        <v>4.517221908526256E-3</v>
      </c>
      <c r="D276" s="61">
        <v>1.2169421799424144E-3</v>
      </c>
      <c r="E276" s="61">
        <v>0</v>
      </c>
      <c r="F276" s="61">
        <v>1</v>
      </c>
      <c r="G276" s="61" t="s">
        <v>22</v>
      </c>
      <c r="H276" s="61" t="b">
        <f>IF(COUNTIF(ParametrosSemSeedFixa!$A:$A,Parametros!A276)&gt;0,FALSE,TRUE)</f>
        <v>0</v>
      </c>
      <c r="I276" s="61" t="str">
        <f t="shared" si="14"/>
        <v>OK</v>
      </c>
      <c r="J276" s="61" t="str">
        <f>VLOOKUP(B276,Distribuições!$A$1:$F$13,6,FALSE)</f>
        <v>Parametro 1: média, Parametro 2: desvio padrão, Parametro 3: mínimo, Parametro 4: máximo</v>
      </c>
    </row>
    <row r="277" spans="1:10" s="61" customFormat="1" ht="12.75" x14ac:dyDescent="0.2">
      <c r="A277" s="61" t="s">
        <v>235</v>
      </c>
      <c r="B277" s="61" t="s">
        <v>38</v>
      </c>
      <c r="C277" s="61">
        <v>0</v>
      </c>
      <c r="D277" s="61">
        <v>0</v>
      </c>
      <c r="E277" s="61">
        <v>0</v>
      </c>
      <c r="F277" s="61">
        <v>1</v>
      </c>
      <c r="G277" s="61" t="s">
        <v>22</v>
      </c>
      <c r="H277" s="61" t="b">
        <f>IF(COUNTIF(ParametrosSemSeedFixa!$A:$A,Parametros!A277)&gt;0,FALSE,TRUE)</f>
        <v>0</v>
      </c>
      <c r="I277" s="61" t="str">
        <f t="shared" si="14"/>
        <v>OK</v>
      </c>
      <c r="J277" s="61" t="str">
        <f>VLOOKUP(B277,Distribuições!$A$1:$F$13,6,FALSE)</f>
        <v>Parametro 1: média, Parametro 2: desvio padrão</v>
      </c>
    </row>
    <row r="278" spans="1:10" s="61" customFormat="1" ht="12.75" x14ac:dyDescent="0.2">
      <c r="A278" s="61" t="s">
        <v>239</v>
      </c>
      <c r="B278" s="61" t="s">
        <v>38</v>
      </c>
      <c r="C278" s="61">
        <v>0</v>
      </c>
      <c r="D278" s="61">
        <v>0</v>
      </c>
      <c r="E278" s="61">
        <v>0</v>
      </c>
      <c r="F278" s="61">
        <v>1</v>
      </c>
      <c r="G278" s="61" t="s">
        <v>22</v>
      </c>
      <c r="H278" s="61" t="b">
        <f>IF(COUNTIF(ParametrosSemSeedFixa!$A:$A,Parametros!A278)&gt;0,FALSE,TRUE)</f>
        <v>0</v>
      </c>
      <c r="I278" s="61" t="str">
        <f t="shared" si="14"/>
        <v>OK</v>
      </c>
      <c r="J278" s="61" t="str">
        <f>VLOOKUP(B278,Distribuições!$A$1:$F$13,6,FALSE)</f>
        <v>Parametro 1: média, Parametro 2: desvio padrão</v>
      </c>
    </row>
    <row r="279" spans="1:10" s="61" customFormat="1" ht="12.75" x14ac:dyDescent="0.2">
      <c r="A279" s="61" t="s">
        <v>244</v>
      </c>
      <c r="B279" s="61" t="s">
        <v>463</v>
      </c>
      <c r="C279" s="61">
        <v>0.19728966685488422</v>
      </c>
      <c r="D279" s="61">
        <v>0.10611506557449443</v>
      </c>
      <c r="E279" s="61">
        <v>0</v>
      </c>
      <c r="F279" s="61">
        <v>1</v>
      </c>
      <c r="G279" s="61" t="s">
        <v>22</v>
      </c>
      <c r="H279" s="61" t="b">
        <f>IF(COUNTIF(ParametrosSemSeedFixa!$A:$A,Parametros!A279)&gt;0,FALSE,TRUE)</f>
        <v>0</v>
      </c>
      <c r="I279" s="61" t="str">
        <f t="shared" si="14"/>
        <v>OK</v>
      </c>
      <c r="J279" s="61" t="str">
        <f>VLOOKUP(B279,Distribuições!$A$1:$F$13,6,FALSE)</f>
        <v>Parametro 1: média, Parametro 2: desvio padrão, Parametro 3: mínimo, Parametro 4: máximo</v>
      </c>
    </row>
    <row r="280" spans="1:10" s="61" customFormat="1" ht="12.75" x14ac:dyDescent="0.2">
      <c r="A280" s="61" t="s">
        <v>248</v>
      </c>
      <c r="B280" s="61" t="s">
        <v>463</v>
      </c>
      <c r="C280" s="61">
        <v>2.20214568040655E-2</v>
      </c>
      <c r="D280" s="61">
        <v>9.7408030964799483E-3</v>
      </c>
      <c r="E280" s="61">
        <v>0</v>
      </c>
      <c r="F280" s="61">
        <v>1</v>
      </c>
      <c r="G280" s="61" t="s">
        <v>22</v>
      </c>
      <c r="H280" s="61" t="b">
        <f>IF(COUNTIF(ParametrosSemSeedFixa!$A:$A,Parametros!A280)&gt;0,FALSE,TRUE)</f>
        <v>0</v>
      </c>
      <c r="I280" s="61" t="str">
        <f t="shared" si="14"/>
        <v>OK</v>
      </c>
      <c r="J280" s="61" t="str">
        <f>VLOOKUP(B280,Distribuições!$A$1:$F$13,6,FALSE)</f>
        <v>Parametro 1: média, Parametro 2: desvio padrão, Parametro 3: mínimo, Parametro 4: máximo</v>
      </c>
    </row>
    <row r="281" spans="1:10" s="61" customFormat="1" ht="12.75" x14ac:dyDescent="0.2">
      <c r="A281" s="61" t="s">
        <v>236</v>
      </c>
      <c r="B281" s="61" t="s">
        <v>38</v>
      </c>
      <c r="C281" s="61">
        <v>0</v>
      </c>
      <c r="D281" s="61">
        <v>0</v>
      </c>
      <c r="E281" s="61">
        <v>0</v>
      </c>
      <c r="F281" s="61">
        <v>1</v>
      </c>
      <c r="G281" s="61" t="s">
        <v>22</v>
      </c>
      <c r="H281" s="61" t="b">
        <f>IF(COUNTIF(ParametrosSemSeedFixa!$A:$A,Parametros!A281)&gt;0,FALSE,TRUE)</f>
        <v>0</v>
      </c>
      <c r="I281" s="61" t="str">
        <f t="shared" si="14"/>
        <v>OK</v>
      </c>
      <c r="J281" s="61" t="str">
        <f>VLOOKUP(B281,Distribuições!$A$1:$F$13,6,FALSE)</f>
        <v>Parametro 1: média, Parametro 2: desvio padrão</v>
      </c>
    </row>
    <row r="282" spans="1:10" s="61" customFormat="1" ht="12.75" x14ac:dyDescent="0.2">
      <c r="A282" s="61" t="s">
        <v>240</v>
      </c>
      <c r="B282" s="61" t="s">
        <v>38</v>
      </c>
      <c r="C282" s="61">
        <v>0</v>
      </c>
      <c r="D282" s="61">
        <v>0</v>
      </c>
      <c r="E282" s="61">
        <v>0</v>
      </c>
      <c r="F282" s="61">
        <v>1</v>
      </c>
      <c r="G282" s="61" t="s">
        <v>22</v>
      </c>
      <c r="H282" s="61" t="b">
        <f>IF(COUNTIF(ParametrosSemSeedFixa!$A:$A,Parametros!A282)&gt;0,FALSE,TRUE)</f>
        <v>0</v>
      </c>
      <c r="I282" s="61" t="str">
        <f t="shared" si="14"/>
        <v>OK</v>
      </c>
      <c r="J282" s="61" t="str">
        <f>VLOOKUP(B282,Distribuições!$A$1:$F$13,6,FALSE)</f>
        <v>Parametro 1: média, Parametro 2: desvio padrão</v>
      </c>
    </row>
    <row r="283" spans="1:10" s="61" customFormat="1" ht="12.75" x14ac:dyDescent="0.2">
      <c r="A283" s="61" t="s">
        <v>52</v>
      </c>
      <c r="B283" s="61" t="s">
        <v>463</v>
      </c>
      <c r="C283" s="61">
        <v>4.2009099962777778</v>
      </c>
      <c r="D283" s="61">
        <v>1.4172802723165652</v>
      </c>
      <c r="E283" s="61">
        <v>0</v>
      </c>
      <c r="F283" s="61">
        <f>C283+D283*10+1</f>
        <v>19.373712719443432</v>
      </c>
      <c r="G283" s="61" t="s">
        <v>22</v>
      </c>
      <c r="H283" s="61" t="b">
        <f>IF(COUNTIF(ParametrosSemSeedFixa!$A:$A,Parametros!A283)&gt;0,FALSE,TRUE)</f>
        <v>0</v>
      </c>
      <c r="I283" s="61" t="str">
        <f t="shared" si="14"/>
        <v>OK</v>
      </c>
      <c r="J283" s="61" t="str">
        <f>VLOOKUP(B283,Distribuições!$A$1:$F$13,6,FALSE)</f>
        <v>Parametro 1: média, Parametro 2: desvio padrão, Parametro 3: mínimo, Parametro 4: máximo</v>
      </c>
    </row>
    <row r="284" spans="1:10" s="61" customFormat="1" ht="12.75" x14ac:dyDescent="0.2">
      <c r="A284" s="61" t="s">
        <v>150</v>
      </c>
      <c r="B284" s="61" t="s">
        <v>38</v>
      </c>
      <c r="C284" s="61">
        <v>0.2044537027147259</v>
      </c>
      <c r="D284" s="61">
        <v>0</v>
      </c>
      <c r="G284" s="61" t="s">
        <v>22</v>
      </c>
      <c r="H284" s="61" t="b">
        <f>IF(COUNTIF(ParametrosSemSeedFixa!$A:$A,Parametros!A284)&gt;0,FALSE,TRUE)</f>
        <v>1</v>
      </c>
      <c r="I284" s="61" t="str">
        <f t="shared" si="14"/>
        <v>OK</v>
      </c>
      <c r="J284" s="61" t="str">
        <f>VLOOKUP(B284,Distribuições!$A$1:$F$13,6,FALSE)</f>
        <v>Parametro 1: média, Parametro 2: desvio padrão</v>
      </c>
    </row>
    <row r="285" spans="1:10" s="61" customFormat="1" ht="12.75" x14ac:dyDescent="0.2">
      <c r="A285" s="61" t="s">
        <v>151</v>
      </c>
      <c r="B285" s="61" t="s">
        <v>38</v>
      </c>
      <c r="C285" s="61">
        <v>1.5491573940793143E-3</v>
      </c>
      <c r="D285" s="61">
        <v>0</v>
      </c>
      <c r="G285" s="61" t="s">
        <v>22</v>
      </c>
      <c r="H285" s="61" t="b">
        <f>IF(COUNTIF(ParametrosSemSeedFixa!$A:$A,Parametros!A285)&gt;0,FALSE,TRUE)</f>
        <v>1</v>
      </c>
      <c r="I285" s="61" t="str">
        <f t="shared" si="14"/>
        <v>OK</v>
      </c>
      <c r="J285" s="61" t="str">
        <f>VLOOKUP(B285,Distribuições!$A$1:$F$13,6,FALSE)</f>
        <v>Parametro 1: média, Parametro 2: desvio padrão</v>
      </c>
    </row>
    <row r="286" spans="1:10" s="61" customFormat="1" ht="12.75" x14ac:dyDescent="0.2">
      <c r="A286" s="61" t="s">
        <v>152</v>
      </c>
      <c r="B286" s="61" t="s">
        <v>38</v>
      </c>
      <c r="C286" s="61">
        <v>-4.399566149642267E-3</v>
      </c>
      <c r="D286" s="61">
        <v>0</v>
      </c>
      <c r="G286" s="61" t="s">
        <v>22</v>
      </c>
      <c r="H286" s="61" t="b">
        <f>IF(COUNTIF(ParametrosSemSeedFixa!$A:$A,Parametros!A286)&gt;0,FALSE,TRUE)</f>
        <v>1</v>
      </c>
      <c r="I286" s="61" t="str">
        <f t="shared" si="14"/>
        <v>OK</v>
      </c>
      <c r="J286" s="61" t="str">
        <f>VLOOKUP(B286,Distribuições!$A$1:$F$13,6,FALSE)</f>
        <v>Parametro 1: média, Parametro 2: desvio padrão</v>
      </c>
    </row>
    <row r="287" spans="1:10" s="61" customFormat="1" ht="12.75" x14ac:dyDescent="0.2">
      <c r="A287" s="61" t="s">
        <v>167</v>
      </c>
      <c r="B287" s="61" t="s">
        <v>38</v>
      </c>
      <c r="C287" s="61">
        <v>0</v>
      </c>
      <c r="D287" s="61">
        <v>0</v>
      </c>
      <c r="G287" s="61" t="s">
        <v>22</v>
      </c>
      <c r="H287" s="61" t="b">
        <f>IF(COUNTIF(ParametrosSemSeedFixa!$A:$A,Parametros!A287)&gt;0,FALSE,TRUE)</f>
        <v>1</v>
      </c>
      <c r="I287" s="61" t="str">
        <f t="shared" si="14"/>
        <v>OK</v>
      </c>
      <c r="J287" s="61" t="str">
        <f>VLOOKUP(B287,Distribuições!$A$1:$F$13,6,FALSE)</f>
        <v>Parametro 1: média, Parametro 2: desvio padrão</v>
      </c>
    </row>
    <row r="288" spans="1:10" s="61" customFormat="1" ht="12.75" x14ac:dyDescent="0.2">
      <c r="A288" s="61" t="s">
        <v>170</v>
      </c>
      <c r="B288" s="61" t="s">
        <v>38</v>
      </c>
      <c r="C288" s="61">
        <v>0</v>
      </c>
      <c r="D288" s="61">
        <v>0</v>
      </c>
      <c r="G288" s="61" t="s">
        <v>22</v>
      </c>
      <c r="H288" s="61" t="b">
        <f>IF(COUNTIF(ParametrosSemSeedFixa!$A:$A,Parametros!A288)&gt;0,FALSE,TRUE)</f>
        <v>1</v>
      </c>
      <c r="I288" s="61" t="str">
        <f t="shared" si="14"/>
        <v>OK</v>
      </c>
      <c r="J288" s="61" t="str">
        <f>VLOOKUP(B288,Distribuições!$A$1:$F$13,6,FALSE)</f>
        <v>Parametro 1: média, Parametro 2: desvio padrão</v>
      </c>
    </row>
    <row r="289" spans="1:10" s="61" customFormat="1" ht="12.75" x14ac:dyDescent="0.2">
      <c r="A289" s="61" t="s">
        <v>168</v>
      </c>
      <c r="B289" s="61" t="s">
        <v>38</v>
      </c>
      <c r="C289" s="61">
        <v>0</v>
      </c>
      <c r="D289" s="61">
        <v>0</v>
      </c>
      <c r="G289" s="61" t="s">
        <v>22</v>
      </c>
      <c r="H289" s="61" t="b">
        <f>IF(COUNTIF(ParametrosSemSeedFixa!$A:$A,Parametros!A289)&gt;0,FALSE,TRUE)</f>
        <v>1</v>
      </c>
      <c r="I289" s="61" t="str">
        <f t="shared" si="14"/>
        <v>OK</v>
      </c>
      <c r="J289" s="61" t="str">
        <f>VLOOKUP(B289,Distribuições!$A$1:$F$13,6,FALSE)</f>
        <v>Parametro 1: média, Parametro 2: desvio padrão</v>
      </c>
    </row>
    <row r="290" spans="1:10" s="61" customFormat="1" ht="12.75" x14ac:dyDescent="0.2">
      <c r="A290" s="61" t="s">
        <v>169</v>
      </c>
      <c r="B290" s="61" t="s">
        <v>38</v>
      </c>
      <c r="C290" s="61">
        <v>0</v>
      </c>
      <c r="D290" s="61">
        <v>0</v>
      </c>
      <c r="G290" s="61" t="s">
        <v>22</v>
      </c>
      <c r="H290" s="61" t="b">
        <f>IF(COUNTIF(ParametrosSemSeedFixa!$A:$A,Parametros!A290)&gt;0,FALSE,TRUE)</f>
        <v>1</v>
      </c>
      <c r="I290" s="61" t="str">
        <f t="shared" si="14"/>
        <v>OK</v>
      </c>
      <c r="J290" s="61" t="str">
        <f>VLOOKUP(B290,Distribuições!$A$1:$F$13,6,FALSE)</f>
        <v>Parametro 1: média, Parametro 2: desvio padrão</v>
      </c>
    </row>
    <row r="291" spans="1:10" s="61" customFormat="1" ht="12.75" x14ac:dyDescent="0.2">
      <c r="A291" s="61" t="s">
        <v>171</v>
      </c>
      <c r="B291" s="61" t="s">
        <v>38</v>
      </c>
      <c r="C291" s="61">
        <v>32</v>
      </c>
      <c r="D291" s="61">
        <v>0</v>
      </c>
      <c r="G291" s="61" t="s">
        <v>22</v>
      </c>
      <c r="H291" s="61" t="b">
        <f>IF(COUNTIF(ParametrosSemSeedFixa!$A:$A,Parametros!A291)&gt;0,FALSE,TRUE)</f>
        <v>1</v>
      </c>
      <c r="I291" s="61" t="str">
        <f t="shared" si="14"/>
        <v>OK</v>
      </c>
      <c r="J291" s="61" t="str">
        <f>VLOOKUP(B291,Distribuições!$A$1:$F$13,6,FALSE)</f>
        <v>Parametro 1: média, Parametro 2: desvio padrão</v>
      </c>
    </row>
    <row r="292" spans="1:10" s="61" customFormat="1" ht="12.75" x14ac:dyDescent="0.2">
      <c r="A292" s="61" t="s">
        <v>211</v>
      </c>
      <c r="B292" s="61" t="s">
        <v>38</v>
      </c>
      <c r="C292" s="61">
        <v>7.8975872998198113</v>
      </c>
      <c r="D292" s="61">
        <v>0</v>
      </c>
      <c r="G292" s="61" t="s">
        <v>22</v>
      </c>
      <c r="H292" s="61" t="b">
        <f>IF(COUNTIF(ParametrosSemSeedFixa!$A:$A,Parametros!A292)&gt;0,FALSE,TRUE)</f>
        <v>1</v>
      </c>
      <c r="I292" s="61" t="str">
        <f t="shared" si="14"/>
        <v>OK</v>
      </c>
      <c r="J292" s="61" t="str">
        <f>VLOOKUP(B292,Distribuições!$A$1:$F$13,6,FALSE)</f>
        <v>Parametro 1: média, Parametro 2: desvio padrão</v>
      </c>
    </row>
    <row r="293" spans="1:10" s="61" customFormat="1" ht="12.75" x14ac:dyDescent="0.2">
      <c r="A293" s="61" t="s">
        <v>215</v>
      </c>
      <c r="B293" s="61" t="s">
        <v>38</v>
      </c>
      <c r="C293" s="61">
        <v>0.62289934258889479</v>
      </c>
      <c r="D293" s="61">
        <v>0</v>
      </c>
      <c r="G293" s="61" t="s">
        <v>22</v>
      </c>
      <c r="H293" s="61" t="b">
        <f>IF(COUNTIF(ParametrosSemSeedFixa!$A:$A,Parametros!A293)&gt;0,FALSE,TRUE)</f>
        <v>1</v>
      </c>
      <c r="I293" s="61" t="str">
        <f t="shared" si="14"/>
        <v>OK</v>
      </c>
      <c r="J293" s="61" t="str">
        <f>VLOOKUP(B293,Distribuições!$A$1:$F$13,6,FALSE)</f>
        <v>Parametro 1: média, Parametro 2: desvio padrão</v>
      </c>
    </row>
    <row r="294" spans="1:10" s="61" customFormat="1" ht="12.75" x14ac:dyDescent="0.2">
      <c r="A294" s="61" t="s">
        <v>210</v>
      </c>
      <c r="B294" s="61" t="s">
        <v>38</v>
      </c>
      <c r="C294" s="61">
        <v>9.0134963707211782</v>
      </c>
      <c r="D294" s="61">
        <v>0</v>
      </c>
      <c r="G294" s="61" t="s">
        <v>22</v>
      </c>
      <c r="H294" s="61" t="b">
        <f>IF(COUNTIF(ParametrosSemSeedFixa!$A:$A,Parametros!A294)&gt;0,FALSE,TRUE)</f>
        <v>1</v>
      </c>
      <c r="I294" s="61" t="str">
        <f t="shared" si="14"/>
        <v>OK</v>
      </c>
      <c r="J294" s="61" t="str">
        <f>VLOOKUP(B294,Distribuições!$A$1:$F$13,6,FALSE)</f>
        <v>Parametro 1: média, Parametro 2: desvio padrão</v>
      </c>
    </row>
    <row r="295" spans="1:10" s="61" customFormat="1" ht="12.75" x14ac:dyDescent="0.2">
      <c r="A295" s="61" t="s">
        <v>212</v>
      </c>
      <c r="B295" s="61" t="s">
        <v>38</v>
      </c>
      <c r="C295" s="61">
        <v>11.225658326292109</v>
      </c>
      <c r="D295" s="61">
        <v>0</v>
      </c>
      <c r="G295" s="61" t="s">
        <v>22</v>
      </c>
      <c r="H295" s="61" t="b">
        <f>IF(COUNTIF(ParametrosSemSeedFixa!$A:$A,Parametros!A295)&gt;0,FALSE,TRUE)</f>
        <v>1</v>
      </c>
      <c r="I295" s="61" t="str">
        <f t="shared" si="14"/>
        <v>OK</v>
      </c>
      <c r="J295" s="61" t="str">
        <f>VLOOKUP(B295,Distribuições!$A$1:$F$13,6,FALSE)</f>
        <v>Parametro 1: média, Parametro 2: desvio padrão</v>
      </c>
    </row>
    <row r="296" spans="1:10" s="61" customFormat="1" ht="12.75" x14ac:dyDescent="0.2">
      <c r="A296" s="61" t="s">
        <v>213</v>
      </c>
      <c r="B296" s="61" t="s">
        <v>38</v>
      </c>
      <c r="C296" s="61">
        <v>16.96052253162523</v>
      </c>
      <c r="D296" s="61">
        <v>0</v>
      </c>
      <c r="G296" s="61" t="s">
        <v>22</v>
      </c>
      <c r="H296" s="61" t="b">
        <f>IF(COUNTIF(ParametrosSemSeedFixa!$A:$A,Parametros!A296)&gt;0,FALSE,TRUE)</f>
        <v>1</v>
      </c>
      <c r="I296" s="61" t="str">
        <f t="shared" si="14"/>
        <v>OK</v>
      </c>
      <c r="J296" s="61" t="str">
        <f>VLOOKUP(B296,Distribuições!$A$1:$F$13,6,FALSE)</f>
        <v>Parametro 1: média, Parametro 2: desvio padrão</v>
      </c>
    </row>
    <row r="297" spans="1:10" s="61" customFormat="1" ht="12.75" x14ac:dyDescent="0.2">
      <c r="A297" s="61" t="s">
        <v>214</v>
      </c>
      <c r="B297" s="61" t="s">
        <v>38</v>
      </c>
      <c r="C297" s="61">
        <v>7.038585793358461</v>
      </c>
      <c r="D297" s="61">
        <v>0</v>
      </c>
      <c r="G297" s="61" t="s">
        <v>22</v>
      </c>
      <c r="H297" s="61" t="b">
        <f>IF(COUNTIF(ParametrosSemSeedFixa!$A:$A,Parametros!A297)&gt;0,FALSE,TRUE)</f>
        <v>1</v>
      </c>
      <c r="I297" s="61" t="str">
        <f t="shared" si="14"/>
        <v>OK</v>
      </c>
      <c r="J297" s="61" t="str">
        <f>VLOOKUP(B297,Distribuições!$A$1:$F$13,6,FALSE)</f>
        <v>Parametro 1: média, Parametro 2: desvio padrão</v>
      </c>
    </row>
    <row r="298" spans="1:10" s="61" customFormat="1" ht="12.75" x14ac:dyDescent="0.2">
      <c r="A298" s="61" t="s">
        <v>129</v>
      </c>
      <c r="B298" s="61" t="s">
        <v>38</v>
      </c>
      <c r="C298" s="61">
        <v>0</v>
      </c>
      <c r="D298" s="61">
        <v>0</v>
      </c>
      <c r="G298" s="61" t="s">
        <v>22</v>
      </c>
      <c r="H298" s="61" t="b">
        <f>IF(COUNTIF(ParametrosSemSeedFixa!$A:$A,Parametros!A298)&gt;0,FALSE,TRUE)</f>
        <v>1</v>
      </c>
      <c r="I298" s="61" t="str">
        <f t="shared" si="14"/>
        <v>OK</v>
      </c>
      <c r="J298" s="61" t="str">
        <f>VLOOKUP(B298,Distribuições!$A$1:$F$13,6,FALSE)</f>
        <v>Parametro 1: média, Parametro 2: desvio padrão</v>
      </c>
    </row>
    <row r="299" spans="1:10" s="61" customFormat="1" ht="12.75" x14ac:dyDescent="0.2">
      <c r="A299" s="61" t="s">
        <v>132</v>
      </c>
      <c r="B299" s="61" t="s">
        <v>38</v>
      </c>
      <c r="C299" s="61">
        <v>0</v>
      </c>
      <c r="D299" s="61">
        <v>0</v>
      </c>
      <c r="G299" s="61" t="s">
        <v>22</v>
      </c>
      <c r="H299" s="61" t="b">
        <f>IF(COUNTIF(ParametrosSemSeedFixa!$A:$A,Parametros!A299)&gt;0,FALSE,TRUE)</f>
        <v>1</v>
      </c>
      <c r="I299" s="61" t="str">
        <f t="shared" si="14"/>
        <v>OK</v>
      </c>
      <c r="J299" s="61" t="str">
        <f>VLOOKUP(B299,Distribuições!$A$1:$F$13,6,FALSE)</f>
        <v>Parametro 1: média, Parametro 2: desvio padrão</v>
      </c>
    </row>
    <row r="300" spans="1:10" s="61" customFormat="1" ht="12.75" x14ac:dyDescent="0.2">
      <c r="A300" s="61" t="s">
        <v>130</v>
      </c>
      <c r="B300" s="61" t="s">
        <v>38</v>
      </c>
      <c r="C300" s="61">
        <v>0</v>
      </c>
      <c r="D300" s="61">
        <v>0</v>
      </c>
      <c r="G300" s="61" t="s">
        <v>22</v>
      </c>
      <c r="H300" s="61" t="b">
        <f>IF(COUNTIF(ParametrosSemSeedFixa!$A:$A,Parametros!A300)&gt;0,FALSE,TRUE)</f>
        <v>1</v>
      </c>
      <c r="I300" s="61" t="str">
        <f t="shared" si="14"/>
        <v>OK</v>
      </c>
      <c r="J300" s="61" t="str">
        <f>VLOOKUP(B300,Distribuições!$A$1:$F$13,6,FALSE)</f>
        <v>Parametro 1: média, Parametro 2: desvio padrão</v>
      </c>
    </row>
    <row r="301" spans="1:10" s="61" customFormat="1" ht="12.75" x14ac:dyDescent="0.2">
      <c r="A301" s="61" t="s">
        <v>131</v>
      </c>
      <c r="B301" s="61" t="s">
        <v>38</v>
      </c>
      <c r="C301" s="61">
        <v>0</v>
      </c>
      <c r="D301" s="61">
        <v>0</v>
      </c>
      <c r="G301" s="61" t="s">
        <v>22</v>
      </c>
      <c r="H301" s="61" t="b">
        <f>IF(COUNTIF(ParametrosSemSeedFixa!$A:$A,Parametros!A301)&gt;0,FALSE,TRUE)</f>
        <v>1</v>
      </c>
      <c r="I301" s="61" t="str">
        <f t="shared" si="14"/>
        <v>OK</v>
      </c>
      <c r="J301" s="61" t="str">
        <f>VLOOKUP(B301,Distribuições!$A$1:$F$13,6,FALSE)</f>
        <v>Parametro 1: média, Parametro 2: desvio padrão</v>
      </c>
    </row>
    <row r="302" spans="1:10" s="61" customFormat="1" ht="12.75" x14ac:dyDescent="0.2">
      <c r="A302" s="61" t="s">
        <v>230</v>
      </c>
      <c r="B302" s="61" t="s">
        <v>38</v>
      </c>
      <c r="C302" s="61">
        <v>0</v>
      </c>
      <c r="D302" s="61">
        <f t="shared" ref="D302:D305" si="15">C302*0.01</f>
        <v>0</v>
      </c>
      <c r="G302" s="61" t="s">
        <v>22</v>
      </c>
      <c r="H302" s="61" t="b">
        <f>IF(COUNTIF(ParametrosSemSeedFixa!$A:$A,Parametros!A302)&gt;0,FALSE,TRUE)</f>
        <v>1</v>
      </c>
      <c r="I302" s="61" t="str">
        <f t="shared" ref="I302:I310" si="16">IF(AND(B302="normal",NOT(COUNT(C302:D302)=2)),"Dados Incorretos",
IF(AND(B302="triangular",NOT(COUNT(C302:E302)=3)),"Dados Incorretos",
IF(AND(B302="poisson",NOT(COUNT(C302:D302)=1)),"Dados Incorretos",
IF(AND(B302="normaltruncada",NOT(COUNT(C302:F302)=4)),"Dados Incorretos",
IF(AND(B302="uniforme",NOT(COUNT(C302:D302)=2)),"Dados Incorretos",
IF(AND(B302="poisson_percentual_eventos",NOT(COUNT(C302:D302)=1)),"Dados Incorretos","OK"))))))</f>
        <v>OK</v>
      </c>
      <c r="J302" s="61" t="str">
        <f>VLOOKUP(B302,Distribuições!$A$1:$F$13,6,FALSE)</f>
        <v>Parametro 1: média, Parametro 2: desvio padrão</v>
      </c>
    </row>
    <row r="303" spans="1:10" s="61" customFormat="1" ht="12.75" x14ac:dyDescent="0.2">
      <c r="A303" s="61" t="s">
        <v>161</v>
      </c>
      <c r="B303" s="61" t="s">
        <v>38</v>
      </c>
      <c r="C303" s="61">
        <v>80000</v>
      </c>
      <c r="D303" s="61">
        <v>0</v>
      </c>
      <c r="G303" s="61" t="s">
        <v>22</v>
      </c>
      <c r="H303" s="61" t="b">
        <f>IF(COUNTIF(ParametrosSemSeedFixa!$A:$A,Parametros!A303)&gt;0,FALSE,TRUE)</f>
        <v>1</v>
      </c>
      <c r="I303" s="61" t="str">
        <f t="shared" si="16"/>
        <v>OK</v>
      </c>
      <c r="J303" s="61" t="str">
        <f>VLOOKUP(B303,Distribuições!$A$1:$F$13,6,FALSE)</f>
        <v>Parametro 1: média, Parametro 2: desvio padrão</v>
      </c>
    </row>
    <row r="304" spans="1:10" s="61" customFormat="1" ht="12.75" x14ac:dyDescent="0.2">
      <c r="A304" s="61" t="s">
        <v>230</v>
      </c>
      <c r="B304" s="61" t="s">
        <v>38</v>
      </c>
      <c r="C304" s="61">
        <v>0</v>
      </c>
      <c r="D304" s="61">
        <f t="shared" si="15"/>
        <v>0</v>
      </c>
      <c r="G304" s="61" t="s">
        <v>249</v>
      </c>
      <c r="H304" s="61" t="b">
        <f>IF(COUNTIF(ParametrosSemSeedFixa!$A:$A,Parametros!A304)&gt;0,FALSE,TRUE)</f>
        <v>1</v>
      </c>
      <c r="I304" s="61" t="str">
        <f t="shared" si="16"/>
        <v>OK</v>
      </c>
      <c r="J304" s="61" t="str">
        <f>VLOOKUP(B304,Distribuições!$A$1:$F$13,6,FALSE)</f>
        <v>Parametro 1: média, Parametro 2: desvio padrão</v>
      </c>
    </row>
    <row r="305" spans="1:10" s="61" customFormat="1" ht="12.75" x14ac:dyDescent="0.2">
      <c r="A305" s="61" t="s">
        <v>161</v>
      </c>
      <c r="B305" s="61" t="s">
        <v>38</v>
      </c>
      <c r="C305" s="61">
        <v>0</v>
      </c>
      <c r="D305" s="61">
        <f t="shared" si="15"/>
        <v>0</v>
      </c>
      <c r="G305" s="61" t="s">
        <v>249</v>
      </c>
      <c r="H305" s="61" t="b">
        <f>IF(COUNTIF(ParametrosSemSeedFixa!$A:$A,Parametros!A305)&gt;0,FALSE,TRUE)</f>
        <v>1</v>
      </c>
      <c r="I305" s="61" t="str">
        <f t="shared" si="16"/>
        <v>OK</v>
      </c>
      <c r="J305" s="61" t="str">
        <f>VLOOKUP(B305,Distribuições!$A$1:$F$13,6,FALSE)</f>
        <v>Parametro 1: média, Parametro 2: desvio padrão</v>
      </c>
    </row>
    <row r="306" spans="1:10" s="61" customFormat="1" ht="12.75" x14ac:dyDescent="0.2">
      <c r="A306" s="61" t="s">
        <v>230</v>
      </c>
      <c r="B306" s="61" t="s">
        <v>38</v>
      </c>
      <c r="C306" s="61">
        <v>0</v>
      </c>
      <c r="D306" s="61">
        <f t="shared" ref="D306:D309" si="17">C306*0.01</f>
        <v>0</v>
      </c>
      <c r="G306" s="61" t="s">
        <v>10</v>
      </c>
      <c r="H306" s="61" t="b">
        <f>IF(COUNTIF(ParametrosSemSeedFixa!$A:$A,Parametros!A306)&gt;0,FALSE,TRUE)</f>
        <v>1</v>
      </c>
      <c r="I306" s="61" t="str">
        <f t="shared" si="16"/>
        <v>OK</v>
      </c>
      <c r="J306" s="61" t="str">
        <f>VLOOKUP(B306,Distribuições!$A$1:$F$13,6,FALSE)</f>
        <v>Parametro 1: média, Parametro 2: desvio padrão</v>
      </c>
    </row>
    <row r="307" spans="1:10" s="61" customFormat="1" ht="12.75" x14ac:dyDescent="0.2">
      <c r="A307" s="61" t="s">
        <v>161</v>
      </c>
      <c r="B307" s="61" t="s">
        <v>38</v>
      </c>
      <c r="C307" s="61">
        <v>0</v>
      </c>
      <c r="D307" s="61">
        <f t="shared" si="17"/>
        <v>0</v>
      </c>
      <c r="G307" s="61" t="s">
        <v>10</v>
      </c>
      <c r="H307" s="61" t="b">
        <f>IF(COUNTIF(ParametrosSemSeedFixa!$A:$A,Parametros!A307)&gt;0,FALSE,TRUE)</f>
        <v>1</v>
      </c>
      <c r="I307" s="61" t="str">
        <f t="shared" si="16"/>
        <v>OK</v>
      </c>
      <c r="J307" s="61" t="str">
        <f>VLOOKUP(B307,Distribuições!$A$1:$F$13,6,FALSE)</f>
        <v>Parametro 1: média, Parametro 2: desvio padrão</v>
      </c>
    </row>
    <row r="308" spans="1:10" s="61" customFormat="1" ht="12.75" x14ac:dyDescent="0.2">
      <c r="A308" s="61" t="s">
        <v>230</v>
      </c>
      <c r="B308" s="61" t="s">
        <v>38</v>
      </c>
      <c r="C308" s="61">
        <v>0</v>
      </c>
      <c r="D308" s="61">
        <f t="shared" si="17"/>
        <v>0</v>
      </c>
      <c r="G308" s="61" t="s">
        <v>21</v>
      </c>
      <c r="H308" s="61" t="b">
        <f>IF(COUNTIF(ParametrosSemSeedFixa!$A:$A,Parametros!A308)&gt;0,FALSE,TRUE)</f>
        <v>1</v>
      </c>
      <c r="I308" s="61" t="str">
        <f t="shared" si="16"/>
        <v>OK</v>
      </c>
      <c r="J308" s="61" t="str">
        <f>VLOOKUP(B308,Distribuições!$A$1:$F$13,6,FALSE)</f>
        <v>Parametro 1: média, Parametro 2: desvio padrão</v>
      </c>
    </row>
    <row r="309" spans="1:10" s="61" customFormat="1" ht="12.75" x14ac:dyDescent="0.2">
      <c r="A309" s="61" t="s">
        <v>161</v>
      </c>
      <c r="B309" s="61" t="s">
        <v>38</v>
      </c>
      <c r="C309" s="61">
        <v>0</v>
      </c>
      <c r="D309" s="61">
        <f t="shared" si="17"/>
        <v>0</v>
      </c>
      <c r="G309" s="61" t="s">
        <v>21</v>
      </c>
      <c r="H309" s="61" t="b">
        <f>IF(COUNTIF(ParametrosSemSeedFixa!$A:$A,Parametros!A309)&gt;0,FALSE,TRUE)</f>
        <v>1</v>
      </c>
      <c r="I309" s="61" t="str">
        <f t="shared" si="16"/>
        <v>OK</v>
      </c>
      <c r="J309" s="61" t="str">
        <f>VLOOKUP(B309,Distribuições!$A$1:$F$13,6,FALSE)</f>
        <v>Parametro 1: média, Parametro 2: desvio padrão</v>
      </c>
    </row>
    <row r="310" spans="1:10" x14ac:dyDescent="0.25">
      <c r="A310" s="66" t="s">
        <v>471</v>
      </c>
      <c r="B310" s="61" t="s">
        <v>463</v>
      </c>
      <c r="C310" s="67">
        <v>2.2111111111111108</v>
      </c>
      <c r="D310" s="67">
        <v>0.55404238372435421</v>
      </c>
      <c r="E310" s="60">
        <v>0</v>
      </c>
      <c r="F310" s="60">
        <v>5</v>
      </c>
      <c r="G310" s="61" t="s">
        <v>249</v>
      </c>
      <c r="H310" s="61" t="b">
        <f>IF(COUNTIF(ParametrosSemSeedFixa!$A:$A,Parametros!A310)&gt;0,FALSE,TRUE)</f>
        <v>1</v>
      </c>
      <c r="I310" s="61" t="str">
        <f t="shared" si="16"/>
        <v>OK</v>
      </c>
      <c r="J310" s="61" t="str">
        <f>VLOOKUP(B310,Distribuições!$A$1:$F$13,6,FALSE)</f>
        <v>Parametro 1: média, Parametro 2: desvio padrão, Parametro 3: mínimo, Parametro 4: máximo</v>
      </c>
    </row>
    <row r="311" spans="1:10" x14ac:dyDescent="0.25">
      <c r="A311" s="66" t="s">
        <v>472</v>
      </c>
      <c r="B311" s="61" t="s">
        <v>463</v>
      </c>
      <c r="C311" s="67">
        <v>5.5555555555555558E-3</v>
      </c>
      <c r="D311" s="67">
        <v>1.3608276348795434E-2</v>
      </c>
      <c r="E311" s="60">
        <v>0</v>
      </c>
      <c r="F311" s="60">
        <v>5</v>
      </c>
      <c r="G311" s="61" t="s">
        <v>249</v>
      </c>
      <c r="H311" s="61" t="b">
        <f>IF(COUNTIF(ParametrosSemSeedFixa!$A:$A,Parametros!A311)&gt;0,FALSE,TRUE)</f>
        <v>1</v>
      </c>
      <c r="I311" s="61" t="str">
        <f t="shared" ref="I311:I325" si="18">IF(AND(B311="normal",NOT(COUNT(C311:D311)=2)),"Dados Incorretos",
IF(AND(B311="triangular",NOT(COUNT(C311:E311)=3)),"Dados Incorretos",
IF(AND(B311="poisson",NOT(COUNT(C311:D311)=1)),"Dados Incorretos",
IF(AND(B311="normaltruncada",NOT(COUNT(C311:F311)=4)),"Dados Incorretos",
IF(AND(B311="uniforme",NOT(COUNT(C311:D311)=2)),"Dados Incorretos",
IF(AND(B311="poisson_percentual_eventos",NOT(COUNT(C311:D311)=1)),"Dados Incorretos","OK"))))))</f>
        <v>OK</v>
      </c>
      <c r="J311" s="61" t="str">
        <f>VLOOKUP(B311,Distribuições!$A$1:$F$13,6,FALSE)</f>
        <v>Parametro 1: média, Parametro 2: desvio padrão, Parametro 3: mínimo, Parametro 4: máximo</v>
      </c>
    </row>
    <row r="312" spans="1:10" x14ac:dyDescent="0.25">
      <c r="A312" s="66" t="s">
        <v>473</v>
      </c>
      <c r="B312" s="61" t="s">
        <v>463</v>
      </c>
      <c r="C312" s="67">
        <v>1</v>
      </c>
      <c r="D312" s="67">
        <v>0</v>
      </c>
      <c r="E312" s="60">
        <v>0</v>
      </c>
      <c r="F312" s="60">
        <v>5</v>
      </c>
      <c r="G312" s="61" t="s">
        <v>249</v>
      </c>
      <c r="H312" s="61" t="b">
        <f>IF(COUNTIF(ParametrosSemSeedFixa!$A:$A,Parametros!A312)&gt;0,FALSE,TRUE)</f>
        <v>1</v>
      </c>
      <c r="I312" s="61" t="str">
        <f t="shared" si="18"/>
        <v>OK</v>
      </c>
      <c r="J312" s="61" t="str">
        <f>VLOOKUP(B312,Distribuições!$A$1:$F$13,6,FALSE)</f>
        <v>Parametro 1: média, Parametro 2: desvio padrão, Parametro 3: mínimo, Parametro 4: máximo</v>
      </c>
    </row>
    <row r="313" spans="1:10" x14ac:dyDescent="0.25">
      <c r="A313" s="66" t="s">
        <v>474</v>
      </c>
      <c r="B313" s="61" t="s">
        <v>463</v>
      </c>
      <c r="C313" s="67">
        <v>7.2222222222222229E-2</v>
      </c>
      <c r="D313" s="67">
        <v>3.8968173148333743E-2</v>
      </c>
      <c r="E313" s="60">
        <v>0</v>
      </c>
      <c r="F313" s="60">
        <v>5</v>
      </c>
      <c r="G313" s="61" t="s">
        <v>249</v>
      </c>
      <c r="H313" s="61" t="b">
        <f>IF(COUNTIF(ParametrosSemSeedFixa!$A:$A,Parametros!A313)&gt;0,FALSE,TRUE)</f>
        <v>1</v>
      </c>
      <c r="I313" s="61" t="str">
        <f t="shared" si="18"/>
        <v>OK</v>
      </c>
      <c r="J313" s="61" t="str">
        <f>VLOOKUP(B313,Distribuições!$A$1:$F$13,6,FALSE)</f>
        <v>Parametro 1: média, Parametro 2: desvio padrão, Parametro 3: mínimo, Parametro 4: máximo</v>
      </c>
    </row>
    <row r="314" spans="1:10" x14ac:dyDescent="0.25">
      <c r="A314" s="66" t="s">
        <v>471</v>
      </c>
      <c r="B314" s="61" t="s">
        <v>463</v>
      </c>
      <c r="C314" s="67">
        <v>2.2111111111111108</v>
      </c>
      <c r="D314" s="67">
        <v>0.55404238372435421</v>
      </c>
      <c r="E314" s="60">
        <v>0</v>
      </c>
      <c r="F314" s="60">
        <v>5</v>
      </c>
      <c r="G314" s="61" t="s">
        <v>10</v>
      </c>
      <c r="H314" s="61" t="b">
        <f>IF(COUNTIF(ParametrosSemSeedFixa!$A:$A,Parametros!A314)&gt;0,FALSE,TRUE)</f>
        <v>1</v>
      </c>
      <c r="I314" s="61" t="str">
        <f t="shared" si="18"/>
        <v>OK</v>
      </c>
      <c r="J314" s="61" t="str">
        <f>VLOOKUP(B314,Distribuições!$A$1:$F$13,6,FALSE)</f>
        <v>Parametro 1: média, Parametro 2: desvio padrão, Parametro 3: mínimo, Parametro 4: máximo</v>
      </c>
    </row>
    <row r="315" spans="1:10" x14ac:dyDescent="0.25">
      <c r="A315" s="66" t="s">
        <v>472</v>
      </c>
      <c r="B315" s="61" t="s">
        <v>463</v>
      </c>
      <c r="C315" s="67">
        <v>5.5555555555555558E-3</v>
      </c>
      <c r="D315" s="67">
        <v>1.3608276348795434E-2</v>
      </c>
      <c r="E315" s="60">
        <v>0</v>
      </c>
      <c r="F315" s="60">
        <v>5</v>
      </c>
      <c r="G315" s="61" t="s">
        <v>10</v>
      </c>
      <c r="H315" s="61" t="b">
        <f>IF(COUNTIF(ParametrosSemSeedFixa!$A:$A,Parametros!A315)&gt;0,FALSE,TRUE)</f>
        <v>1</v>
      </c>
      <c r="I315" s="61" t="str">
        <f t="shared" si="18"/>
        <v>OK</v>
      </c>
      <c r="J315" s="61" t="str">
        <f>VLOOKUP(B315,Distribuições!$A$1:$F$13,6,FALSE)</f>
        <v>Parametro 1: média, Parametro 2: desvio padrão, Parametro 3: mínimo, Parametro 4: máximo</v>
      </c>
    </row>
    <row r="316" spans="1:10" x14ac:dyDescent="0.25">
      <c r="A316" s="66" t="s">
        <v>473</v>
      </c>
      <c r="B316" s="61" t="s">
        <v>463</v>
      </c>
      <c r="C316" s="67">
        <v>1</v>
      </c>
      <c r="D316" s="67">
        <v>0</v>
      </c>
      <c r="E316" s="60">
        <v>0</v>
      </c>
      <c r="F316" s="60">
        <v>5</v>
      </c>
      <c r="G316" s="61" t="s">
        <v>10</v>
      </c>
      <c r="H316" s="61" t="b">
        <f>IF(COUNTIF(ParametrosSemSeedFixa!$A:$A,Parametros!A316)&gt;0,FALSE,TRUE)</f>
        <v>1</v>
      </c>
      <c r="I316" s="61" t="str">
        <f t="shared" si="18"/>
        <v>OK</v>
      </c>
      <c r="J316" s="61" t="str">
        <f>VLOOKUP(B316,Distribuições!$A$1:$F$13,6,FALSE)</f>
        <v>Parametro 1: média, Parametro 2: desvio padrão, Parametro 3: mínimo, Parametro 4: máximo</v>
      </c>
    </row>
    <row r="317" spans="1:10" x14ac:dyDescent="0.25">
      <c r="A317" s="66" t="s">
        <v>474</v>
      </c>
      <c r="B317" s="61" t="s">
        <v>463</v>
      </c>
      <c r="C317" s="67">
        <v>7.2222222222222229E-2</v>
      </c>
      <c r="D317" s="67">
        <v>3.8968173148333743E-2</v>
      </c>
      <c r="E317" s="60">
        <v>0</v>
      </c>
      <c r="F317" s="60">
        <v>5</v>
      </c>
      <c r="G317" s="61" t="s">
        <v>10</v>
      </c>
      <c r="H317" s="61" t="b">
        <f>IF(COUNTIF(ParametrosSemSeedFixa!$A:$A,Parametros!A317)&gt;0,FALSE,TRUE)</f>
        <v>1</v>
      </c>
      <c r="I317" s="61" t="str">
        <f t="shared" si="18"/>
        <v>OK</v>
      </c>
      <c r="J317" s="61" t="str">
        <f>VLOOKUP(B317,Distribuições!$A$1:$F$13,6,FALSE)</f>
        <v>Parametro 1: média, Parametro 2: desvio padrão, Parametro 3: mínimo, Parametro 4: máximo</v>
      </c>
    </row>
    <row r="318" spans="1:10" x14ac:dyDescent="0.25">
      <c r="A318" s="66" t="s">
        <v>471</v>
      </c>
      <c r="B318" s="61" t="s">
        <v>463</v>
      </c>
      <c r="C318" s="67">
        <v>2.2111111111111108</v>
      </c>
      <c r="D318" s="67">
        <v>0.55404238372435421</v>
      </c>
      <c r="E318" s="60">
        <v>0</v>
      </c>
      <c r="F318" s="60">
        <v>5</v>
      </c>
      <c r="G318" s="61" t="s">
        <v>21</v>
      </c>
      <c r="H318" s="61" t="b">
        <f>IF(COUNTIF(ParametrosSemSeedFixa!$A:$A,Parametros!A318)&gt;0,FALSE,TRUE)</f>
        <v>1</v>
      </c>
      <c r="I318" s="61" t="str">
        <f t="shared" si="18"/>
        <v>OK</v>
      </c>
      <c r="J318" s="61" t="str">
        <f>VLOOKUP(B318,Distribuições!$A$1:$F$13,6,FALSE)</f>
        <v>Parametro 1: média, Parametro 2: desvio padrão, Parametro 3: mínimo, Parametro 4: máximo</v>
      </c>
    </row>
    <row r="319" spans="1:10" x14ac:dyDescent="0.25">
      <c r="A319" s="66" t="s">
        <v>472</v>
      </c>
      <c r="B319" s="61" t="s">
        <v>463</v>
      </c>
      <c r="C319" s="67">
        <v>5.5555555555555558E-3</v>
      </c>
      <c r="D319" s="67">
        <v>1.3608276348795434E-2</v>
      </c>
      <c r="E319" s="60">
        <v>0</v>
      </c>
      <c r="F319" s="60">
        <v>5</v>
      </c>
      <c r="G319" s="61" t="s">
        <v>21</v>
      </c>
      <c r="H319" s="61" t="b">
        <f>IF(COUNTIF(ParametrosSemSeedFixa!$A:$A,Parametros!A319)&gt;0,FALSE,TRUE)</f>
        <v>1</v>
      </c>
      <c r="I319" s="61" t="str">
        <f t="shared" si="18"/>
        <v>OK</v>
      </c>
      <c r="J319" s="61" t="str">
        <f>VLOOKUP(B319,Distribuições!$A$1:$F$13,6,FALSE)</f>
        <v>Parametro 1: média, Parametro 2: desvio padrão, Parametro 3: mínimo, Parametro 4: máximo</v>
      </c>
    </row>
    <row r="320" spans="1:10" x14ac:dyDescent="0.25">
      <c r="A320" s="66" t="s">
        <v>473</v>
      </c>
      <c r="B320" s="61" t="s">
        <v>463</v>
      </c>
      <c r="C320" s="67">
        <v>1</v>
      </c>
      <c r="D320" s="67">
        <v>0</v>
      </c>
      <c r="E320" s="60">
        <v>0</v>
      </c>
      <c r="F320" s="60">
        <v>5</v>
      </c>
      <c r="G320" s="61" t="s">
        <v>21</v>
      </c>
      <c r="H320" s="61" t="b">
        <f>IF(COUNTIF(ParametrosSemSeedFixa!$A:$A,Parametros!A320)&gt;0,FALSE,TRUE)</f>
        <v>1</v>
      </c>
      <c r="I320" s="61" t="str">
        <f t="shared" si="18"/>
        <v>OK</v>
      </c>
      <c r="J320" s="61" t="str">
        <f>VLOOKUP(B320,Distribuições!$A$1:$F$13,6,FALSE)</f>
        <v>Parametro 1: média, Parametro 2: desvio padrão, Parametro 3: mínimo, Parametro 4: máximo</v>
      </c>
    </row>
    <row r="321" spans="1:10" x14ac:dyDescent="0.25">
      <c r="A321" s="66" t="s">
        <v>474</v>
      </c>
      <c r="B321" s="61" t="s">
        <v>463</v>
      </c>
      <c r="C321" s="67">
        <v>7.2222222222222229E-2</v>
      </c>
      <c r="D321" s="67">
        <v>3.8968173148333743E-2</v>
      </c>
      <c r="E321" s="60">
        <v>0</v>
      </c>
      <c r="F321" s="60">
        <v>5</v>
      </c>
      <c r="G321" s="61" t="s">
        <v>21</v>
      </c>
      <c r="H321" s="61" t="b">
        <f>IF(COUNTIF(ParametrosSemSeedFixa!$A:$A,Parametros!A321)&gt;0,FALSE,TRUE)</f>
        <v>1</v>
      </c>
      <c r="I321" s="61" t="str">
        <f t="shared" si="18"/>
        <v>OK</v>
      </c>
      <c r="J321" s="61" t="str">
        <f>VLOOKUP(B321,Distribuições!$A$1:$F$13,6,FALSE)</f>
        <v>Parametro 1: média, Parametro 2: desvio padrão, Parametro 3: mínimo, Parametro 4: máximo</v>
      </c>
    </row>
    <row r="322" spans="1:10" x14ac:dyDescent="0.25">
      <c r="A322" s="66" t="s">
        <v>471</v>
      </c>
      <c r="B322" s="61" t="s">
        <v>463</v>
      </c>
      <c r="C322" s="67">
        <v>2.2111111111111108</v>
      </c>
      <c r="D322" s="67">
        <v>0.55404238372435421</v>
      </c>
      <c r="E322" s="60">
        <v>0</v>
      </c>
      <c r="F322" s="60">
        <v>5</v>
      </c>
      <c r="G322" s="61" t="s">
        <v>22</v>
      </c>
      <c r="H322" s="61" t="b">
        <f>IF(COUNTIF(ParametrosSemSeedFixa!$A:$A,Parametros!A322)&gt;0,FALSE,TRUE)</f>
        <v>1</v>
      </c>
      <c r="I322" s="61" t="str">
        <f t="shared" si="18"/>
        <v>OK</v>
      </c>
      <c r="J322" s="61" t="str">
        <f>VLOOKUP(B322,Distribuições!$A$1:$F$13,6,FALSE)</f>
        <v>Parametro 1: média, Parametro 2: desvio padrão, Parametro 3: mínimo, Parametro 4: máximo</v>
      </c>
    </row>
    <row r="323" spans="1:10" x14ac:dyDescent="0.25">
      <c r="A323" s="66" t="s">
        <v>472</v>
      </c>
      <c r="B323" s="61" t="s">
        <v>463</v>
      </c>
      <c r="C323" s="67">
        <v>5.5555555555555558E-3</v>
      </c>
      <c r="D323" s="67">
        <v>1.3608276348795434E-2</v>
      </c>
      <c r="E323" s="60">
        <v>0</v>
      </c>
      <c r="F323" s="60">
        <v>5</v>
      </c>
      <c r="G323" s="61" t="s">
        <v>22</v>
      </c>
      <c r="H323" s="61" t="b">
        <f>IF(COUNTIF(ParametrosSemSeedFixa!$A:$A,Parametros!A323)&gt;0,FALSE,TRUE)</f>
        <v>1</v>
      </c>
      <c r="I323" s="61" t="str">
        <f t="shared" si="18"/>
        <v>OK</v>
      </c>
      <c r="J323" s="61" t="str">
        <f>VLOOKUP(B323,Distribuições!$A$1:$F$13,6,FALSE)</f>
        <v>Parametro 1: média, Parametro 2: desvio padrão, Parametro 3: mínimo, Parametro 4: máximo</v>
      </c>
    </row>
    <row r="324" spans="1:10" x14ac:dyDescent="0.25">
      <c r="A324" s="66" t="s">
        <v>473</v>
      </c>
      <c r="B324" s="61" t="s">
        <v>463</v>
      </c>
      <c r="C324" s="67">
        <v>1</v>
      </c>
      <c r="D324" s="67">
        <v>0</v>
      </c>
      <c r="E324" s="60">
        <v>0</v>
      </c>
      <c r="F324" s="60">
        <v>5</v>
      </c>
      <c r="G324" s="61" t="s">
        <v>22</v>
      </c>
      <c r="H324" s="61" t="b">
        <f>IF(COUNTIF(ParametrosSemSeedFixa!$A:$A,Parametros!A324)&gt;0,FALSE,TRUE)</f>
        <v>1</v>
      </c>
      <c r="I324" s="61" t="str">
        <f t="shared" si="18"/>
        <v>OK</v>
      </c>
      <c r="J324" s="61" t="str">
        <f>VLOOKUP(B324,Distribuições!$A$1:$F$13,6,FALSE)</f>
        <v>Parametro 1: média, Parametro 2: desvio padrão, Parametro 3: mínimo, Parametro 4: máximo</v>
      </c>
    </row>
    <row r="325" spans="1:10" x14ac:dyDescent="0.25">
      <c r="A325" s="66" t="s">
        <v>474</v>
      </c>
      <c r="B325" s="61" t="s">
        <v>463</v>
      </c>
      <c r="C325" s="67">
        <v>7.2222222222222229E-2</v>
      </c>
      <c r="D325" s="67">
        <v>3.8968173148333743E-2</v>
      </c>
      <c r="E325" s="60">
        <v>0</v>
      </c>
      <c r="F325" s="60">
        <v>5</v>
      </c>
      <c r="G325" s="61" t="s">
        <v>22</v>
      </c>
      <c r="H325" s="61" t="b">
        <f>IF(COUNTIF(ParametrosSemSeedFixa!$A:$A,Parametros!A325)&gt;0,FALSE,TRUE)</f>
        <v>1</v>
      </c>
      <c r="I325" s="61" t="str">
        <f t="shared" si="18"/>
        <v>OK</v>
      </c>
      <c r="J325" s="61" t="str">
        <f>VLOOKUP(B325,Distribuições!$A$1:$F$13,6,FALSE)</f>
        <v>Parametro 1: média, Parametro 2: desvio padrão, Parametro 3: mínimo, Parametro 4: máximo</v>
      </c>
    </row>
    <row r="326" spans="1:10" x14ac:dyDescent="0.25">
      <c r="A326" s="66" t="s">
        <v>479</v>
      </c>
      <c r="B326" s="61" t="s">
        <v>38</v>
      </c>
      <c r="C326" s="67">
        <v>0</v>
      </c>
      <c r="D326" s="67">
        <v>0</v>
      </c>
      <c r="G326" s="61" t="s">
        <v>249</v>
      </c>
      <c r="H326" s="61" t="b">
        <f>IF(COUNTIF(ParametrosSemSeedFixa!$A:$A,Parametros!A326)&gt;0,FALSE,TRUE)</f>
        <v>1</v>
      </c>
      <c r="I326" s="61" t="str">
        <f t="shared" ref="I326:I345" si="19">IF(AND(B326="normal",NOT(COUNT(C326:D326)=2)),"Dados Incorretos",
IF(AND(B326="triangular",NOT(COUNT(C326:E326)=3)),"Dados Incorretos",
IF(AND(B326="poisson",NOT(COUNT(C326:D326)=1)),"Dados Incorretos",
IF(AND(B326="normaltruncada",NOT(COUNT(C326:F326)=4)),"Dados Incorretos",
IF(AND(B326="uniforme",NOT(COUNT(C326:D326)=2)),"Dados Incorretos",
IF(AND(B326="poisson_percentual_eventos",NOT(COUNT(C326:D326)=1)),"Dados Incorretos","OK"))))))</f>
        <v>OK</v>
      </c>
      <c r="J326" s="61" t="str">
        <f>VLOOKUP(B326,Distribuições!$A$1:$F$13,6,FALSE)</f>
        <v>Parametro 1: média, Parametro 2: desvio padrão</v>
      </c>
    </row>
    <row r="327" spans="1:10" x14ac:dyDescent="0.25">
      <c r="A327" s="66" t="s">
        <v>480</v>
      </c>
      <c r="B327" s="61" t="s">
        <v>38</v>
      </c>
      <c r="C327" s="67">
        <v>0</v>
      </c>
      <c r="D327" s="67">
        <v>0</v>
      </c>
      <c r="G327" s="61" t="s">
        <v>249</v>
      </c>
      <c r="H327" s="61" t="b">
        <f>IF(COUNTIF(ParametrosSemSeedFixa!$A:$A,Parametros!A327)&gt;0,FALSE,TRUE)</f>
        <v>1</v>
      </c>
      <c r="I327" s="61" t="str">
        <f t="shared" si="19"/>
        <v>OK</v>
      </c>
      <c r="J327" s="61" t="str">
        <f>VLOOKUP(B327,Distribuições!$A$1:$F$13,6,FALSE)</f>
        <v>Parametro 1: média, Parametro 2: desvio padrão</v>
      </c>
    </row>
    <row r="328" spans="1:10" x14ac:dyDescent="0.25">
      <c r="A328" s="66" t="s">
        <v>481</v>
      </c>
      <c r="B328" s="61" t="s">
        <v>38</v>
      </c>
      <c r="C328" s="67">
        <v>0</v>
      </c>
      <c r="D328" s="67">
        <v>0</v>
      </c>
      <c r="G328" s="61" t="s">
        <v>249</v>
      </c>
      <c r="H328" s="61" t="b">
        <f>IF(COUNTIF(ParametrosSemSeedFixa!$A:$A,Parametros!A328)&gt;0,FALSE,TRUE)</f>
        <v>1</v>
      </c>
      <c r="I328" s="61" t="str">
        <f t="shared" si="19"/>
        <v>OK</v>
      </c>
      <c r="J328" s="61" t="str">
        <f>VLOOKUP(B328,Distribuições!$A$1:$F$13,6,FALSE)</f>
        <v>Parametro 1: média, Parametro 2: desvio padrão</v>
      </c>
    </row>
    <row r="329" spans="1:10" x14ac:dyDescent="0.25">
      <c r="A329" s="66" t="s">
        <v>483</v>
      </c>
      <c r="B329" s="61" t="s">
        <v>38</v>
      </c>
      <c r="C329" s="67">
        <v>0</v>
      </c>
      <c r="D329" s="67">
        <v>0</v>
      </c>
      <c r="G329" s="61" t="s">
        <v>249</v>
      </c>
      <c r="H329" s="61" t="b">
        <f>IF(COUNTIF(ParametrosSemSeedFixa!$A:$A,Parametros!A329)&gt;0,FALSE,TRUE)</f>
        <v>1</v>
      </c>
      <c r="I329" s="61" t="str">
        <f t="shared" si="19"/>
        <v>OK</v>
      </c>
      <c r="J329" s="61" t="str">
        <f>VLOOKUP(B329,Distribuições!$A$1:$F$13,6,FALSE)</f>
        <v>Parametro 1: média, Parametro 2: desvio padrão</v>
      </c>
    </row>
    <row r="330" spans="1:10" x14ac:dyDescent="0.25">
      <c r="A330" s="66" t="s">
        <v>482</v>
      </c>
      <c r="B330" s="61" t="s">
        <v>38</v>
      </c>
      <c r="C330" s="67">
        <v>0</v>
      </c>
      <c r="D330" s="67">
        <v>0</v>
      </c>
      <c r="G330" s="61" t="s">
        <v>249</v>
      </c>
      <c r="H330" s="61" t="b">
        <f>IF(COUNTIF(ParametrosSemSeedFixa!$A:$A,Parametros!A330)&gt;0,FALSE,TRUE)</f>
        <v>1</v>
      </c>
      <c r="I330" s="61" t="str">
        <f t="shared" si="19"/>
        <v>OK</v>
      </c>
      <c r="J330" s="61" t="str">
        <f>VLOOKUP(B330,Distribuições!$A$1:$F$13,6,FALSE)</f>
        <v>Parametro 1: média, Parametro 2: desvio padrão</v>
      </c>
    </row>
    <row r="331" spans="1:10" x14ac:dyDescent="0.25">
      <c r="A331" s="66" t="s">
        <v>479</v>
      </c>
      <c r="B331" s="61" t="s">
        <v>38</v>
      </c>
      <c r="C331" s="67">
        <v>0</v>
      </c>
      <c r="D331" s="67">
        <v>0</v>
      </c>
      <c r="G331" s="61" t="s">
        <v>10</v>
      </c>
      <c r="H331" s="61" t="b">
        <f>IF(COUNTIF(ParametrosSemSeedFixa!$A:$A,Parametros!A331)&gt;0,FALSE,TRUE)</f>
        <v>1</v>
      </c>
      <c r="I331" s="61" t="str">
        <f t="shared" si="19"/>
        <v>OK</v>
      </c>
      <c r="J331" s="61" t="str">
        <f>VLOOKUP(B331,Distribuições!$A$1:$F$13,6,FALSE)</f>
        <v>Parametro 1: média, Parametro 2: desvio padrão</v>
      </c>
    </row>
    <row r="332" spans="1:10" x14ac:dyDescent="0.25">
      <c r="A332" s="66" t="s">
        <v>480</v>
      </c>
      <c r="B332" s="61" t="s">
        <v>38</v>
      </c>
      <c r="C332" s="67">
        <v>0</v>
      </c>
      <c r="D332" s="67">
        <v>0</v>
      </c>
      <c r="G332" s="61" t="s">
        <v>10</v>
      </c>
      <c r="H332" s="61" t="b">
        <f>IF(COUNTIF(ParametrosSemSeedFixa!$A:$A,Parametros!A332)&gt;0,FALSE,TRUE)</f>
        <v>1</v>
      </c>
      <c r="I332" s="61" t="str">
        <f t="shared" si="19"/>
        <v>OK</v>
      </c>
      <c r="J332" s="61" t="str">
        <f>VLOOKUP(B332,Distribuições!$A$1:$F$13,6,FALSE)</f>
        <v>Parametro 1: média, Parametro 2: desvio padrão</v>
      </c>
    </row>
    <row r="333" spans="1:10" x14ac:dyDescent="0.25">
      <c r="A333" s="66" t="s">
        <v>481</v>
      </c>
      <c r="B333" s="61" t="s">
        <v>38</v>
      </c>
      <c r="C333" s="67">
        <v>0</v>
      </c>
      <c r="D333" s="67">
        <v>0</v>
      </c>
      <c r="G333" s="61" t="s">
        <v>10</v>
      </c>
      <c r="H333" s="61" t="b">
        <f>IF(COUNTIF(ParametrosSemSeedFixa!$A:$A,Parametros!A333)&gt;0,FALSE,TRUE)</f>
        <v>1</v>
      </c>
      <c r="I333" s="61" t="str">
        <f t="shared" si="19"/>
        <v>OK</v>
      </c>
      <c r="J333" s="61" t="str">
        <f>VLOOKUP(B333,Distribuições!$A$1:$F$13,6,FALSE)</f>
        <v>Parametro 1: média, Parametro 2: desvio padrão</v>
      </c>
    </row>
    <row r="334" spans="1:10" x14ac:dyDescent="0.25">
      <c r="A334" s="66" t="s">
        <v>483</v>
      </c>
      <c r="B334" s="61" t="s">
        <v>38</v>
      </c>
      <c r="C334" s="67">
        <v>0</v>
      </c>
      <c r="D334" s="67">
        <v>0</v>
      </c>
      <c r="G334" s="61" t="s">
        <v>10</v>
      </c>
      <c r="H334" s="61" t="b">
        <f>IF(COUNTIF(ParametrosSemSeedFixa!$A:$A,Parametros!A334)&gt;0,FALSE,TRUE)</f>
        <v>1</v>
      </c>
      <c r="I334" s="61" t="str">
        <f t="shared" si="19"/>
        <v>OK</v>
      </c>
      <c r="J334" s="61" t="str">
        <f>VLOOKUP(B334,Distribuições!$A$1:$F$13,6,FALSE)</f>
        <v>Parametro 1: média, Parametro 2: desvio padrão</v>
      </c>
    </row>
    <row r="335" spans="1:10" x14ac:dyDescent="0.25">
      <c r="A335" s="66" t="s">
        <v>482</v>
      </c>
      <c r="B335" s="61" t="s">
        <v>38</v>
      </c>
      <c r="C335" s="67">
        <v>0</v>
      </c>
      <c r="D335" s="67">
        <v>0</v>
      </c>
      <c r="G335" s="61" t="s">
        <v>10</v>
      </c>
      <c r="H335" s="61" t="b">
        <f>IF(COUNTIF(ParametrosSemSeedFixa!$A:$A,Parametros!A335)&gt;0,FALSE,TRUE)</f>
        <v>1</v>
      </c>
      <c r="I335" s="61" t="str">
        <f t="shared" si="19"/>
        <v>OK</v>
      </c>
      <c r="J335" s="61" t="str">
        <f>VLOOKUP(B335,Distribuições!$A$1:$F$13,6,FALSE)</f>
        <v>Parametro 1: média, Parametro 2: desvio padrão</v>
      </c>
    </row>
    <row r="336" spans="1:10" x14ac:dyDescent="0.25">
      <c r="A336" s="66" t="s">
        <v>479</v>
      </c>
      <c r="B336" s="61" t="s">
        <v>38</v>
      </c>
      <c r="C336" s="67">
        <v>0</v>
      </c>
      <c r="D336" s="67">
        <v>0</v>
      </c>
      <c r="G336" s="61" t="s">
        <v>21</v>
      </c>
      <c r="H336" s="61" t="b">
        <f>IF(COUNTIF(ParametrosSemSeedFixa!$A:$A,Parametros!A336)&gt;0,FALSE,TRUE)</f>
        <v>1</v>
      </c>
      <c r="I336" s="61" t="str">
        <f t="shared" si="19"/>
        <v>OK</v>
      </c>
      <c r="J336" s="61" t="str">
        <f>VLOOKUP(B336,Distribuições!$A$1:$F$13,6,FALSE)</f>
        <v>Parametro 1: média, Parametro 2: desvio padrão</v>
      </c>
    </row>
    <row r="337" spans="1:10" x14ac:dyDescent="0.25">
      <c r="A337" s="66" t="s">
        <v>480</v>
      </c>
      <c r="B337" s="61" t="s">
        <v>38</v>
      </c>
      <c r="C337" s="67">
        <v>0</v>
      </c>
      <c r="D337" s="67">
        <v>0</v>
      </c>
      <c r="G337" s="61" t="s">
        <v>21</v>
      </c>
      <c r="H337" s="61" t="b">
        <f>IF(COUNTIF(ParametrosSemSeedFixa!$A:$A,Parametros!A337)&gt;0,FALSE,TRUE)</f>
        <v>1</v>
      </c>
      <c r="I337" s="61" t="str">
        <f t="shared" si="19"/>
        <v>OK</v>
      </c>
      <c r="J337" s="61" t="str">
        <f>VLOOKUP(B337,Distribuições!$A$1:$F$13,6,FALSE)</f>
        <v>Parametro 1: média, Parametro 2: desvio padrão</v>
      </c>
    </row>
    <row r="338" spans="1:10" x14ac:dyDescent="0.25">
      <c r="A338" s="66" t="s">
        <v>481</v>
      </c>
      <c r="B338" s="61" t="s">
        <v>38</v>
      </c>
      <c r="C338" s="67">
        <v>0</v>
      </c>
      <c r="D338" s="67">
        <v>0</v>
      </c>
      <c r="G338" s="61" t="s">
        <v>21</v>
      </c>
      <c r="H338" s="61" t="b">
        <f>IF(COUNTIF(ParametrosSemSeedFixa!$A:$A,Parametros!A338)&gt;0,FALSE,TRUE)</f>
        <v>1</v>
      </c>
      <c r="I338" s="61" t="str">
        <f t="shared" si="19"/>
        <v>OK</v>
      </c>
      <c r="J338" s="61" t="str">
        <f>VLOOKUP(B338,Distribuições!$A$1:$F$13,6,FALSE)</f>
        <v>Parametro 1: média, Parametro 2: desvio padrão</v>
      </c>
    </row>
    <row r="339" spans="1:10" x14ac:dyDescent="0.25">
      <c r="A339" s="66" t="s">
        <v>483</v>
      </c>
      <c r="B339" s="61" t="s">
        <v>38</v>
      </c>
      <c r="C339" s="67">
        <v>0</v>
      </c>
      <c r="D339" s="67">
        <v>0</v>
      </c>
      <c r="G339" s="61" t="s">
        <v>21</v>
      </c>
      <c r="H339" s="61" t="b">
        <f>IF(COUNTIF(ParametrosSemSeedFixa!$A:$A,Parametros!A339)&gt;0,FALSE,TRUE)</f>
        <v>1</v>
      </c>
      <c r="I339" s="61" t="str">
        <f t="shared" si="19"/>
        <v>OK</v>
      </c>
      <c r="J339" s="61" t="str">
        <f>VLOOKUP(B339,Distribuições!$A$1:$F$13,6,FALSE)</f>
        <v>Parametro 1: média, Parametro 2: desvio padrão</v>
      </c>
    </row>
    <row r="340" spans="1:10" x14ac:dyDescent="0.25">
      <c r="A340" s="66" t="s">
        <v>482</v>
      </c>
      <c r="B340" s="61" t="s">
        <v>38</v>
      </c>
      <c r="C340" s="67">
        <v>0</v>
      </c>
      <c r="D340" s="67">
        <v>0</v>
      </c>
      <c r="G340" s="61" t="s">
        <v>21</v>
      </c>
      <c r="H340" s="61" t="b">
        <f>IF(COUNTIF(ParametrosSemSeedFixa!$A:$A,Parametros!A340)&gt;0,FALSE,TRUE)</f>
        <v>1</v>
      </c>
      <c r="I340" s="61" t="str">
        <f t="shared" si="19"/>
        <v>OK</v>
      </c>
      <c r="J340" s="61" t="str">
        <f>VLOOKUP(B340,Distribuições!$A$1:$F$13,6,FALSE)</f>
        <v>Parametro 1: média, Parametro 2: desvio padrão</v>
      </c>
    </row>
    <row r="341" spans="1:10" x14ac:dyDescent="0.25">
      <c r="A341" s="66" t="s">
        <v>479</v>
      </c>
      <c r="B341" s="61" t="s">
        <v>38</v>
      </c>
      <c r="C341" s="67">
        <v>0</v>
      </c>
      <c r="D341" s="67">
        <v>0</v>
      </c>
      <c r="G341" s="61" t="s">
        <v>22</v>
      </c>
      <c r="H341" s="61" t="b">
        <f>IF(COUNTIF(ParametrosSemSeedFixa!$A:$A,Parametros!A341)&gt;0,FALSE,TRUE)</f>
        <v>1</v>
      </c>
      <c r="I341" s="61" t="str">
        <f t="shared" si="19"/>
        <v>OK</v>
      </c>
      <c r="J341" s="61" t="str">
        <f>VLOOKUP(B341,Distribuições!$A$1:$F$13,6,FALSE)</f>
        <v>Parametro 1: média, Parametro 2: desvio padrão</v>
      </c>
    </row>
    <row r="342" spans="1:10" x14ac:dyDescent="0.25">
      <c r="A342" s="66" t="s">
        <v>480</v>
      </c>
      <c r="B342" s="61" t="s">
        <v>38</v>
      </c>
      <c r="C342" s="67">
        <v>0</v>
      </c>
      <c r="D342" s="67">
        <v>0</v>
      </c>
      <c r="G342" s="61" t="s">
        <v>22</v>
      </c>
      <c r="H342" s="61" t="b">
        <f>IF(COUNTIF(ParametrosSemSeedFixa!$A:$A,Parametros!A342)&gt;0,FALSE,TRUE)</f>
        <v>1</v>
      </c>
      <c r="I342" s="61" t="str">
        <f t="shared" si="19"/>
        <v>OK</v>
      </c>
      <c r="J342" s="61" t="str">
        <f>VLOOKUP(B342,Distribuições!$A$1:$F$13,6,FALSE)</f>
        <v>Parametro 1: média, Parametro 2: desvio padrão</v>
      </c>
    </row>
    <row r="343" spans="1:10" x14ac:dyDescent="0.25">
      <c r="A343" s="66" t="s">
        <v>481</v>
      </c>
      <c r="B343" s="61" t="s">
        <v>38</v>
      </c>
      <c r="C343" s="67">
        <v>0</v>
      </c>
      <c r="D343" s="67">
        <v>0</v>
      </c>
      <c r="G343" s="61" t="s">
        <v>22</v>
      </c>
      <c r="H343" s="61" t="b">
        <f>IF(COUNTIF(ParametrosSemSeedFixa!$A:$A,Parametros!A343)&gt;0,FALSE,TRUE)</f>
        <v>1</v>
      </c>
      <c r="I343" s="61" t="str">
        <f t="shared" si="19"/>
        <v>OK</v>
      </c>
      <c r="J343" s="61" t="str">
        <f>VLOOKUP(B343,Distribuições!$A$1:$F$13,6,FALSE)</f>
        <v>Parametro 1: média, Parametro 2: desvio padrão</v>
      </c>
    </row>
    <row r="344" spans="1:10" x14ac:dyDescent="0.25">
      <c r="A344" s="66" t="s">
        <v>483</v>
      </c>
      <c r="B344" s="61" t="s">
        <v>38</v>
      </c>
      <c r="C344" s="67">
        <v>0</v>
      </c>
      <c r="D344" s="67">
        <v>0</v>
      </c>
      <c r="G344" s="61" t="s">
        <v>22</v>
      </c>
      <c r="H344" s="61" t="b">
        <f>IF(COUNTIF(ParametrosSemSeedFixa!$A:$A,Parametros!A344)&gt;0,FALSE,TRUE)</f>
        <v>1</v>
      </c>
      <c r="I344" s="61" t="str">
        <f t="shared" si="19"/>
        <v>OK</v>
      </c>
      <c r="J344" s="61" t="str">
        <f>VLOOKUP(B344,Distribuições!$A$1:$F$13,6,FALSE)</f>
        <v>Parametro 1: média, Parametro 2: desvio padrão</v>
      </c>
    </row>
    <row r="345" spans="1:10" x14ac:dyDescent="0.25">
      <c r="A345" s="66" t="s">
        <v>482</v>
      </c>
      <c r="B345" s="61" t="s">
        <v>38</v>
      </c>
      <c r="C345" s="67">
        <v>0</v>
      </c>
      <c r="D345" s="67">
        <v>0</v>
      </c>
      <c r="G345" s="61" t="s">
        <v>22</v>
      </c>
      <c r="H345" s="61" t="b">
        <f>IF(COUNTIF(ParametrosSemSeedFixa!$A:$A,Parametros!A345)&gt;0,FALSE,TRUE)</f>
        <v>1</v>
      </c>
      <c r="I345" s="61" t="str">
        <f t="shared" si="19"/>
        <v>OK</v>
      </c>
      <c r="J345" s="61" t="str">
        <f>VLOOKUP(B345,Distribuições!$A$1:$F$13,6,FALSE)</f>
        <v>Parametro 1: média, Parametro 2: desvio padrão</v>
      </c>
    </row>
  </sheetData>
  <autoFilter ref="A1:J309" xr:uid="{EAB9990B-71A2-458F-A3AE-AEB502350707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/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502</v>
      </c>
      <c r="C1" t="s">
        <v>503</v>
      </c>
      <c r="D1" t="s">
        <v>504</v>
      </c>
      <c r="E1" t="s">
        <v>505</v>
      </c>
      <c r="F1" t="s">
        <v>507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463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466</v>
      </c>
      <c r="B6" s="37" t="s">
        <v>506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501</v>
      </c>
      <c r="B7" s="37" t="s">
        <v>506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G181"/>
  <sheetViews>
    <sheetView tabSelected="1" workbookViewId="0"/>
  </sheetViews>
  <sheetFormatPr defaultRowHeight="15" x14ac:dyDescent="0.25"/>
  <cols>
    <col min="1" max="1" width="34.140625" style="37" customWidth="1"/>
    <col min="2" max="2" width="16.28515625" style="37" customWidth="1"/>
    <col min="3" max="3" width="20.28515625" style="37" customWidth="1"/>
    <col min="4" max="4" width="14.28515625" style="37" customWidth="1"/>
    <col min="5" max="5" width="16.140625" style="37" customWidth="1"/>
    <col min="6" max="6" width="29" style="37" bestFit="1" customWidth="1"/>
    <col min="7" max="7" width="35.28515625" style="37" customWidth="1"/>
    <col min="8" max="16384" width="9.140625" style="37"/>
  </cols>
  <sheetData>
    <row r="1" spans="1:7" x14ac:dyDescent="0.25">
      <c r="A1" s="6" t="s">
        <v>455</v>
      </c>
      <c r="B1" s="6" t="s">
        <v>456</v>
      </c>
      <c r="C1" s="6" t="s">
        <v>457</v>
      </c>
      <c r="D1" s="6" t="s">
        <v>458</v>
      </c>
      <c r="E1" s="6" t="s">
        <v>459</v>
      </c>
      <c r="F1" s="6" t="s">
        <v>460</v>
      </c>
      <c r="G1" s="6" t="s">
        <v>461</v>
      </c>
    </row>
    <row r="2" spans="1:7" x14ac:dyDescent="0.25">
      <c r="A2" s="37" t="s">
        <v>0</v>
      </c>
      <c r="B2" s="37">
        <f>COUNTIF(Historico!B:B,Verificação_Parametros!A2)</f>
        <v>0</v>
      </c>
      <c r="C2" s="37">
        <f>COUNTIF(Dados_Projetados!$1:$1,Verificação_Parametros!A2)</f>
        <v>1</v>
      </c>
      <c r="D2" s="37">
        <f>COUNTIF(Parametros!A:A,Verificação_Parametros!A2)</f>
        <v>0</v>
      </c>
      <c r="E2" s="37" t="b">
        <f>AND(C2&gt;0,D2&gt;0)</f>
        <v>0</v>
      </c>
      <c r="F2" s="37">
        <f>D2+C2</f>
        <v>1</v>
      </c>
      <c r="G2" s="37" t="s">
        <v>462</v>
      </c>
    </row>
    <row r="3" spans="1:7" x14ac:dyDescent="0.25">
      <c r="A3" s="37" t="s">
        <v>1</v>
      </c>
      <c r="B3" s="37">
        <f>COUNTIF(Historico!B:B,Verificação_Parametros!A3)</f>
        <v>1</v>
      </c>
      <c r="C3" s="37">
        <f>COUNTIF(Dados_Projetados!$1:$1,Verificação_Parametros!A3)</f>
        <v>1</v>
      </c>
      <c r="D3" s="37">
        <f>COUNTIF(Parametros!A:A,Verificação_Parametros!A3)</f>
        <v>0</v>
      </c>
      <c r="E3" s="37" t="b">
        <f t="shared" ref="E3:E66" si="0">AND(C3&gt;0,D3&gt;0)</f>
        <v>0</v>
      </c>
      <c r="F3" s="37">
        <f t="shared" ref="F3:F66" si="1">D3+C3</f>
        <v>1</v>
      </c>
      <c r="G3" s="37" t="s">
        <v>462</v>
      </c>
    </row>
    <row r="4" spans="1:7" x14ac:dyDescent="0.25">
      <c r="A4" s="37" t="s">
        <v>2</v>
      </c>
      <c r="B4" s="37">
        <f>COUNTIF(Historico!B:B,Verificação_Parametros!A4)</f>
        <v>1</v>
      </c>
      <c r="C4" s="37">
        <f>COUNTIF(Dados_Projetados!$1:$1,Verificação_Parametros!A4)</f>
        <v>1</v>
      </c>
      <c r="D4" s="37">
        <f>COUNTIF(Parametros!A:A,Verificação_Parametros!A4)</f>
        <v>0</v>
      </c>
      <c r="E4" s="37" t="b">
        <f t="shared" si="0"/>
        <v>0</v>
      </c>
      <c r="F4" s="37">
        <f t="shared" si="1"/>
        <v>1</v>
      </c>
      <c r="G4" s="37" t="s">
        <v>462</v>
      </c>
    </row>
    <row r="5" spans="1:7" x14ac:dyDescent="0.25">
      <c r="A5" s="37" t="s">
        <v>216</v>
      </c>
      <c r="B5" s="37">
        <f>COUNTIF(Historico!B:B,Verificação_Parametros!A5)</f>
        <v>1</v>
      </c>
      <c r="C5" s="37">
        <f>COUNTIF(Dados_Projetados!$1:$1,Verificação_Parametros!A5)</f>
        <v>1</v>
      </c>
      <c r="D5" s="37">
        <f>COUNTIF(Parametros!A:A,Verificação_Parametros!A5)</f>
        <v>0</v>
      </c>
      <c r="E5" s="37" t="b">
        <f t="shared" si="0"/>
        <v>0</v>
      </c>
      <c r="F5" s="37">
        <f t="shared" si="1"/>
        <v>1</v>
      </c>
      <c r="G5" s="37" t="s">
        <v>462</v>
      </c>
    </row>
    <row r="6" spans="1:7" x14ac:dyDescent="0.25">
      <c r="A6" s="37" t="s">
        <v>13</v>
      </c>
      <c r="B6" s="37">
        <f>COUNTIF(Historico!B:B,Verificação_Parametros!A6)</f>
        <v>1</v>
      </c>
      <c r="C6" s="37">
        <f>COUNTIF(Dados_Projetados!$1:$1,Verificação_Parametros!A6)</f>
        <v>1</v>
      </c>
      <c r="D6" s="37">
        <f>COUNTIF(Parametros!A:A,Verificação_Parametros!A6)</f>
        <v>0</v>
      </c>
      <c r="E6" s="37" t="b">
        <f t="shared" si="0"/>
        <v>0</v>
      </c>
      <c r="F6" s="37">
        <f t="shared" si="1"/>
        <v>1</v>
      </c>
      <c r="G6" s="37" t="s">
        <v>462</v>
      </c>
    </row>
    <row r="7" spans="1:7" x14ac:dyDescent="0.25">
      <c r="A7" s="37" t="s">
        <v>484</v>
      </c>
      <c r="B7" s="37">
        <f>COUNTIF(Historico!B:B,Verificação_Parametros!A7)</f>
        <v>0</v>
      </c>
      <c r="C7" s="37">
        <f>COUNTIF(Dados_Projetados!$1:$1,Verificação_Parametros!A7)</f>
        <v>1</v>
      </c>
      <c r="D7" s="37">
        <f>COUNTIF(Parametros!A:A,Verificação_Parametros!A7)</f>
        <v>0</v>
      </c>
      <c r="E7" s="37" t="b">
        <f t="shared" si="0"/>
        <v>0</v>
      </c>
      <c r="F7" s="37">
        <f t="shared" si="1"/>
        <v>1</v>
      </c>
      <c r="G7" s="37" t="s">
        <v>462</v>
      </c>
    </row>
    <row r="8" spans="1:7" x14ac:dyDescent="0.25">
      <c r="A8" s="37" t="s">
        <v>14</v>
      </c>
      <c r="B8" s="37">
        <f>COUNTIF(Historico!B:B,Verificação_Parametros!A8)</f>
        <v>1</v>
      </c>
      <c r="C8" s="37">
        <f>COUNTIF(Dados_Projetados!$1:$1,Verificação_Parametros!A8)</f>
        <v>1</v>
      </c>
      <c r="D8" s="37">
        <f>COUNTIF(Parametros!A:A,Verificação_Parametros!A8)</f>
        <v>0</v>
      </c>
      <c r="E8" s="37" t="b">
        <f t="shared" si="0"/>
        <v>0</v>
      </c>
      <c r="F8" s="37">
        <f t="shared" si="1"/>
        <v>1</v>
      </c>
      <c r="G8" s="37" t="s">
        <v>462</v>
      </c>
    </row>
    <row r="9" spans="1:7" x14ac:dyDescent="0.25">
      <c r="A9" s="37" t="s">
        <v>82</v>
      </c>
      <c r="B9" s="37">
        <f>COUNTIF(Historico!B:B,Verificação_Parametros!A9)</f>
        <v>1</v>
      </c>
      <c r="C9" s="37">
        <f>COUNTIF(Dados_Projetados!$1:$1,Verificação_Parametros!A9)</f>
        <v>1</v>
      </c>
      <c r="D9" s="37">
        <f>COUNTIF(Parametros!A:A,Verificação_Parametros!A9)</f>
        <v>0</v>
      </c>
      <c r="E9" s="37" t="b">
        <f t="shared" si="0"/>
        <v>0</v>
      </c>
      <c r="F9" s="37">
        <f t="shared" si="1"/>
        <v>1</v>
      </c>
      <c r="G9" s="37" t="s">
        <v>462</v>
      </c>
    </row>
    <row r="10" spans="1:7" x14ac:dyDescent="0.25">
      <c r="A10" s="37" t="s">
        <v>83</v>
      </c>
      <c r="B10" s="37">
        <f>COUNTIF(Historico!B:B,Verificação_Parametros!A10)</f>
        <v>1</v>
      </c>
      <c r="C10" s="37">
        <f>COUNTIF(Dados_Projetados!$1:$1,Verificação_Parametros!A10)</f>
        <v>1</v>
      </c>
      <c r="D10" s="37">
        <f>COUNTIF(Parametros!A:A,Verificação_Parametros!A10)</f>
        <v>0</v>
      </c>
      <c r="E10" s="37" t="b">
        <f t="shared" si="0"/>
        <v>0</v>
      </c>
      <c r="F10" s="37">
        <f t="shared" si="1"/>
        <v>1</v>
      </c>
      <c r="G10" s="37" t="s">
        <v>462</v>
      </c>
    </row>
    <row r="11" spans="1:7" x14ac:dyDescent="0.25">
      <c r="A11" s="37" t="s">
        <v>97</v>
      </c>
      <c r="B11" s="37">
        <f>COUNTIF(Historico!B:B,Verificação_Parametros!A11)</f>
        <v>1</v>
      </c>
      <c r="C11" s="37">
        <f>COUNTIF(Dados_Projetados!$1:$1,Verificação_Parametros!A11)</f>
        <v>1</v>
      </c>
      <c r="D11" s="37">
        <f>COUNTIF(Parametros!A:A,Verificação_Parametros!A11)</f>
        <v>0</v>
      </c>
      <c r="E11" s="37" t="b">
        <f t="shared" si="0"/>
        <v>0</v>
      </c>
      <c r="F11" s="37">
        <f t="shared" si="1"/>
        <v>1</v>
      </c>
      <c r="G11" s="37" t="s">
        <v>462</v>
      </c>
    </row>
    <row r="12" spans="1:7" x14ac:dyDescent="0.25">
      <c r="A12" s="37" t="s">
        <v>98</v>
      </c>
      <c r="B12" s="37">
        <f>COUNTIF(Historico!B:B,Verificação_Parametros!A12)</f>
        <v>1</v>
      </c>
      <c r="C12" s="37">
        <f>COUNTIF(Dados_Projetados!$1:$1,Verificação_Parametros!A12)</f>
        <v>1</v>
      </c>
      <c r="D12" s="37">
        <f>COUNTIF(Parametros!A:A,Verificação_Parametros!A12)</f>
        <v>0</v>
      </c>
      <c r="E12" s="37" t="b">
        <f t="shared" si="0"/>
        <v>0</v>
      </c>
      <c r="F12" s="37">
        <f t="shared" si="1"/>
        <v>1</v>
      </c>
      <c r="G12" s="37" t="s">
        <v>462</v>
      </c>
    </row>
    <row r="13" spans="1:7" x14ac:dyDescent="0.25">
      <c r="A13" s="37" t="s">
        <v>99</v>
      </c>
      <c r="B13" s="37">
        <f>COUNTIF(Historico!B:B,Verificação_Parametros!A13)</f>
        <v>1</v>
      </c>
      <c r="C13" s="37">
        <f>COUNTIF(Dados_Projetados!$1:$1,Verificação_Parametros!A13)</f>
        <v>1</v>
      </c>
      <c r="D13" s="37">
        <f>COUNTIF(Parametros!A:A,Verificação_Parametros!A13)</f>
        <v>0</v>
      </c>
      <c r="E13" s="37" t="b">
        <f t="shared" si="0"/>
        <v>0</v>
      </c>
      <c r="F13" s="37">
        <f t="shared" si="1"/>
        <v>1</v>
      </c>
      <c r="G13" s="37" t="s">
        <v>462</v>
      </c>
    </row>
    <row r="14" spans="1:7" x14ac:dyDescent="0.25">
      <c r="A14" s="37" t="s">
        <v>100</v>
      </c>
      <c r="B14" s="37">
        <f>COUNTIF(Historico!B:B,Verificação_Parametros!A14)</f>
        <v>1</v>
      </c>
      <c r="C14" s="37">
        <f>COUNTIF(Dados_Projetados!$1:$1,Verificação_Parametros!A14)</f>
        <v>1</v>
      </c>
      <c r="D14" s="37">
        <f>COUNTIF(Parametros!A:A,Verificação_Parametros!A14)</f>
        <v>0</v>
      </c>
      <c r="E14" s="37" t="b">
        <f t="shared" si="0"/>
        <v>0</v>
      </c>
      <c r="F14" s="37">
        <f t="shared" si="1"/>
        <v>1</v>
      </c>
      <c r="G14" s="37" t="s">
        <v>462</v>
      </c>
    </row>
    <row r="15" spans="1:7" x14ac:dyDescent="0.25">
      <c r="A15" s="37" t="s">
        <v>101</v>
      </c>
      <c r="B15" s="37">
        <f>COUNTIF(Historico!B:B,Verificação_Parametros!A15)</f>
        <v>1</v>
      </c>
      <c r="C15" s="37">
        <f>COUNTIF(Dados_Projetados!$1:$1,Verificação_Parametros!A15)</f>
        <v>1</v>
      </c>
      <c r="D15" s="37">
        <f>COUNTIF(Parametros!A:A,Verificação_Parametros!A15)</f>
        <v>0</v>
      </c>
      <c r="E15" s="37" t="b">
        <f t="shared" si="0"/>
        <v>0</v>
      </c>
      <c r="F15" s="37">
        <f t="shared" si="1"/>
        <v>1</v>
      </c>
      <c r="G15" s="37" t="s">
        <v>462</v>
      </c>
    </row>
    <row r="16" spans="1:7" x14ac:dyDescent="0.25">
      <c r="A16" s="37" t="s">
        <v>102</v>
      </c>
      <c r="B16" s="37">
        <f>COUNTIF(Historico!B:B,Verificação_Parametros!A16)</f>
        <v>1</v>
      </c>
      <c r="C16" s="37">
        <f>COUNTIF(Dados_Projetados!$1:$1,Verificação_Parametros!A16)</f>
        <v>1</v>
      </c>
      <c r="D16" s="37">
        <f>COUNTIF(Parametros!A:A,Verificação_Parametros!A16)</f>
        <v>0</v>
      </c>
      <c r="E16" s="37" t="b">
        <f t="shared" si="0"/>
        <v>0</v>
      </c>
      <c r="F16" s="37">
        <f t="shared" si="1"/>
        <v>1</v>
      </c>
      <c r="G16" s="37" t="s">
        <v>462</v>
      </c>
    </row>
    <row r="17" spans="1:7" x14ac:dyDescent="0.25">
      <c r="A17" s="37" t="s">
        <v>129</v>
      </c>
      <c r="B17" s="37">
        <f>COUNTIF(Historico!B:B,Verificação_Parametros!A17)</f>
        <v>0</v>
      </c>
      <c r="C17" s="37">
        <f>COUNTIF(Dados_Projetados!$1:$1,Verificação_Parametros!A17)</f>
        <v>0</v>
      </c>
      <c r="D17" s="37">
        <f>COUNTIF(Parametros!A:A,Verificação_Parametros!A17)</f>
        <v>4</v>
      </c>
      <c r="E17" s="37" t="b">
        <f t="shared" si="0"/>
        <v>0</v>
      </c>
      <c r="F17" s="37">
        <f t="shared" si="1"/>
        <v>4</v>
      </c>
      <c r="G17" s="37" t="s">
        <v>462</v>
      </c>
    </row>
    <row r="18" spans="1:7" x14ac:dyDescent="0.25">
      <c r="A18" s="37" t="s">
        <v>130</v>
      </c>
      <c r="B18" s="37">
        <f>COUNTIF(Historico!B:B,Verificação_Parametros!A18)</f>
        <v>0</v>
      </c>
      <c r="C18" s="37">
        <f>COUNTIF(Dados_Projetados!$1:$1,Verificação_Parametros!A18)</f>
        <v>0</v>
      </c>
      <c r="D18" s="37">
        <f>COUNTIF(Parametros!A:A,Verificação_Parametros!A18)</f>
        <v>4</v>
      </c>
      <c r="E18" s="37" t="b">
        <f t="shared" si="0"/>
        <v>0</v>
      </c>
      <c r="F18" s="37">
        <f t="shared" si="1"/>
        <v>4</v>
      </c>
      <c r="G18" s="37" t="s">
        <v>462</v>
      </c>
    </row>
    <row r="19" spans="1:7" x14ac:dyDescent="0.25">
      <c r="A19" s="37" t="s">
        <v>131</v>
      </c>
      <c r="B19" s="37">
        <f>COUNTIF(Historico!B:B,Verificação_Parametros!A19)</f>
        <v>0</v>
      </c>
      <c r="C19" s="37">
        <f>COUNTIF(Dados_Projetados!$1:$1,Verificação_Parametros!A19)</f>
        <v>0</v>
      </c>
      <c r="D19" s="37">
        <f>COUNTIF(Parametros!A:A,Verificação_Parametros!A19)</f>
        <v>4</v>
      </c>
      <c r="E19" s="37" t="b">
        <f t="shared" si="0"/>
        <v>0</v>
      </c>
      <c r="F19" s="37">
        <f t="shared" si="1"/>
        <v>4</v>
      </c>
      <c r="G19" s="37" t="s">
        <v>462</v>
      </c>
    </row>
    <row r="20" spans="1:7" x14ac:dyDescent="0.25">
      <c r="A20" s="37" t="s">
        <v>132</v>
      </c>
      <c r="B20" s="37">
        <f>COUNTIF(Historico!B:B,Verificação_Parametros!A20)</f>
        <v>0</v>
      </c>
      <c r="C20" s="37">
        <f>COUNTIF(Dados_Projetados!$1:$1,Verificação_Parametros!A20)</f>
        <v>0</v>
      </c>
      <c r="D20" s="37">
        <f>COUNTIF(Parametros!A:A,Verificação_Parametros!A20)</f>
        <v>4</v>
      </c>
      <c r="E20" s="37" t="b">
        <f t="shared" si="0"/>
        <v>0</v>
      </c>
      <c r="F20" s="37">
        <f t="shared" si="1"/>
        <v>4</v>
      </c>
      <c r="G20" s="37" t="s">
        <v>462</v>
      </c>
    </row>
    <row r="21" spans="1:7" x14ac:dyDescent="0.25">
      <c r="A21" s="37" t="s">
        <v>133</v>
      </c>
      <c r="B21" s="37">
        <f>COUNTIF(Historico!B:B,Verificação_Parametros!A21)</f>
        <v>1</v>
      </c>
      <c r="C21" s="37">
        <f>COUNTIF(Dados_Projetados!$1:$1,Verificação_Parametros!A21)</f>
        <v>1</v>
      </c>
      <c r="D21" s="37">
        <f>COUNTIF(Parametros!A:A,Verificação_Parametros!A21)</f>
        <v>0</v>
      </c>
      <c r="E21" s="37" t="b">
        <f t="shared" si="0"/>
        <v>0</v>
      </c>
      <c r="F21" s="37">
        <f t="shared" si="1"/>
        <v>1</v>
      </c>
      <c r="G21" s="37" t="s">
        <v>462</v>
      </c>
    </row>
    <row r="22" spans="1:7" x14ac:dyDescent="0.25">
      <c r="A22" s="37" t="s">
        <v>139</v>
      </c>
      <c r="B22" s="37">
        <f>COUNTIF(Historico!B:B,Verificação_Parametros!A22)</f>
        <v>1</v>
      </c>
      <c r="C22" s="37">
        <f>COUNTIF(Dados_Projetados!$1:$1,Verificação_Parametros!A22)</f>
        <v>1</v>
      </c>
      <c r="D22" s="37">
        <f>COUNTIF(Parametros!A:A,Verificação_Parametros!A22)</f>
        <v>0</v>
      </c>
      <c r="E22" s="37" t="b">
        <f t="shared" si="0"/>
        <v>0</v>
      </c>
      <c r="F22" s="37">
        <f t="shared" si="1"/>
        <v>1</v>
      </c>
      <c r="G22" s="37" t="s">
        <v>462</v>
      </c>
    </row>
    <row r="23" spans="1:7" x14ac:dyDescent="0.25">
      <c r="A23" s="37" t="s">
        <v>149</v>
      </c>
      <c r="B23" s="37">
        <f>COUNTIF(Historico!B:B,Verificação_Parametros!A23)</f>
        <v>1</v>
      </c>
      <c r="C23" s="37">
        <f>COUNTIF(Dados_Projetados!$1:$1,Verificação_Parametros!A23)</f>
        <v>1</v>
      </c>
      <c r="D23" s="37">
        <f>COUNTIF(Parametros!A:A,Verificação_Parametros!A23)</f>
        <v>0</v>
      </c>
      <c r="E23" s="37" t="b">
        <f t="shared" si="0"/>
        <v>0</v>
      </c>
      <c r="F23" s="37">
        <f t="shared" si="1"/>
        <v>1</v>
      </c>
      <c r="G23" s="37" t="s">
        <v>462</v>
      </c>
    </row>
    <row r="24" spans="1:7" x14ac:dyDescent="0.25">
      <c r="A24" s="37" t="s">
        <v>150</v>
      </c>
      <c r="B24" s="37">
        <f>COUNTIF(Historico!B:B,Verificação_Parametros!A24)</f>
        <v>0</v>
      </c>
      <c r="C24" s="37">
        <f>COUNTIF(Dados_Projetados!$1:$1,Verificação_Parametros!A24)</f>
        <v>0</v>
      </c>
      <c r="D24" s="37">
        <f>COUNTIF(Parametros!A:A,Verificação_Parametros!A24)</f>
        <v>4</v>
      </c>
      <c r="E24" s="37" t="b">
        <f t="shared" si="0"/>
        <v>0</v>
      </c>
      <c r="F24" s="37">
        <f t="shared" si="1"/>
        <v>4</v>
      </c>
      <c r="G24" s="37" t="s">
        <v>462</v>
      </c>
    </row>
    <row r="25" spans="1:7" x14ac:dyDescent="0.25">
      <c r="A25" s="37" t="s">
        <v>151</v>
      </c>
      <c r="B25" s="37">
        <f>COUNTIF(Historico!B:B,Verificação_Parametros!A25)</f>
        <v>0</v>
      </c>
      <c r="C25" s="37">
        <f>COUNTIF(Dados_Projetados!$1:$1,Verificação_Parametros!A25)</f>
        <v>0</v>
      </c>
      <c r="D25" s="37">
        <f>COUNTIF(Parametros!A:A,Verificação_Parametros!A25)</f>
        <v>4</v>
      </c>
      <c r="E25" s="37" t="b">
        <f t="shared" si="0"/>
        <v>0</v>
      </c>
      <c r="F25" s="37">
        <f t="shared" si="1"/>
        <v>4</v>
      </c>
      <c r="G25" s="37" t="s">
        <v>462</v>
      </c>
    </row>
    <row r="26" spans="1:7" x14ac:dyDescent="0.25">
      <c r="A26" s="37" t="s">
        <v>152</v>
      </c>
      <c r="B26" s="37">
        <f>COUNTIF(Historico!B:B,Verificação_Parametros!A26)</f>
        <v>0</v>
      </c>
      <c r="C26" s="37">
        <f>COUNTIF(Dados_Projetados!$1:$1,Verificação_Parametros!A26)</f>
        <v>0</v>
      </c>
      <c r="D26" s="37">
        <f>COUNTIF(Parametros!A:A,Verificação_Parametros!A26)</f>
        <v>4</v>
      </c>
      <c r="E26" s="37" t="b">
        <f t="shared" si="0"/>
        <v>0</v>
      </c>
      <c r="F26" s="37">
        <f t="shared" si="1"/>
        <v>4</v>
      </c>
      <c r="G26" s="37" t="s">
        <v>462</v>
      </c>
    </row>
    <row r="27" spans="1:7" x14ac:dyDescent="0.25">
      <c r="A27" s="37" t="s">
        <v>163</v>
      </c>
      <c r="B27" s="37">
        <f>COUNTIF(Historico!B:B,Verificação_Parametros!A27)</f>
        <v>1</v>
      </c>
      <c r="C27" s="37">
        <f>COUNTIF(Dados_Projetados!$1:$1,Verificação_Parametros!A27)</f>
        <v>1</v>
      </c>
      <c r="D27" s="37">
        <f>COUNTIF(Parametros!A:A,Verificação_Parametros!A27)</f>
        <v>0</v>
      </c>
      <c r="E27" s="37" t="b">
        <f t="shared" si="0"/>
        <v>0</v>
      </c>
      <c r="F27" s="37">
        <f t="shared" si="1"/>
        <v>1</v>
      </c>
      <c r="G27" s="37" t="s">
        <v>462</v>
      </c>
    </row>
    <row r="28" spans="1:7" x14ac:dyDescent="0.25">
      <c r="A28" s="37" t="s">
        <v>166</v>
      </c>
      <c r="B28" s="37">
        <f>COUNTIF(Historico!B:B,Verificação_Parametros!A28)</f>
        <v>1</v>
      </c>
      <c r="C28" s="37">
        <f>COUNTIF(Dados_Projetados!$1:$1,Verificação_Parametros!A28)</f>
        <v>1</v>
      </c>
      <c r="D28" s="37">
        <f>COUNTIF(Parametros!A:A,Verificação_Parametros!A28)</f>
        <v>0</v>
      </c>
      <c r="E28" s="37" t="b">
        <f t="shared" si="0"/>
        <v>0</v>
      </c>
      <c r="F28" s="37">
        <f t="shared" si="1"/>
        <v>1</v>
      </c>
      <c r="G28" s="37" t="s">
        <v>462</v>
      </c>
    </row>
    <row r="29" spans="1:7" x14ac:dyDescent="0.25">
      <c r="A29" s="37" t="s">
        <v>167</v>
      </c>
      <c r="B29" s="37">
        <f>COUNTIF(Historico!B:B,Verificação_Parametros!A29)</f>
        <v>0</v>
      </c>
      <c r="C29" s="37">
        <f>COUNTIF(Dados_Projetados!$1:$1,Verificação_Parametros!A29)</f>
        <v>0</v>
      </c>
      <c r="D29" s="37">
        <f>COUNTIF(Parametros!A:A,Verificação_Parametros!A29)</f>
        <v>4</v>
      </c>
      <c r="E29" s="37" t="b">
        <f t="shared" si="0"/>
        <v>0</v>
      </c>
      <c r="F29" s="37">
        <f t="shared" si="1"/>
        <v>4</v>
      </c>
      <c r="G29" s="37" t="s">
        <v>462</v>
      </c>
    </row>
    <row r="30" spans="1:7" x14ac:dyDescent="0.25">
      <c r="A30" s="37" t="s">
        <v>168</v>
      </c>
      <c r="B30" s="37">
        <f>COUNTIF(Historico!B:B,Verificação_Parametros!A30)</f>
        <v>0</v>
      </c>
      <c r="C30" s="37">
        <f>COUNTIF(Dados_Projetados!$1:$1,Verificação_Parametros!A30)</f>
        <v>0</v>
      </c>
      <c r="D30" s="37">
        <f>COUNTIF(Parametros!A:A,Verificação_Parametros!A30)</f>
        <v>4</v>
      </c>
      <c r="E30" s="37" t="b">
        <f t="shared" si="0"/>
        <v>0</v>
      </c>
      <c r="F30" s="37">
        <f t="shared" si="1"/>
        <v>4</v>
      </c>
      <c r="G30" s="37" t="s">
        <v>462</v>
      </c>
    </row>
    <row r="31" spans="1:7" x14ac:dyDescent="0.25">
      <c r="A31" s="37" t="s">
        <v>169</v>
      </c>
      <c r="B31" s="37">
        <f>COUNTIF(Historico!B:B,Verificação_Parametros!A31)</f>
        <v>0</v>
      </c>
      <c r="C31" s="37">
        <f>COUNTIF(Dados_Projetados!$1:$1,Verificação_Parametros!A31)</f>
        <v>0</v>
      </c>
      <c r="D31" s="37">
        <f>COUNTIF(Parametros!A:A,Verificação_Parametros!A31)</f>
        <v>4</v>
      </c>
      <c r="E31" s="37" t="b">
        <f t="shared" si="0"/>
        <v>0</v>
      </c>
      <c r="F31" s="37">
        <f t="shared" si="1"/>
        <v>4</v>
      </c>
      <c r="G31" s="37" t="s">
        <v>462</v>
      </c>
    </row>
    <row r="32" spans="1:7" x14ac:dyDescent="0.25">
      <c r="A32" s="37" t="s">
        <v>170</v>
      </c>
      <c r="B32" s="37">
        <f>COUNTIF(Historico!B:B,Verificação_Parametros!A32)</f>
        <v>0</v>
      </c>
      <c r="C32" s="37">
        <f>COUNTIF(Dados_Projetados!$1:$1,Verificação_Parametros!A32)</f>
        <v>0</v>
      </c>
      <c r="D32" s="37">
        <f>COUNTIF(Parametros!A:A,Verificação_Parametros!A32)</f>
        <v>4</v>
      </c>
      <c r="E32" s="37" t="b">
        <f t="shared" si="0"/>
        <v>0</v>
      </c>
      <c r="F32" s="37">
        <f t="shared" si="1"/>
        <v>4</v>
      </c>
      <c r="G32" s="37" t="s">
        <v>462</v>
      </c>
    </row>
    <row r="33" spans="1:7" x14ac:dyDescent="0.25">
      <c r="A33" s="37" t="s">
        <v>171</v>
      </c>
      <c r="B33" s="37">
        <f>COUNTIF(Historico!B:B,Verificação_Parametros!A33)</f>
        <v>1</v>
      </c>
      <c r="C33" s="37">
        <f>COUNTIF(Dados_Projetados!$1:$1,Verificação_Parametros!A33)</f>
        <v>0</v>
      </c>
      <c r="D33" s="37">
        <f>COUNTIF(Parametros!A:A,Verificação_Parametros!A33)</f>
        <v>4</v>
      </c>
      <c r="E33" s="37" t="b">
        <f t="shared" si="0"/>
        <v>0</v>
      </c>
      <c r="F33" s="37">
        <f t="shared" si="1"/>
        <v>4</v>
      </c>
      <c r="G33" s="37" t="s">
        <v>462</v>
      </c>
    </row>
    <row r="34" spans="1:7" x14ac:dyDescent="0.25">
      <c r="A34" s="37" t="s">
        <v>476</v>
      </c>
      <c r="B34" s="37">
        <f>COUNTIF(Historico!B:B,Verificação_Parametros!A34)</f>
        <v>0</v>
      </c>
      <c r="C34" s="37">
        <f>COUNTIF(Dados_Projetados!$1:$1,Verificação_Parametros!A34)</f>
        <v>1</v>
      </c>
      <c r="D34" s="37">
        <f>COUNTIF(Parametros!A:A,Verificação_Parametros!A34)</f>
        <v>0</v>
      </c>
      <c r="E34" s="37" t="b">
        <f t="shared" si="0"/>
        <v>0</v>
      </c>
      <c r="F34" s="37">
        <f t="shared" si="1"/>
        <v>1</v>
      </c>
      <c r="G34" s="37" t="s">
        <v>462</v>
      </c>
    </row>
    <row r="35" spans="1:7" x14ac:dyDescent="0.25">
      <c r="A35" s="37" t="s">
        <v>478</v>
      </c>
      <c r="B35" s="37">
        <f>COUNTIF(Historico!B:B,Verificação_Parametros!A35)</f>
        <v>0</v>
      </c>
      <c r="C35" s="37">
        <f>COUNTIF(Dados_Projetados!$1:$1,Verificação_Parametros!A35)</f>
        <v>1</v>
      </c>
      <c r="D35" s="37">
        <f>COUNTIF(Parametros!A:A,Verificação_Parametros!A35)</f>
        <v>0</v>
      </c>
      <c r="E35" s="37" t="b">
        <f t="shared" si="0"/>
        <v>0</v>
      </c>
      <c r="F35" s="37">
        <f t="shared" si="1"/>
        <v>1</v>
      </c>
      <c r="G35" s="37" t="s">
        <v>462</v>
      </c>
    </row>
    <row r="36" spans="1:7" x14ac:dyDescent="0.25">
      <c r="A36" s="37" t="s">
        <v>195</v>
      </c>
      <c r="B36" s="37">
        <f>COUNTIF(Historico!B:B,Verificação_Parametros!A36)</f>
        <v>0</v>
      </c>
      <c r="C36" s="37">
        <f>COUNTIF(Dados_Projetados!$1:$1,Verificação_Parametros!A36)</f>
        <v>1</v>
      </c>
      <c r="D36" s="37">
        <f>COUNTIF(Parametros!A:A,Verificação_Parametros!A36)</f>
        <v>0</v>
      </c>
      <c r="E36" s="37" t="b">
        <f t="shared" si="0"/>
        <v>0</v>
      </c>
      <c r="F36" s="37">
        <f t="shared" si="1"/>
        <v>1</v>
      </c>
      <c r="G36" s="37" t="s">
        <v>462</v>
      </c>
    </row>
    <row r="37" spans="1:7" x14ac:dyDescent="0.25">
      <c r="A37" s="37" t="s">
        <v>196</v>
      </c>
      <c r="B37" s="37">
        <f>COUNTIF(Historico!B:B,Verificação_Parametros!A37)</f>
        <v>0</v>
      </c>
      <c r="C37" s="37">
        <f>COUNTIF(Dados_Projetados!$1:$1,Verificação_Parametros!A37)</f>
        <v>1</v>
      </c>
      <c r="D37" s="37">
        <f>COUNTIF(Parametros!A:A,Verificação_Parametros!A37)</f>
        <v>0</v>
      </c>
      <c r="E37" s="37" t="b">
        <f t="shared" si="0"/>
        <v>0</v>
      </c>
      <c r="F37" s="37">
        <f t="shared" si="1"/>
        <v>1</v>
      </c>
      <c r="G37" s="37" t="s">
        <v>462</v>
      </c>
    </row>
    <row r="38" spans="1:7" x14ac:dyDescent="0.25">
      <c r="A38" s="37" t="s">
        <v>197</v>
      </c>
      <c r="B38" s="37">
        <f>COUNTIF(Historico!B:B,Verificação_Parametros!A38)</f>
        <v>0</v>
      </c>
      <c r="C38" s="37">
        <f>COUNTIF(Dados_Projetados!$1:$1,Verificação_Parametros!A38)</f>
        <v>1</v>
      </c>
      <c r="D38" s="37">
        <f>COUNTIF(Parametros!A:A,Verificação_Parametros!A38)</f>
        <v>0</v>
      </c>
      <c r="E38" s="37" t="b">
        <f t="shared" si="0"/>
        <v>0</v>
      </c>
      <c r="F38" s="37">
        <f t="shared" si="1"/>
        <v>1</v>
      </c>
      <c r="G38" s="37" t="s">
        <v>462</v>
      </c>
    </row>
    <row r="39" spans="1:7" x14ac:dyDescent="0.25">
      <c r="A39" s="37" t="s">
        <v>198</v>
      </c>
      <c r="B39" s="37">
        <f>COUNTIF(Historico!B:B,Verificação_Parametros!A39)</f>
        <v>0</v>
      </c>
      <c r="C39" s="37">
        <f>COUNTIF(Dados_Projetados!$1:$1,Verificação_Parametros!A39)</f>
        <v>1</v>
      </c>
      <c r="D39" s="37">
        <f>COUNTIF(Parametros!A:A,Verificação_Parametros!A39)</f>
        <v>0</v>
      </c>
      <c r="E39" s="37" t="b">
        <f t="shared" si="0"/>
        <v>0</v>
      </c>
      <c r="F39" s="37">
        <f t="shared" si="1"/>
        <v>1</v>
      </c>
      <c r="G39" s="37" t="s">
        <v>462</v>
      </c>
    </row>
    <row r="40" spans="1:7" x14ac:dyDescent="0.25">
      <c r="A40" s="37" t="s">
        <v>199</v>
      </c>
      <c r="B40" s="37">
        <f>COUNTIF(Historico!B:B,Verificação_Parametros!A40)</f>
        <v>0</v>
      </c>
      <c r="C40" s="37">
        <f>COUNTIF(Dados_Projetados!$1:$1,Verificação_Parametros!A40)</f>
        <v>1</v>
      </c>
      <c r="D40" s="37">
        <f>COUNTIF(Parametros!A:A,Verificação_Parametros!A40)</f>
        <v>0</v>
      </c>
      <c r="E40" s="37" t="b">
        <f t="shared" si="0"/>
        <v>0</v>
      </c>
      <c r="F40" s="37">
        <f t="shared" si="1"/>
        <v>1</v>
      </c>
      <c r="G40" s="37" t="s">
        <v>462</v>
      </c>
    </row>
    <row r="41" spans="1:7" x14ac:dyDescent="0.25">
      <c r="A41" s="37" t="s">
        <v>200</v>
      </c>
      <c r="B41" s="37">
        <f>COUNTIF(Historico!B:B,Verificação_Parametros!A41)</f>
        <v>0</v>
      </c>
      <c r="C41" s="37">
        <f>COUNTIF(Dados_Projetados!$1:$1,Verificação_Parametros!A41)</f>
        <v>1</v>
      </c>
      <c r="D41" s="37">
        <f>COUNTIF(Parametros!A:A,Verificação_Parametros!A41)</f>
        <v>0</v>
      </c>
      <c r="E41" s="37" t="b">
        <f t="shared" si="0"/>
        <v>0</v>
      </c>
      <c r="F41" s="37">
        <f t="shared" si="1"/>
        <v>1</v>
      </c>
      <c r="G41" s="37" t="s">
        <v>462</v>
      </c>
    </row>
    <row r="42" spans="1:7" x14ac:dyDescent="0.25">
      <c r="A42" s="37" t="s">
        <v>201</v>
      </c>
      <c r="B42" s="37">
        <f>COUNTIF(Historico!B:B,Verificação_Parametros!A42)</f>
        <v>0</v>
      </c>
      <c r="C42" s="37">
        <f>COUNTIF(Dados_Projetados!$1:$1,Verificação_Parametros!A42)</f>
        <v>1</v>
      </c>
      <c r="D42" s="37">
        <f>COUNTIF(Parametros!A:A,Verificação_Parametros!A42)</f>
        <v>0</v>
      </c>
      <c r="E42" s="37" t="b">
        <f t="shared" si="0"/>
        <v>0</v>
      </c>
      <c r="F42" s="37">
        <f t="shared" si="1"/>
        <v>1</v>
      </c>
      <c r="G42" s="37" t="s">
        <v>462</v>
      </c>
    </row>
    <row r="43" spans="1:7" x14ac:dyDescent="0.25">
      <c r="A43" s="37" t="s">
        <v>202</v>
      </c>
      <c r="B43" s="37">
        <f>COUNTIF(Historico!B:B,Verificação_Parametros!A43)</f>
        <v>0</v>
      </c>
      <c r="C43" s="37">
        <f>COUNTIF(Dados_Projetados!$1:$1,Verificação_Parametros!A43)</f>
        <v>1</v>
      </c>
      <c r="D43" s="37">
        <f>COUNTIF(Parametros!A:A,Verificação_Parametros!A43)</f>
        <v>0</v>
      </c>
      <c r="E43" s="37" t="b">
        <f t="shared" si="0"/>
        <v>0</v>
      </c>
      <c r="F43" s="37">
        <f t="shared" si="1"/>
        <v>1</v>
      </c>
      <c r="G43" s="37" t="s">
        <v>462</v>
      </c>
    </row>
    <row r="44" spans="1:7" x14ac:dyDescent="0.25">
      <c r="A44" s="37" t="s">
        <v>203</v>
      </c>
      <c r="B44" s="37">
        <f>COUNTIF(Historico!B:B,Verificação_Parametros!A44)</f>
        <v>0</v>
      </c>
      <c r="C44" s="37">
        <f>COUNTIF(Dados_Projetados!$1:$1,Verificação_Parametros!A44)</f>
        <v>1</v>
      </c>
      <c r="D44" s="37">
        <f>COUNTIF(Parametros!A:A,Verificação_Parametros!A44)</f>
        <v>0</v>
      </c>
      <c r="E44" s="37" t="b">
        <f t="shared" si="0"/>
        <v>0</v>
      </c>
      <c r="F44" s="37">
        <f t="shared" si="1"/>
        <v>1</v>
      </c>
      <c r="G44" s="37" t="s">
        <v>462</v>
      </c>
    </row>
    <row r="45" spans="1:7" x14ac:dyDescent="0.25">
      <c r="A45" s="37" t="s">
        <v>204</v>
      </c>
      <c r="B45" s="37">
        <f>COUNTIF(Historico!B:B,Verificação_Parametros!A45)</f>
        <v>0</v>
      </c>
      <c r="C45" s="37">
        <f>COUNTIF(Dados_Projetados!$1:$1,Verificação_Parametros!A45)</f>
        <v>1</v>
      </c>
      <c r="D45" s="37">
        <f>COUNTIF(Parametros!A:A,Verificação_Parametros!A45)</f>
        <v>0</v>
      </c>
      <c r="E45" s="37" t="b">
        <f t="shared" si="0"/>
        <v>0</v>
      </c>
      <c r="F45" s="37">
        <f t="shared" si="1"/>
        <v>1</v>
      </c>
      <c r="G45" s="37" t="s">
        <v>462</v>
      </c>
    </row>
    <row r="46" spans="1:7" x14ac:dyDescent="0.25">
      <c r="A46" s="37" t="s">
        <v>206</v>
      </c>
      <c r="B46" s="37">
        <f>COUNTIF(Historico!B:B,Verificação_Parametros!A46)</f>
        <v>1</v>
      </c>
      <c r="C46" s="37">
        <f>COUNTIF(Dados_Projetados!$1:$1,Verificação_Parametros!A46)</f>
        <v>0</v>
      </c>
      <c r="D46" s="37">
        <f>COUNTIF(Parametros!A:A,Verificação_Parametros!A46)</f>
        <v>4</v>
      </c>
      <c r="E46" s="37" t="b">
        <f t="shared" si="0"/>
        <v>0</v>
      </c>
      <c r="F46" s="37">
        <f t="shared" si="1"/>
        <v>4</v>
      </c>
      <c r="G46" s="37" t="s">
        <v>462</v>
      </c>
    </row>
    <row r="47" spans="1:7" x14ac:dyDescent="0.25">
      <c r="A47" s="37" t="s">
        <v>207</v>
      </c>
      <c r="B47" s="37">
        <f>COUNTIF(Historico!B:B,Verificação_Parametros!A47)</f>
        <v>1</v>
      </c>
      <c r="C47" s="37">
        <f>COUNTIF(Dados_Projetados!$1:$1,Verificação_Parametros!A47)</f>
        <v>0</v>
      </c>
      <c r="D47" s="37">
        <f>COUNTIF(Parametros!A:A,Verificação_Parametros!A47)</f>
        <v>4</v>
      </c>
      <c r="E47" s="37" t="b">
        <f t="shared" si="0"/>
        <v>0</v>
      </c>
      <c r="F47" s="37">
        <f t="shared" si="1"/>
        <v>4</v>
      </c>
      <c r="G47" s="37" t="s">
        <v>462</v>
      </c>
    </row>
    <row r="48" spans="1:7" x14ac:dyDescent="0.25">
      <c r="A48" s="37" t="s">
        <v>208</v>
      </c>
      <c r="B48" s="37">
        <f>COUNTIF(Historico!B:B,Verificação_Parametros!A48)</f>
        <v>1</v>
      </c>
      <c r="C48" s="37">
        <f>COUNTIF(Dados_Projetados!$1:$1,Verificação_Parametros!A48)</f>
        <v>0</v>
      </c>
      <c r="D48" s="37">
        <f>COUNTIF(Parametros!A:A,Verificação_Parametros!A48)</f>
        <v>4</v>
      </c>
      <c r="E48" s="37" t="b">
        <f t="shared" si="0"/>
        <v>0</v>
      </c>
      <c r="F48" s="37">
        <f t="shared" si="1"/>
        <v>4</v>
      </c>
      <c r="G48" s="37" t="s">
        <v>462</v>
      </c>
    </row>
    <row r="49" spans="1:7" x14ac:dyDescent="0.25">
      <c r="A49" s="37" t="s">
        <v>209</v>
      </c>
      <c r="B49" s="37">
        <f>COUNTIF(Historico!B:B,Verificação_Parametros!A49)</f>
        <v>1</v>
      </c>
      <c r="C49" s="37">
        <f>COUNTIF(Dados_Projetados!$1:$1,Verificação_Parametros!A49)</f>
        <v>0</v>
      </c>
      <c r="D49" s="37">
        <f>COUNTIF(Parametros!A:A,Verificação_Parametros!A49)</f>
        <v>4</v>
      </c>
      <c r="E49" s="37" t="b">
        <f t="shared" si="0"/>
        <v>0</v>
      </c>
      <c r="F49" s="37">
        <f t="shared" si="1"/>
        <v>4</v>
      </c>
      <c r="G49" s="37" t="s">
        <v>462</v>
      </c>
    </row>
    <row r="50" spans="1:7" x14ac:dyDescent="0.25">
      <c r="A50" s="37" t="s">
        <v>211</v>
      </c>
      <c r="B50" s="37">
        <f>COUNTIF(Historico!B:B,Verificação_Parametros!A50)</f>
        <v>0</v>
      </c>
      <c r="C50" s="37">
        <f>COUNTIF(Dados_Projetados!$1:$1,Verificação_Parametros!A50)</f>
        <v>0</v>
      </c>
      <c r="D50" s="37">
        <f>COUNTIF(Parametros!A:A,Verificação_Parametros!A50)</f>
        <v>4</v>
      </c>
      <c r="E50" s="37" t="b">
        <f t="shared" si="0"/>
        <v>0</v>
      </c>
      <c r="F50" s="37">
        <f t="shared" si="1"/>
        <v>4</v>
      </c>
      <c r="G50" s="37" t="s">
        <v>462</v>
      </c>
    </row>
    <row r="51" spans="1:7" x14ac:dyDescent="0.25">
      <c r="A51" s="37" t="s">
        <v>215</v>
      </c>
      <c r="B51" s="37">
        <f>COUNTIF(Historico!B:B,Verificação_Parametros!A51)</f>
        <v>0</v>
      </c>
      <c r="C51" s="37">
        <f>COUNTIF(Dados_Projetados!$1:$1,Verificação_Parametros!A51)</f>
        <v>0</v>
      </c>
      <c r="D51" s="37">
        <f>COUNTIF(Parametros!A:A,Verificação_Parametros!A51)</f>
        <v>4</v>
      </c>
      <c r="E51" s="37" t="b">
        <f t="shared" si="0"/>
        <v>0</v>
      </c>
      <c r="F51" s="37">
        <f t="shared" si="1"/>
        <v>4</v>
      </c>
      <c r="G51" s="37" t="s">
        <v>462</v>
      </c>
    </row>
    <row r="52" spans="1:7" x14ac:dyDescent="0.25">
      <c r="A52" s="37" t="s">
        <v>210</v>
      </c>
      <c r="B52" s="37">
        <f>COUNTIF(Historico!B:B,Verificação_Parametros!A52)</f>
        <v>0</v>
      </c>
      <c r="C52" s="37">
        <f>COUNTIF(Dados_Projetados!$1:$1,Verificação_Parametros!A52)</f>
        <v>0</v>
      </c>
      <c r="D52" s="37">
        <f>COUNTIF(Parametros!A:A,Verificação_Parametros!A52)</f>
        <v>4</v>
      </c>
      <c r="E52" s="37" t="b">
        <f t="shared" si="0"/>
        <v>0</v>
      </c>
      <c r="F52" s="37">
        <f t="shared" si="1"/>
        <v>4</v>
      </c>
      <c r="G52" s="37" t="s">
        <v>462</v>
      </c>
    </row>
    <row r="53" spans="1:7" x14ac:dyDescent="0.25">
      <c r="A53" s="37" t="s">
        <v>212</v>
      </c>
      <c r="B53" s="37">
        <f>COUNTIF(Historico!B:B,Verificação_Parametros!A53)</f>
        <v>0</v>
      </c>
      <c r="C53" s="37">
        <f>COUNTIF(Dados_Projetados!$1:$1,Verificação_Parametros!A53)</f>
        <v>0</v>
      </c>
      <c r="D53" s="37">
        <f>COUNTIF(Parametros!A:A,Verificação_Parametros!A53)</f>
        <v>4</v>
      </c>
      <c r="E53" s="37" t="b">
        <f t="shared" si="0"/>
        <v>0</v>
      </c>
      <c r="F53" s="37">
        <f t="shared" si="1"/>
        <v>4</v>
      </c>
      <c r="G53" s="37" t="s">
        <v>462</v>
      </c>
    </row>
    <row r="54" spans="1:7" x14ac:dyDescent="0.25">
      <c r="A54" s="37" t="s">
        <v>213</v>
      </c>
      <c r="B54" s="37">
        <f>COUNTIF(Historico!B:B,Verificação_Parametros!A54)</f>
        <v>0</v>
      </c>
      <c r="C54" s="37">
        <f>COUNTIF(Dados_Projetados!$1:$1,Verificação_Parametros!A54)</f>
        <v>0</v>
      </c>
      <c r="D54" s="37">
        <f>COUNTIF(Parametros!A:A,Verificação_Parametros!A54)</f>
        <v>4</v>
      </c>
      <c r="E54" s="37" t="b">
        <f t="shared" si="0"/>
        <v>0</v>
      </c>
      <c r="F54" s="37">
        <f t="shared" si="1"/>
        <v>4</v>
      </c>
      <c r="G54" s="37" t="s">
        <v>462</v>
      </c>
    </row>
    <row r="55" spans="1:7" x14ac:dyDescent="0.25">
      <c r="A55" s="37" t="s">
        <v>214</v>
      </c>
      <c r="B55" s="37">
        <f>COUNTIF(Historico!B:B,Verificação_Parametros!A55)</f>
        <v>0</v>
      </c>
      <c r="C55" s="37">
        <f>COUNTIF(Dados_Projetados!$1:$1,Verificação_Parametros!A55)</f>
        <v>0</v>
      </c>
      <c r="D55" s="37">
        <f>COUNTIF(Parametros!A:A,Verificação_Parametros!A55)</f>
        <v>4</v>
      </c>
      <c r="E55" s="37" t="b">
        <f t="shared" si="0"/>
        <v>0</v>
      </c>
      <c r="F55" s="37">
        <f t="shared" si="1"/>
        <v>4</v>
      </c>
      <c r="G55" s="37" t="s">
        <v>462</v>
      </c>
    </row>
    <row r="56" spans="1:7" x14ac:dyDescent="0.25">
      <c r="A56" s="37" t="s">
        <v>52</v>
      </c>
      <c r="B56" s="37">
        <f>COUNTIF(Historico!B:B,Verificação_Parametros!A56)</f>
        <v>1</v>
      </c>
      <c r="C56" s="37">
        <f>COUNTIF(Dados_Projetados!$1:$1,Verificação_Parametros!A56)</f>
        <v>0</v>
      </c>
      <c r="D56" s="37">
        <f>COUNTIF(Parametros!A:A,Verificação_Parametros!A56)</f>
        <v>4</v>
      </c>
      <c r="E56" s="37" t="b">
        <f t="shared" si="0"/>
        <v>0</v>
      </c>
      <c r="F56" s="37">
        <f t="shared" si="1"/>
        <v>4</v>
      </c>
      <c r="G56" s="37" t="s">
        <v>462</v>
      </c>
    </row>
    <row r="57" spans="1:7" x14ac:dyDescent="0.25">
      <c r="A57" s="37" t="s">
        <v>72</v>
      </c>
      <c r="B57" s="37">
        <f>COUNTIF(Historico!B:B,Verificação_Parametros!A57)</f>
        <v>1</v>
      </c>
      <c r="C57" s="37">
        <f>COUNTIF(Dados_Projetados!$1:$1,Verificação_Parametros!A57)</f>
        <v>0</v>
      </c>
      <c r="D57" s="37">
        <f>COUNTIF(Parametros!A:A,Verificação_Parametros!A57)</f>
        <v>4</v>
      </c>
      <c r="E57" s="37" t="b">
        <f t="shared" si="0"/>
        <v>0</v>
      </c>
      <c r="F57" s="37">
        <f t="shared" si="1"/>
        <v>4</v>
      </c>
      <c r="G57" s="37" t="s">
        <v>462</v>
      </c>
    </row>
    <row r="58" spans="1:7" x14ac:dyDescent="0.25">
      <c r="A58" s="37" t="s">
        <v>76</v>
      </c>
      <c r="B58" s="37">
        <f>COUNTIF(Historico!B:B,Verificação_Parametros!A58)</f>
        <v>1</v>
      </c>
      <c r="C58" s="37">
        <f>COUNTIF(Dados_Projetados!$1:$1,Verificação_Parametros!A58)</f>
        <v>0</v>
      </c>
      <c r="D58" s="37">
        <f>COUNTIF(Parametros!A:A,Verificação_Parametros!A58)</f>
        <v>4</v>
      </c>
      <c r="E58" s="37" t="b">
        <f t="shared" si="0"/>
        <v>0</v>
      </c>
      <c r="F58" s="37">
        <f t="shared" si="1"/>
        <v>4</v>
      </c>
      <c r="G58" s="37" t="s">
        <v>462</v>
      </c>
    </row>
    <row r="59" spans="1:7" x14ac:dyDescent="0.25">
      <c r="A59" s="37" t="s">
        <v>89</v>
      </c>
      <c r="B59" s="37">
        <f>COUNTIF(Historico!B:B,Verificação_Parametros!A59)</f>
        <v>1</v>
      </c>
      <c r="C59" s="37">
        <f>COUNTIF(Dados_Projetados!$1:$1,Verificação_Parametros!A59)</f>
        <v>0</v>
      </c>
      <c r="D59" s="37">
        <f>COUNTIF(Parametros!A:A,Verificação_Parametros!A59)</f>
        <v>4</v>
      </c>
      <c r="E59" s="37" t="b">
        <f t="shared" si="0"/>
        <v>0</v>
      </c>
      <c r="F59" s="37">
        <f t="shared" si="1"/>
        <v>4</v>
      </c>
      <c r="G59" s="37" t="s">
        <v>462</v>
      </c>
    </row>
    <row r="60" spans="1:7" x14ac:dyDescent="0.25">
      <c r="A60" s="37" t="s">
        <v>86</v>
      </c>
      <c r="B60" s="37">
        <f>COUNTIF(Historico!B:B,Verificação_Parametros!A60)</f>
        <v>1</v>
      </c>
      <c r="C60" s="37">
        <f>COUNTIF(Dados_Projetados!$1:$1,Verificação_Parametros!A60)</f>
        <v>0</v>
      </c>
      <c r="D60" s="37">
        <f>COUNTIF(Parametros!A:A,Verificação_Parametros!A60)</f>
        <v>4</v>
      </c>
      <c r="E60" s="37" t="b">
        <f t="shared" si="0"/>
        <v>0</v>
      </c>
      <c r="F60" s="37">
        <f t="shared" si="1"/>
        <v>4</v>
      </c>
      <c r="G60" s="37" t="s">
        <v>462</v>
      </c>
    </row>
    <row r="61" spans="1:7" x14ac:dyDescent="0.25">
      <c r="A61" s="37" t="s">
        <v>110</v>
      </c>
      <c r="B61" s="37">
        <f>COUNTIF(Historico!B:B,Verificação_Parametros!A61)</f>
        <v>1</v>
      </c>
      <c r="C61" s="37">
        <f>COUNTIF(Dados_Projetados!$1:$1,Verificação_Parametros!A61)</f>
        <v>0</v>
      </c>
      <c r="D61" s="37">
        <f>COUNTIF(Parametros!A:A,Verificação_Parametros!A61)</f>
        <v>4</v>
      </c>
      <c r="E61" s="37" t="b">
        <f t="shared" si="0"/>
        <v>0</v>
      </c>
      <c r="F61" s="37">
        <f t="shared" si="1"/>
        <v>4</v>
      </c>
      <c r="G61" s="37" t="s">
        <v>462</v>
      </c>
    </row>
    <row r="62" spans="1:7" x14ac:dyDescent="0.25">
      <c r="A62" s="37" t="s">
        <v>115</v>
      </c>
      <c r="B62" s="37">
        <f>COUNTIF(Historico!B:B,Verificação_Parametros!A62)</f>
        <v>1</v>
      </c>
      <c r="C62" s="37">
        <f>COUNTIF(Dados_Projetados!$1:$1,Verificação_Parametros!A62)</f>
        <v>0</v>
      </c>
      <c r="D62" s="37">
        <f>COUNTIF(Parametros!A:A,Verificação_Parametros!A62)</f>
        <v>4</v>
      </c>
      <c r="E62" s="37" t="b">
        <f t="shared" si="0"/>
        <v>0</v>
      </c>
      <c r="F62" s="37">
        <f t="shared" si="1"/>
        <v>4</v>
      </c>
      <c r="G62" s="37" t="s">
        <v>462</v>
      </c>
    </row>
    <row r="63" spans="1:7" x14ac:dyDescent="0.25">
      <c r="A63" s="37" t="s">
        <v>117</v>
      </c>
      <c r="B63" s="37">
        <f>COUNTIF(Historico!B:B,Verificação_Parametros!A63)</f>
        <v>1</v>
      </c>
      <c r="C63" s="37">
        <f>COUNTIF(Dados_Projetados!$1:$1,Verificação_Parametros!A63)</f>
        <v>0</v>
      </c>
      <c r="D63" s="37">
        <f>COUNTIF(Parametros!A:A,Verificação_Parametros!A63)</f>
        <v>4</v>
      </c>
      <c r="E63" s="37" t="b">
        <f t="shared" si="0"/>
        <v>0</v>
      </c>
      <c r="F63" s="37">
        <f t="shared" si="1"/>
        <v>4</v>
      </c>
      <c r="G63" s="37" t="s">
        <v>462</v>
      </c>
    </row>
    <row r="64" spans="1:7" x14ac:dyDescent="0.25">
      <c r="A64" s="37" t="s">
        <v>122</v>
      </c>
      <c r="B64" s="37">
        <f>COUNTIF(Historico!B:B,Verificação_Parametros!A64)</f>
        <v>1</v>
      </c>
      <c r="C64" s="37">
        <f>COUNTIF(Dados_Projetados!$1:$1,Verificação_Parametros!A64)</f>
        <v>0</v>
      </c>
      <c r="D64" s="37">
        <f>COUNTIF(Parametros!A:A,Verificação_Parametros!A64)</f>
        <v>4</v>
      </c>
      <c r="E64" s="37" t="b">
        <f t="shared" si="0"/>
        <v>0</v>
      </c>
      <c r="F64" s="37">
        <f t="shared" si="1"/>
        <v>4</v>
      </c>
      <c r="G64" s="37" t="s">
        <v>462</v>
      </c>
    </row>
    <row r="65" spans="1:7" x14ac:dyDescent="0.25">
      <c r="A65" s="37" t="s">
        <v>144</v>
      </c>
      <c r="B65" s="37">
        <f>COUNTIF(Historico!B:B,Verificação_Parametros!A65)</f>
        <v>1</v>
      </c>
      <c r="C65" s="37">
        <f>COUNTIF(Dados_Projetados!$1:$1,Verificação_Parametros!A65)</f>
        <v>0</v>
      </c>
      <c r="D65" s="37">
        <f>COUNTIF(Parametros!A:A,Verificação_Parametros!A65)</f>
        <v>4</v>
      </c>
      <c r="E65" s="37" t="b">
        <f t="shared" si="0"/>
        <v>0</v>
      </c>
      <c r="F65" s="37">
        <f t="shared" si="1"/>
        <v>4</v>
      </c>
      <c r="G65" s="37" t="s">
        <v>462</v>
      </c>
    </row>
    <row r="66" spans="1:7" x14ac:dyDescent="0.25">
      <c r="A66" s="37" t="s">
        <v>145</v>
      </c>
      <c r="B66" s="37">
        <f>COUNTIF(Historico!B:B,Verificação_Parametros!A66)</f>
        <v>1</v>
      </c>
      <c r="C66" s="37">
        <f>COUNTIF(Dados_Projetados!$1:$1,Verificação_Parametros!A66)</f>
        <v>0</v>
      </c>
      <c r="D66" s="37">
        <f>COUNTIF(Parametros!A:A,Verificação_Parametros!A66)</f>
        <v>4</v>
      </c>
      <c r="E66" s="37" t="b">
        <f t="shared" si="0"/>
        <v>0</v>
      </c>
      <c r="F66" s="37">
        <f t="shared" si="1"/>
        <v>4</v>
      </c>
      <c r="G66" s="37" t="s">
        <v>462</v>
      </c>
    </row>
    <row r="67" spans="1:7" x14ac:dyDescent="0.25">
      <c r="A67" s="37" t="s">
        <v>158</v>
      </c>
      <c r="B67" s="37">
        <f>COUNTIF(Historico!B:B,Verificação_Parametros!A67)</f>
        <v>1</v>
      </c>
      <c r="C67" s="37">
        <f>COUNTIF(Dados_Projetados!$1:$1,Verificação_Parametros!A67)</f>
        <v>0</v>
      </c>
      <c r="D67" s="37">
        <f>COUNTIF(Parametros!A:A,Verificação_Parametros!A67)</f>
        <v>4</v>
      </c>
      <c r="E67" s="37" t="b">
        <f t="shared" ref="E67:E118" si="2">AND(C67&gt;0,D67&gt;0)</f>
        <v>0</v>
      </c>
      <c r="F67" s="37">
        <f t="shared" ref="F67:F118" si="3">D67+C67</f>
        <v>4</v>
      </c>
      <c r="G67" s="37" t="s">
        <v>462</v>
      </c>
    </row>
    <row r="68" spans="1:7" x14ac:dyDescent="0.25">
      <c r="A68" s="37" t="s">
        <v>159</v>
      </c>
      <c r="B68" s="37">
        <f>COUNTIF(Historico!B:B,Verificação_Parametros!A68)</f>
        <v>1</v>
      </c>
      <c r="C68" s="37">
        <f>COUNTIF(Dados_Projetados!$1:$1,Verificação_Parametros!A68)</f>
        <v>0</v>
      </c>
      <c r="D68" s="37">
        <f>COUNTIF(Parametros!A:A,Verificação_Parametros!A68)</f>
        <v>4</v>
      </c>
      <c r="E68" s="37" t="b">
        <f t="shared" si="2"/>
        <v>0</v>
      </c>
      <c r="F68" s="37">
        <f t="shared" si="3"/>
        <v>4</v>
      </c>
      <c r="G68" s="37" t="s">
        <v>462</v>
      </c>
    </row>
    <row r="69" spans="1:7" x14ac:dyDescent="0.25">
      <c r="A69" s="37" t="s">
        <v>162</v>
      </c>
      <c r="B69" s="37">
        <f>COUNTIF(Historico!B:B,Verificação_Parametros!A69)</f>
        <v>1</v>
      </c>
      <c r="C69" s="37">
        <f>COUNTIF(Dados_Projetados!$1:$1,Verificação_Parametros!A69)</f>
        <v>0</v>
      </c>
      <c r="D69" s="37">
        <f>COUNTIF(Parametros!A:A,Verificação_Parametros!A69)</f>
        <v>4</v>
      </c>
      <c r="E69" s="37" t="b">
        <f t="shared" si="2"/>
        <v>0</v>
      </c>
      <c r="F69" s="37">
        <f t="shared" si="3"/>
        <v>4</v>
      </c>
      <c r="G69" s="37" t="s">
        <v>462</v>
      </c>
    </row>
    <row r="70" spans="1:7" x14ac:dyDescent="0.25">
      <c r="A70" s="37" t="s">
        <v>165</v>
      </c>
      <c r="B70" s="37">
        <f>COUNTIF(Historico!B:B,Verificação_Parametros!A70)</f>
        <v>1</v>
      </c>
      <c r="C70" s="37">
        <f>COUNTIF(Dados_Projetados!$1:$1,Verificação_Parametros!A70)</f>
        <v>0</v>
      </c>
      <c r="D70" s="37">
        <f>COUNTIF(Parametros!A:A,Verificação_Parametros!A70)</f>
        <v>4</v>
      </c>
      <c r="E70" s="37" t="b">
        <f t="shared" si="2"/>
        <v>0</v>
      </c>
      <c r="F70" s="37">
        <f t="shared" si="3"/>
        <v>4</v>
      </c>
      <c r="G70" s="37" t="s">
        <v>462</v>
      </c>
    </row>
    <row r="71" spans="1:7" x14ac:dyDescent="0.25">
      <c r="A71" s="37" t="s">
        <v>175</v>
      </c>
      <c r="B71" s="37">
        <f>COUNTIF(Historico!B:B,Verificação_Parametros!A71)</f>
        <v>1</v>
      </c>
      <c r="C71" s="37">
        <f>COUNTIF(Dados_Projetados!$1:$1,Verificação_Parametros!A71)</f>
        <v>0</v>
      </c>
      <c r="D71" s="37">
        <f>COUNTIF(Parametros!A:A,Verificação_Parametros!A71)</f>
        <v>4</v>
      </c>
      <c r="E71" s="37" t="b">
        <f t="shared" si="2"/>
        <v>0</v>
      </c>
      <c r="F71" s="37">
        <f t="shared" si="3"/>
        <v>4</v>
      </c>
      <c r="G71" s="37" t="s">
        <v>462</v>
      </c>
    </row>
    <row r="72" spans="1:7" x14ac:dyDescent="0.25">
      <c r="A72" s="37" t="s">
        <v>179</v>
      </c>
      <c r="B72" s="37">
        <f>COUNTIF(Historico!B:B,Verificação_Parametros!A72)</f>
        <v>1</v>
      </c>
      <c r="C72" s="37">
        <f>COUNTIF(Dados_Projetados!$1:$1,Verificação_Parametros!A72)</f>
        <v>0</v>
      </c>
      <c r="D72" s="37">
        <f>COUNTIF(Parametros!A:A,Verificação_Parametros!A72)</f>
        <v>4</v>
      </c>
      <c r="E72" s="37" t="b">
        <f t="shared" si="2"/>
        <v>0</v>
      </c>
      <c r="F72" s="37">
        <f t="shared" si="3"/>
        <v>4</v>
      </c>
      <c r="G72" s="37" t="s">
        <v>462</v>
      </c>
    </row>
    <row r="73" spans="1:7" x14ac:dyDescent="0.25">
      <c r="A73" s="37" t="s">
        <v>84</v>
      </c>
      <c r="B73" s="37">
        <f>COUNTIF(Historico!B:B,Verificação_Parametros!A73)</f>
        <v>1</v>
      </c>
      <c r="C73" s="37">
        <f>COUNTIF(Dados_Projetados!$1:$1,Verificação_Parametros!A73)</f>
        <v>0</v>
      </c>
      <c r="D73" s="37">
        <f>COUNTIF(Parametros!A:A,Verificação_Parametros!A73)</f>
        <v>4</v>
      </c>
      <c r="E73" s="37" t="b">
        <f t="shared" si="2"/>
        <v>0</v>
      </c>
      <c r="F73" s="37">
        <f t="shared" si="3"/>
        <v>4</v>
      </c>
      <c r="G73" s="37" t="s">
        <v>462</v>
      </c>
    </row>
    <row r="74" spans="1:7" x14ac:dyDescent="0.25">
      <c r="A74" s="37" t="s">
        <v>191</v>
      </c>
      <c r="B74" s="37">
        <f>COUNTIF(Historico!B:B,Verificação_Parametros!A74)</f>
        <v>1</v>
      </c>
      <c r="C74" s="37">
        <f>COUNTIF(Dados_Projetados!$1:$1,Verificação_Parametros!A74)</f>
        <v>0</v>
      </c>
      <c r="D74" s="37">
        <f>COUNTIF(Parametros!A:A,Verificação_Parametros!A74)</f>
        <v>4</v>
      </c>
      <c r="E74" s="37" t="b">
        <f t="shared" si="2"/>
        <v>0</v>
      </c>
      <c r="F74" s="37">
        <f t="shared" si="3"/>
        <v>4</v>
      </c>
      <c r="G74" s="37" t="s">
        <v>462</v>
      </c>
    </row>
    <row r="75" spans="1:7" x14ac:dyDescent="0.25">
      <c r="A75" s="37" t="s">
        <v>192</v>
      </c>
      <c r="B75" s="37">
        <f>COUNTIF(Historico!B:B,Verificação_Parametros!A75)</f>
        <v>1</v>
      </c>
      <c r="C75" s="37">
        <f>COUNTIF(Dados_Projetados!$1:$1,Verificação_Parametros!A75)</f>
        <v>0</v>
      </c>
      <c r="D75" s="37">
        <f>COUNTIF(Parametros!A:A,Verificação_Parametros!A75)</f>
        <v>4</v>
      </c>
      <c r="E75" s="37" t="b">
        <f t="shared" si="2"/>
        <v>0</v>
      </c>
      <c r="F75" s="37">
        <f t="shared" si="3"/>
        <v>4</v>
      </c>
      <c r="G75" s="37" t="s">
        <v>462</v>
      </c>
    </row>
    <row r="76" spans="1:7" x14ac:dyDescent="0.25">
      <c r="A76" s="37" t="s">
        <v>193</v>
      </c>
      <c r="B76" s="37">
        <f>COUNTIF(Historico!B:B,Verificação_Parametros!A76)</f>
        <v>1</v>
      </c>
      <c r="C76" s="37">
        <f>COUNTIF(Dados_Projetados!$1:$1,Verificação_Parametros!A76)</f>
        <v>0</v>
      </c>
      <c r="D76" s="37">
        <f>COUNTIF(Parametros!A:A,Verificação_Parametros!A76)</f>
        <v>4</v>
      </c>
      <c r="E76" s="37" t="b">
        <f t="shared" si="2"/>
        <v>0</v>
      </c>
      <c r="F76" s="37">
        <f t="shared" si="3"/>
        <v>4</v>
      </c>
      <c r="G76" s="37" t="s">
        <v>462</v>
      </c>
    </row>
    <row r="77" spans="1:7" x14ac:dyDescent="0.25">
      <c r="A77" s="37" t="s">
        <v>194</v>
      </c>
      <c r="B77" s="37">
        <f>COUNTIF(Historico!B:B,Verificação_Parametros!A77)</f>
        <v>1</v>
      </c>
      <c r="C77" s="37">
        <f>COUNTIF(Dados_Projetados!$1:$1,Verificação_Parametros!A77)</f>
        <v>0</v>
      </c>
      <c r="D77" s="37">
        <f>COUNTIF(Parametros!A:A,Verificação_Parametros!A77)</f>
        <v>4</v>
      </c>
      <c r="E77" s="37" t="b">
        <f t="shared" si="2"/>
        <v>0</v>
      </c>
      <c r="F77" s="37">
        <f t="shared" si="3"/>
        <v>4</v>
      </c>
      <c r="G77" s="37" t="s">
        <v>462</v>
      </c>
    </row>
    <row r="78" spans="1:7" x14ac:dyDescent="0.25">
      <c r="A78" s="37" t="s">
        <v>182</v>
      </c>
      <c r="B78" s="37">
        <f>COUNTIF(Historico!B:B,Verificação_Parametros!A78)</f>
        <v>1</v>
      </c>
      <c r="C78" s="37">
        <f>COUNTIF(Dados_Projetados!$1:$1,Verificação_Parametros!A78)</f>
        <v>0</v>
      </c>
      <c r="D78" s="37">
        <f>COUNTIF(Parametros!A:A,Verificação_Parametros!A78)</f>
        <v>4</v>
      </c>
      <c r="E78" s="37" t="b">
        <f t="shared" si="2"/>
        <v>0</v>
      </c>
      <c r="F78" s="37">
        <f t="shared" si="3"/>
        <v>4</v>
      </c>
      <c r="G78" s="37" t="s">
        <v>462</v>
      </c>
    </row>
    <row r="79" spans="1:7" x14ac:dyDescent="0.25">
      <c r="A79" s="37" t="s">
        <v>187</v>
      </c>
      <c r="B79" s="37">
        <f>COUNTIF(Historico!B:B,Verificação_Parametros!A79)</f>
        <v>1</v>
      </c>
      <c r="C79" s="37">
        <f>COUNTIF(Dados_Projetados!$1:$1,Verificação_Parametros!A79)</f>
        <v>0</v>
      </c>
      <c r="D79" s="37">
        <f>COUNTIF(Parametros!A:A,Verificação_Parametros!A79)</f>
        <v>4</v>
      </c>
      <c r="E79" s="37" t="b">
        <f t="shared" si="2"/>
        <v>0</v>
      </c>
      <c r="F79" s="37">
        <f t="shared" si="3"/>
        <v>4</v>
      </c>
      <c r="G79" s="37" t="s">
        <v>462</v>
      </c>
    </row>
    <row r="80" spans="1:7" x14ac:dyDescent="0.25">
      <c r="A80" s="37" t="s">
        <v>188</v>
      </c>
      <c r="B80" s="37">
        <f>COUNTIF(Historico!B:B,Verificação_Parametros!A80)</f>
        <v>1</v>
      </c>
      <c r="C80" s="37">
        <f>COUNTIF(Dados_Projetados!$1:$1,Verificação_Parametros!A80)</f>
        <v>0</v>
      </c>
      <c r="D80" s="37">
        <f>COUNTIF(Parametros!A:A,Verificação_Parametros!A80)</f>
        <v>4</v>
      </c>
      <c r="E80" s="37" t="b">
        <f t="shared" si="2"/>
        <v>0</v>
      </c>
      <c r="F80" s="37">
        <f t="shared" si="3"/>
        <v>4</v>
      </c>
      <c r="G80" s="37" t="s">
        <v>462</v>
      </c>
    </row>
    <row r="81" spans="1:7" x14ac:dyDescent="0.25">
      <c r="A81" s="37" t="s">
        <v>189</v>
      </c>
      <c r="B81" s="37">
        <f>COUNTIF(Historico!B:B,Verificação_Parametros!A81)</f>
        <v>1</v>
      </c>
      <c r="C81" s="37">
        <f>COUNTIF(Dados_Projetados!$1:$1,Verificação_Parametros!A81)</f>
        <v>0</v>
      </c>
      <c r="D81" s="37">
        <f>COUNTIF(Parametros!A:A,Verificação_Parametros!A81)</f>
        <v>4</v>
      </c>
      <c r="E81" s="37" t="b">
        <f t="shared" si="2"/>
        <v>0</v>
      </c>
      <c r="F81" s="37">
        <f t="shared" si="3"/>
        <v>4</v>
      </c>
      <c r="G81" s="37" t="s">
        <v>462</v>
      </c>
    </row>
    <row r="82" spans="1:7" x14ac:dyDescent="0.25">
      <c r="A82" s="37" t="s">
        <v>190</v>
      </c>
      <c r="B82" s="37">
        <f>COUNTIF(Historico!B:B,Verificação_Parametros!A82)</f>
        <v>1</v>
      </c>
      <c r="C82" s="37">
        <f>COUNTIF(Dados_Projetados!$1:$1,Verificação_Parametros!A82)</f>
        <v>0</v>
      </c>
      <c r="D82" s="37">
        <f>COUNTIF(Parametros!A:A,Verificação_Parametros!A82)</f>
        <v>4</v>
      </c>
      <c r="E82" s="37" t="b">
        <f t="shared" si="2"/>
        <v>0</v>
      </c>
      <c r="F82" s="37">
        <f t="shared" si="3"/>
        <v>4</v>
      </c>
      <c r="G82" s="37" t="s">
        <v>462</v>
      </c>
    </row>
    <row r="83" spans="1:7" x14ac:dyDescent="0.25">
      <c r="A83" s="37" t="s">
        <v>81</v>
      </c>
      <c r="B83" s="37">
        <f>COUNTIF(Historico!B:B,Verificação_Parametros!A83)</f>
        <v>1</v>
      </c>
      <c r="C83" s="37">
        <f>COUNTIF(Dados_Projetados!$1:$1,Verificação_Parametros!A83)</f>
        <v>0</v>
      </c>
      <c r="D83" s="37">
        <f>COUNTIF(Parametros!A:A,Verificação_Parametros!A83)</f>
        <v>4</v>
      </c>
      <c r="E83" s="37" t="b">
        <f t="shared" si="2"/>
        <v>0</v>
      </c>
      <c r="F83" s="37">
        <f t="shared" si="3"/>
        <v>4</v>
      </c>
      <c r="G83" s="37" t="s">
        <v>462</v>
      </c>
    </row>
    <row r="84" spans="1:7" x14ac:dyDescent="0.25">
      <c r="A84" s="37" t="s">
        <v>183</v>
      </c>
      <c r="B84" s="37">
        <f>COUNTIF(Historico!B:B,Verificação_Parametros!A84)</f>
        <v>1</v>
      </c>
      <c r="C84" s="37">
        <f>COUNTIF(Dados_Projetados!$1:$1,Verificação_Parametros!A84)</f>
        <v>0</v>
      </c>
      <c r="D84" s="37">
        <f>COUNTIF(Parametros!A:A,Verificação_Parametros!A84)</f>
        <v>4</v>
      </c>
      <c r="E84" s="37" t="b">
        <f t="shared" si="2"/>
        <v>0</v>
      </c>
      <c r="F84" s="37">
        <f t="shared" si="3"/>
        <v>4</v>
      </c>
      <c r="G84" s="37" t="s">
        <v>462</v>
      </c>
    </row>
    <row r="85" spans="1:7" x14ac:dyDescent="0.25">
      <c r="A85" s="37" t="s">
        <v>184</v>
      </c>
      <c r="B85" s="37">
        <f>COUNTIF(Historico!B:B,Verificação_Parametros!A85)</f>
        <v>1</v>
      </c>
      <c r="C85" s="37">
        <f>COUNTIF(Dados_Projetados!$1:$1,Verificação_Parametros!A85)</f>
        <v>0</v>
      </c>
      <c r="D85" s="37">
        <f>COUNTIF(Parametros!A:A,Verificação_Parametros!A85)</f>
        <v>4</v>
      </c>
      <c r="E85" s="37" t="b">
        <f t="shared" si="2"/>
        <v>0</v>
      </c>
      <c r="F85" s="37">
        <f t="shared" si="3"/>
        <v>4</v>
      </c>
      <c r="G85" s="37" t="s">
        <v>462</v>
      </c>
    </row>
    <row r="86" spans="1:7" x14ac:dyDescent="0.25">
      <c r="A86" s="37" t="s">
        <v>185</v>
      </c>
      <c r="B86" s="37">
        <f>COUNTIF(Historico!B:B,Verificação_Parametros!A86)</f>
        <v>1</v>
      </c>
      <c r="C86" s="37">
        <f>COUNTIF(Dados_Projetados!$1:$1,Verificação_Parametros!A86)</f>
        <v>0</v>
      </c>
      <c r="D86" s="37">
        <f>COUNTIF(Parametros!A:A,Verificação_Parametros!A86)</f>
        <v>4</v>
      </c>
      <c r="E86" s="37" t="b">
        <f t="shared" si="2"/>
        <v>0</v>
      </c>
      <c r="F86" s="37">
        <f t="shared" si="3"/>
        <v>4</v>
      </c>
      <c r="G86" s="37" t="s">
        <v>462</v>
      </c>
    </row>
    <row r="87" spans="1:7" x14ac:dyDescent="0.25">
      <c r="A87" s="37" t="s">
        <v>186</v>
      </c>
      <c r="B87" s="37">
        <f>COUNTIF(Historico!B:B,Verificação_Parametros!A87)</f>
        <v>1</v>
      </c>
      <c r="C87" s="37">
        <f>COUNTIF(Dados_Projetados!$1:$1,Verificação_Parametros!A87)</f>
        <v>0</v>
      </c>
      <c r="D87" s="37">
        <f>COUNTIF(Parametros!A:A,Verificação_Parametros!A87)</f>
        <v>4</v>
      </c>
      <c r="E87" s="37" t="b">
        <f t="shared" si="2"/>
        <v>0</v>
      </c>
      <c r="F87" s="37">
        <f t="shared" si="3"/>
        <v>4</v>
      </c>
      <c r="G87" s="37" t="s">
        <v>462</v>
      </c>
    </row>
    <row r="88" spans="1:7" x14ac:dyDescent="0.25">
      <c r="A88" s="37" t="s">
        <v>221</v>
      </c>
      <c r="B88" s="37">
        <f>COUNTIF(Historico!B:B,Verificação_Parametros!A88)</f>
        <v>1</v>
      </c>
      <c r="C88" s="37">
        <f>COUNTIF(Dados_Projetados!$1:$1,Verificação_Parametros!A88)</f>
        <v>0</v>
      </c>
      <c r="D88" s="37">
        <f>COUNTIF(Parametros!A:A,Verificação_Parametros!A88)</f>
        <v>4</v>
      </c>
      <c r="E88" s="37" t="b">
        <f t="shared" si="2"/>
        <v>0</v>
      </c>
      <c r="F88" s="37">
        <f t="shared" si="3"/>
        <v>4</v>
      </c>
      <c r="G88" s="37" t="s">
        <v>462</v>
      </c>
    </row>
    <row r="89" spans="1:7" x14ac:dyDescent="0.25">
      <c r="A89" s="37" t="s">
        <v>222</v>
      </c>
      <c r="B89" s="37">
        <f>COUNTIF(Historico!B:B,Verificação_Parametros!A89)</f>
        <v>1</v>
      </c>
      <c r="C89" s="37">
        <f>COUNTIF(Dados_Projetados!$1:$1,Verificação_Parametros!A89)</f>
        <v>0</v>
      </c>
      <c r="D89" s="37">
        <f>COUNTIF(Parametros!A:A,Verificação_Parametros!A89)</f>
        <v>4</v>
      </c>
      <c r="E89" s="37" t="b">
        <f t="shared" si="2"/>
        <v>0</v>
      </c>
      <c r="F89" s="37">
        <f t="shared" si="3"/>
        <v>4</v>
      </c>
      <c r="G89" s="37" t="s">
        <v>462</v>
      </c>
    </row>
    <row r="90" spans="1:7" x14ac:dyDescent="0.25">
      <c r="A90" s="37" t="s">
        <v>226</v>
      </c>
      <c r="B90" s="37">
        <f>COUNTIF(Historico!B:B,Verificação_Parametros!A90)</f>
        <v>1</v>
      </c>
      <c r="C90" s="37">
        <f>COUNTIF(Dados_Projetados!$1:$1,Verificação_Parametros!A90)</f>
        <v>0</v>
      </c>
      <c r="D90" s="37">
        <f>COUNTIF(Parametros!A:A,Verificação_Parametros!A90)</f>
        <v>4</v>
      </c>
      <c r="E90" s="37" t="b">
        <f t="shared" si="2"/>
        <v>0</v>
      </c>
      <c r="F90" s="37">
        <f t="shared" si="3"/>
        <v>4</v>
      </c>
      <c r="G90" s="37" t="s">
        <v>462</v>
      </c>
    </row>
    <row r="91" spans="1:7" x14ac:dyDescent="0.25">
      <c r="A91" s="37" t="s">
        <v>227</v>
      </c>
      <c r="B91" s="37">
        <f>COUNTIF(Historico!B:B,Verificação_Parametros!A91)</f>
        <v>1</v>
      </c>
      <c r="C91" s="37">
        <f>COUNTIF(Dados_Projetados!$1:$1,Verificação_Parametros!A91)</f>
        <v>0</v>
      </c>
      <c r="D91" s="37">
        <f>COUNTIF(Parametros!A:A,Verificação_Parametros!A91)</f>
        <v>4</v>
      </c>
      <c r="E91" s="37" t="b">
        <f t="shared" si="2"/>
        <v>0</v>
      </c>
      <c r="F91" s="37">
        <f t="shared" si="3"/>
        <v>4</v>
      </c>
      <c r="G91" s="37" t="s">
        <v>462</v>
      </c>
    </row>
    <row r="92" spans="1:7" x14ac:dyDescent="0.25">
      <c r="A92" s="37" t="s">
        <v>233</v>
      </c>
      <c r="B92" s="37">
        <f>COUNTIF(Historico!B:B,Verificação_Parametros!A92)</f>
        <v>0</v>
      </c>
      <c r="C92" s="37">
        <f>COUNTIF(Dados_Projetados!$1:$1,Verificação_Parametros!A92)</f>
        <v>0</v>
      </c>
      <c r="D92" s="37">
        <f>COUNTIF(Parametros!A:A,Verificação_Parametros!A92)</f>
        <v>4</v>
      </c>
      <c r="E92" s="37" t="b">
        <f t="shared" si="2"/>
        <v>0</v>
      </c>
      <c r="F92" s="37">
        <f t="shared" si="3"/>
        <v>4</v>
      </c>
      <c r="G92" s="37" t="s">
        <v>462</v>
      </c>
    </row>
    <row r="93" spans="1:7" x14ac:dyDescent="0.25">
      <c r="A93" s="37" t="s">
        <v>234</v>
      </c>
      <c r="B93" s="37">
        <f>COUNTIF(Historico!B:B,Verificação_Parametros!A93)</f>
        <v>0</v>
      </c>
      <c r="C93" s="37">
        <f>COUNTIF(Dados_Projetados!$1:$1,Verificação_Parametros!A93)</f>
        <v>0</v>
      </c>
      <c r="D93" s="37">
        <f>COUNTIF(Parametros!A:A,Verificação_Parametros!A93)</f>
        <v>4</v>
      </c>
      <c r="E93" s="37" t="b">
        <f t="shared" si="2"/>
        <v>0</v>
      </c>
      <c r="F93" s="37">
        <f t="shared" si="3"/>
        <v>4</v>
      </c>
      <c r="G93" s="37" t="s">
        <v>462</v>
      </c>
    </row>
    <row r="94" spans="1:7" x14ac:dyDescent="0.25">
      <c r="A94" s="37" t="s">
        <v>235</v>
      </c>
      <c r="B94" s="37">
        <f>COUNTIF(Historico!B:B,Verificação_Parametros!A94)</f>
        <v>0</v>
      </c>
      <c r="C94" s="37">
        <f>COUNTIF(Dados_Projetados!$1:$1,Verificação_Parametros!A94)</f>
        <v>0</v>
      </c>
      <c r="D94" s="37">
        <f>COUNTIF(Parametros!A:A,Verificação_Parametros!A94)</f>
        <v>4</v>
      </c>
      <c r="E94" s="37" t="b">
        <f t="shared" si="2"/>
        <v>0</v>
      </c>
      <c r="F94" s="37">
        <f t="shared" si="3"/>
        <v>4</v>
      </c>
      <c r="G94" s="37" t="s">
        <v>462</v>
      </c>
    </row>
    <row r="95" spans="1:7" x14ac:dyDescent="0.25">
      <c r="A95" s="37" t="s">
        <v>236</v>
      </c>
      <c r="B95" s="37">
        <f>COUNTIF(Historico!B:B,Verificação_Parametros!A95)</f>
        <v>0</v>
      </c>
      <c r="C95" s="37">
        <f>COUNTIF(Dados_Projetados!$1:$1,Verificação_Parametros!A95)</f>
        <v>0</v>
      </c>
      <c r="D95" s="37">
        <f>COUNTIF(Parametros!A:A,Verificação_Parametros!A95)</f>
        <v>4</v>
      </c>
      <c r="E95" s="37" t="b">
        <f t="shared" si="2"/>
        <v>0</v>
      </c>
      <c r="F95" s="37">
        <f t="shared" si="3"/>
        <v>4</v>
      </c>
      <c r="G95" s="37" t="s">
        <v>462</v>
      </c>
    </row>
    <row r="96" spans="1:7" x14ac:dyDescent="0.25">
      <c r="A96" s="37" t="s">
        <v>237</v>
      </c>
      <c r="B96" s="37">
        <f>COUNTIF(Historico!B:B,Verificação_Parametros!A96)</f>
        <v>0</v>
      </c>
      <c r="C96" s="37">
        <f>COUNTIF(Dados_Projetados!$1:$1,Verificação_Parametros!A96)</f>
        <v>0</v>
      </c>
      <c r="D96" s="37">
        <f>COUNTIF(Parametros!A:A,Verificação_Parametros!A96)</f>
        <v>4</v>
      </c>
      <c r="E96" s="37" t="b">
        <f t="shared" si="2"/>
        <v>0</v>
      </c>
      <c r="F96" s="37">
        <f t="shared" si="3"/>
        <v>4</v>
      </c>
      <c r="G96" s="37" t="s">
        <v>462</v>
      </c>
    </row>
    <row r="97" spans="1:7" x14ac:dyDescent="0.25">
      <c r="A97" s="37" t="s">
        <v>238</v>
      </c>
      <c r="B97" s="37">
        <f>COUNTIF(Historico!B:B,Verificação_Parametros!A97)</f>
        <v>0</v>
      </c>
      <c r="C97" s="37">
        <f>COUNTIF(Dados_Projetados!$1:$1,Verificação_Parametros!A97)</f>
        <v>0</v>
      </c>
      <c r="D97" s="37">
        <f>COUNTIF(Parametros!A:A,Verificação_Parametros!A97)</f>
        <v>4</v>
      </c>
      <c r="E97" s="37" t="b">
        <f t="shared" si="2"/>
        <v>0</v>
      </c>
      <c r="F97" s="37">
        <f t="shared" si="3"/>
        <v>4</v>
      </c>
      <c r="G97" s="37" t="s">
        <v>462</v>
      </c>
    </row>
    <row r="98" spans="1:7" x14ac:dyDescent="0.25">
      <c r="A98" s="37" t="s">
        <v>239</v>
      </c>
      <c r="B98" s="37">
        <f>COUNTIF(Historico!B:B,Verificação_Parametros!A98)</f>
        <v>0</v>
      </c>
      <c r="C98" s="37">
        <f>COUNTIF(Dados_Projetados!$1:$1,Verificação_Parametros!A98)</f>
        <v>0</v>
      </c>
      <c r="D98" s="37">
        <f>COUNTIF(Parametros!A:A,Verificação_Parametros!A98)</f>
        <v>4</v>
      </c>
      <c r="E98" s="37" t="b">
        <f t="shared" si="2"/>
        <v>0</v>
      </c>
      <c r="F98" s="37">
        <f t="shared" si="3"/>
        <v>4</v>
      </c>
      <c r="G98" s="37" t="s">
        <v>462</v>
      </c>
    </row>
    <row r="99" spans="1:7" x14ac:dyDescent="0.25">
      <c r="A99" s="37" t="s">
        <v>240</v>
      </c>
      <c r="B99" s="37">
        <f>COUNTIF(Historico!B:B,Verificação_Parametros!A99)</f>
        <v>0</v>
      </c>
      <c r="C99" s="37">
        <f>COUNTIF(Dados_Projetados!$1:$1,Verificação_Parametros!A99)</f>
        <v>0</v>
      </c>
      <c r="D99" s="37">
        <f>COUNTIF(Parametros!A:A,Verificação_Parametros!A99)</f>
        <v>4</v>
      </c>
      <c r="E99" s="37" t="b">
        <f t="shared" si="2"/>
        <v>0</v>
      </c>
      <c r="F99" s="37">
        <f t="shared" si="3"/>
        <v>4</v>
      </c>
      <c r="G99" s="37" t="s">
        <v>462</v>
      </c>
    </row>
    <row r="100" spans="1:7" x14ac:dyDescent="0.25">
      <c r="A100" s="37" t="s">
        <v>241</v>
      </c>
      <c r="B100" s="37">
        <f>COUNTIF(Historico!B:B,Verificação_Parametros!A100)</f>
        <v>0</v>
      </c>
      <c r="C100" s="37">
        <f>COUNTIF(Dados_Projetados!$1:$1,Verificação_Parametros!A100)</f>
        <v>0</v>
      </c>
      <c r="D100" s="37">
        <f>COUNTIF(Parametros!A:A,Verificação_Parametros!A100)</f>
        <v>4</v>
      </c>
      <c r="E100" s="37" t="b">
        <f t="shared" si="2"/>
        <v>0</v>
      </c>
      <c r="F100" s="37">
        <f t="shared" si="3"/>
        <v>4</v>
      </c>
      <c r="G100" s="37" t="s">
        <v>462</v>
      </c>
    </row>
    <row r="101" spans="1:7" x14ac:dyDescent="0.25">
      <c r="A101" s="37" t="s">
        <v>242</v>
      </c>
      <c r="B101" s="37">
        <f>COUNTIF(Historico!B:B,Verificação_Parametros!A101)</f>
        <v>0</v>
      </c>
      <c r="C101" s="37">
        <f>COUNTIF(Dados_Projetados!$1:$1,Verificação_Parametros!A101)</f>
        <v>0</v>
      </c>
      <c r="D101" s="37">
        <f>COUNTIF(Parametros!A:A,Verificação_Parametros!A101)</f>
        <v>4</v>
      </c>
      <c r="E101" s="37" t="b">
        <f t="shared" si="2"/>
        <v>0</v>
      </c>
      <c r="F101" s="37">
        <f t="shared" si="3"/>
        <v>4</v>
      </c>
      <c r="G101" s="37" t="s">
        <v>462</v>
      </c>
    </row>
    <row r="102" spans="1:7" x14ac:dyDescent="0.25">
      <c r="A102" s="37" t="s">
        <v>243</v>
      </c>
      <c r="B102" s="37">
        <f>COUNTIF(Historico!B:B,Verificação_Parametros!A102)</f>
        <v>0</v>
      </c>
      <c r="C102" s="37">
        <f>COUNTIF(Dados_Projetados!$1:$1,Verificação_Parametros!A102)</f>
        <v>0</v>
      </c>
      <c r="D102" s="37">
        <f>COUNTIF(Parametros!A:A,Verificação_Parametros!A102)</f>
        <v>4</v>
      </c>
      <c r="E102" s="37" t="b">
        <f t="shared" si="2"/>
        <v>0</v>
      </c>
      <c r="F102" s="37">
        <f t="shared" si="3"/>
        <v>4</v>
      </c>
      <c r="G102" s="37" t="s">
        <v>462</v>
      </c>
    </row>
    <row r="103" spans="1:7" x14ac:dyDescent="0.25">
      <c r="A103" s="37" t="s">
        <v>244</v>
      </c>
      <c r="B103" s="37">
        <f>COUNTIF(Historico!B:B,Verificação_Parametros!A103)</f>
        <v>0</v>
      </c>
      <c r="C103" s="37">
        <f>COUNTIF(Dados_Projetados!$1:$1,Verificação_Parametros!A103)</f>
        <v>0</v>
      </c>
      <c r="D103" s="37">
        <f>COUNTIF(Parametros!A:A,Verificação_Parametros!A103)</f>
        <v>4</v>
      </c>
      <c r="E103" s="37" t="b">
        <f t="shared" si="2"/>
        <v>0</v>
      </c>
      <c r="F103" s="37">
        <f t="shared" si="3"/>
        <v>4</v>
      </c>
      <c r="G103" s="37" t="s">
        <v>462</v>
      </c>
    </row>
    <row r="104" spans="1:7" x14ac:dyDescent="0.25">
      <c r="A104" s="37" t="s">
        <v>245</v>
      </c>
      <c r="B104" s="37">
        <f>COUNTIF(Historico!B:B,Verificação_Parametros!A104)</f>
        <v>0</v>
      </c>
      <c r="C104" s="37">
        <f>COUNTIF(Dados_Projetados!$1:$1,Verificação_Parametros!A104)</f>
        <v>0</v>
      </c>
      <c r="D104" s="37">
        <f>COUNTIF(Parametros!A:A,Verificação_Parametros!A104)</f>
        <v>4</v>
      </c>
      <c r="E104" s="37" t="b">
        <f t="shared" si="2"/>
        <v>0</v>
      </c>
      <c r="F104" s="37">
        <f t="shared" si="3"/>
        <v>4</v>
      </c>
      <c r="G104" s="37" t="s">
        <v>462</v>
      </c>
    </row>
    <row r="105" spans="1:7" x14ac:dyDescent="0.25">
      <c r="A105" s="37" t="s">
        <v>246</v>
      </c>
      <c r="B105" s="37">
        <f>COUNTIF(Historico!B:B,Verificação_Parametros!A105)</f>
        <v>0</v>
      </c>
      <c r="C105" s="37">
        <f>COUNTIF(Dados_Projetados!$1:$1,Verificação_Parametros!A105)</f>
        <v>0</v>
      </c>
      <c r="D105" s="37">
        <f>COUNTIF(Parametros!A:A,Verificação_Parametros!A105)</f>
        <v>4</v>
      </c>
      <c r="E105" s="37" t="b">
        <f t="shared" si="2"/>
        <v>0</v>
      </c>
      <c r="F105" s="37">
        <f t="shared" si="3"/>
        <v>4</v>
      </c>
      <c r="G105" s="37" t="s">
        <v>462</v>
      </c>
    </row>
    <row r="106" spans="1:7" x14ac:dyDescent="0.25">
      <c r="A106" s="37" t="s">
        <v>247</v>
      </c>
      <c r="B106" s="37">
        <f>COUNTIF(Historico!B:B,Verificação_Parametros!A106)</f>
        <v>0</v>
      </c>
      <c r="C106" s="37">
        <f>COUNTIF(Dados_Projetados!$1:$1,Verificação_Parametros!A106)</f>
        <v>0</v>
      </c>
      <c r="D106" s="37">
        <f>COUNTIF(Parametros!A:A,Verificação_Parametros!A106)</f>
        <v>4</v>
      </c>
      <c r="E106" s="37" t="b">
        <f t="shared" si="2"/>
        <v>0</v>
      </c>
      <c r="F106" s="37">
        <f t="shared" si="3"/>
        <v>4</v>
      </c>
      <c r="G106" s="37" t="s">
        <v>462</v>
      </c>
    </row>
    <row r="107" spans="1:7" x14ac:dyDescent="0.25">
      <c r="A107" s="37" t="s">
        <v>248</v>
      </c>
      <c r="B107" s="37">
        <f>COUNTIF(Historico!B:B,Verificação_Parametros!A107)</f>
        <v>0</v>
      </c>
      <c r="C107" s="37">
        <f>COUNTIF(Dados_Projetados!$1:$1,Verificação_Parametros!A107)</f>
        <v>0</v>
      </c>
      <c r="D107" s="37">
        <f>COUNTIF(Parametros!A:A,Verificação_Parametros!A107)</f>
        <v>4</v>
      </c>
      <c r="E107" s="37" t="b">
        <f t="shared" si="2"/>
        <v>0</v>
      </c>
      <c r="F107" s="37">
        <f t="shared" si="3"/>
        <v>4</v>
      </c>
      <c r="G107" s="37" t="s">
        <v>462</v>
      </c>
    </row>
    <row r="108" spans="1:7" x14ac:dyDescent="0.25">
      <c r="A108" s="37" t="s">
        <v>230</v>
      </c>
      <c r="B108" s="37">
        <f>COUNTIF(Historico!B:B,Verificação_Parametros!A108)</f>
        <v>0</v>
      </c>
      <c r="C108" s="37">
        <f>COUNTIF(Dados_Projetados!$1:$1,Verificação_Parametros!A108)</f>
        <v>0</v>
      </c>
      <c r="D108" s="37">
        <f>COUNTIF(Parametros!A:A,Verificação_Parametros!A108)</f>
        <v>4</v>
      </c>
      <c r="E108" s="37" t="b">
        <f t="shared" si="2"/>
        <v>0</v>
      </c>
      <c r="F108" s="37">
        <f t="shared" si="3"/>
        <v>4</v>
      </c>
      <c r="G108" s="37" t="s">
        <v>462</v>
      </c>
    </row>
    <row r="109" spans="1:7" x14ac:dyDescent="0.25">
      <c r="A109" s="37" t="s">
        <v>161</v>
      </c>
      <c r="B109" s="37">
        <f>COUNTIF(Historico!B:B,Verificação_Parametros!A109)</f>
        <v>0</v>
      </c>
      <c r="C109" s="37">
        <f>COUNTIF(Dados_Projetados!$1:$1,Verificação_Parametros!A109)</f>
        <v>0</v>
      </c>
      <c r="D109" s="37">
        <f>COUNTIF(Parametros!A:A,Verificação_Parametros!A109)</f>
        <v>4</v>
      </c>
      <c r="E109" s="37" t="b">
        <f t="shared" si="2"/>
        <v>0</v>
      </c>
      <c r="F109" s="37">
        <f t="shared" si="3"/>
        <v>4</v>
      </c>
      <c r="G109" s="37" t="s">
        <v>462</v>
      </c>
    </row>
    <row r="110" spans="1:7" x14ac:dyDescent="0.25">
      <c r="A110" s="37" t="s">
        <v>479</v>
      </c>
      <c r="B110" s="37">
        <f>COUNTIF(Historico!B:B,Verificação_Parametros!A110)</f>
        <v>0</v>
      </c>
      <c r="C110" s="37">
        <f>COUNTIF(Dados_Projetados!$1:$1,Verificação_Parametros!A110)</f>
        <v>0</v>
      </c>
      <c r="D110" s="37">
        <f>COUNTIF(Parametros!A:A,Verificação_Parametros!A110)</f>
        <v>4</v>
      </c>
      <c r="E110" s="37" t="b">
        <f t="shared" si="2"/>
        <v>0</v>
      </c>
      <c r="F110" s="37">
        <f t="shared" si="3"/>
        <v>4</v>
      </c>
      <c r="G110" s="37" t="s">
        <v>462</v>
      </c>
    </row>
    <row r="111" spans="1:7" x14ac:dyDescent="0.25">
      <c r="A111" s="37" t="s">
        <v>480</v>
      </c>
      <c r="B111" s="37">
        <f>COUNTIF(Historico!B:B,Verificação_Parametros!A111)</f>
        <v>0</v>
      </c>
      <c r="C111" s="37">
        <f>COUNTIF(Dados_Projetados!$1:$1,Verificação_Parametros!A111)</f>
        <v>0</v>
      </c>
      <c r="D111" s="37">
        <f>COUNTIF(Parametros!A:A,Verificação_Parametros!A111)</f>
        <v>4</v>
      </c>
      <c r="E111" s="37" t="b">
        <f t="shared" si="2"/>
        <v>0</v>
      </c>
      <c r="F111" s="37">
        <f t="shared" si="3"/>
        <v>4</v>
      </c>
      <c r="G111" s="37" t="s">
        <v>462</v>
      </c>
    </row>
    <row r="112" spans="1:7" x14ac:dyDescent="0.25">
      <c r="A112" s="37" t="s">
        <v>481</v>
      </c>
      <c r="B112" s="37">
        <f>COUNTIF(Historico!B:B,Verificação_Parametros!A112)</f>
        <v>0</v>
      </c>
      <c r="C112" s="37">
        <f>COUNTIF(Dados_Projetados!$1:$1,Verificação_Parametros!A112)</f>
        <v>0</v>
      </c>
      <c r="D112" s="37">
        <f>COUNTIF(Parametros!A:A,Verificação_Parametros!A112)</f>
        <v>4</v>
      </c>
      <c r="E112" s="37" t="b">
        <f t="shared" si="2"/>
        <v>0</v>
      </c>
      <c r="F112" s="37">
        <f t="shared" si="3"/>
        <v>4</v>
      </c>
      <c r="G112" s="37" t="s">
        <v>462</v>
      </c>
    </row>
    <row r="113" spans="1:7" x14ac:dyDescent="0.25">
      <c r="A113" s="37" t="s">
        <v>482</v>
      </c>
      <c r="B113" s="37">
        <f>COUNTIF(Historico!B:B,Verificação_Parametros!A113)</f>
        <v>0</v>
      </c>
      <c r="C113" s="37">
        <f>COUNTIF(Dados_Projetados!$1:$1,Verificação_Parametros!A113)</f>
        <v>0</v>
      </c>
      <c r="D113" s="37">
        <f>COUNTIF(Parametros!A:A,Verificação_Parametros!A113)</f>
        <v>4</v>
      </c>
      <c r="E113" s="37" t="b">
        <f t="shared" si="2"/>
        <v>0</v>
      </c>
      <c r="F113" s="37">
        <f t="shared" si="3"/>
        <v>4</v>
      </c>
      <c r="G113" s="37" t="s">
        <v>462</v>
      </c>
    </row>
    <row r="114" spans="1:7" x14ac:dyDescent="0.25">
      <c r="A114" s="37" t="s">
        <v>483</v>
      </c>
      <c r="B114" s="37">
        <f>COUNTIF(Historico!B:B,Verificação_Parametros!A114)</f>
        <v>0</v>
      </c>
      <c r="C114" s="37">
        <f>COUNTIF(Dados_Projetados!$1:$1,Verificação_Parametros!A114)</f>
        <v>0</v>
      </c>
      <c r="D114" s="37">
        <f>COUNTIF(Parametros!A:A,Verificação_Parametros!A114)</f>
        <v>4</v>
      </c>
      <c r="E114" s="37" t="b">
        <f t="shared" si="2"/>
        <v>0</v>
      </c>
      <c r="F114" s="37">
        <f t="shared" si="3"/>
        <v>4</v>
      </c>
      <c r="G114" s="37" t="s">
        <v>462</v>
      </c>
    </row>
    <row r="115" spans="1:7" x14ac:dyDescent="0.25">
      <c r="A115" s="37" t="s">
        <v>471</v>
      </c>
      <c r="B115" s="37">
        <f>COUNTIF(Historico!B:B,Verificação_Parametros!A115)</f>
        <v>1</v>
      </c>
      <c r="C115" s="37">
        <f>COUNTIF(Dados_Projetados!$1:$1,Verificação_Parametros!A115)</f>
        <v>0</v>
      </c>
      <c r="D115" s="37">
        <f>COUNTIF(Parametros!A:A,Verificação_Parametros!A115)</f>
        <v>4</v>
      </c>
      <c r="E115" s="37" t="b">
        <f t="shared" si="2"/>
        <v>0</v>
      </c>
      <c r="F115" s="37">
        <f t="shared" si="3"/>
        <v>4</v>
      </c>
      <c r="G115" s="37" t="s">
        <v>462</v>
      </c>
    </row>
    <row r="116" spans="1:7" x14ac:dyDescent="0.25">
      <c r="A116" s="37" t="s">
        <v>472</v>
      </c>
      <c r="B116" s="37">
        <f>COUNTIF(Historico!B:B,Verificação_Parametros!A116)</f>
        <v>1</v>
      </c>
      <c r="C116" s="37">
        <f>COUNTIF(Dados_Projetados!$1:$1,Verificação_Parametros!A116)</f>
        <v>0</v>
      </c>
      <c r="D116" s="37">
        <f>COUNTIF(Parametros!A:A,Verificação_Parametros!A116)</f>
        <v>4</v>
      </c>
      <c r="E116" s="37" t="b">
        <f t="shared" si="2"/>
        <v>0</v>
      </c>
      <c r="F116" s="37">
        <f t="shared" si="3"/>
        <v>4</v>
      </c>
      <c r="G116" s="37" t="s">
        <v>462</v>
      </c>
    </row>
    <row r="117" spans="1:7" x14ac:dyDescent="0.25">
      <c r="A117" s="37" t="s">
        <v>473</v>
      </c>
      <c r="B117" s="37">
        <f>COUNTIF(Historico!B:B,Verificação_Parametros!A117)</f>
        <v>1</v>
      </c>
      <c r="C117" s="37">
        <f>COUNTIF(Dados_Projetados!$1:$1,Verificação_Parametros!A117)</f>
        <v>0</v>
      </c>
      <c r="D117" s="37">
        <f>COUNTIF(Parametros!A:A,Verificação_Parametros!A117)</f>
        <v>4</v>
      </c>
      <c r="E117" s="37" t="b">
        <f t="shared" si="2"/>
        <v>0</v>
      </c>
      <c r="F117" s="37">
        <f t="shared" si="3"/>
        <v>4</v>
      </c>
      <c r="G117" s="37" t="s">
        <v>462</v>
      </c>
    </row>
    <row r="118" spans="1:7" x14ac:dyDescent="0.25">
      <c r="A118" s="37" t="s">
        <v>474</v>
      </c>
      <c r="B118" s="37">
        <f>COUNTIF(Historico!B:B,Verificação_Parametros!A118)</f>
        <v>1</v>
      </c>
      <c r="C118" s="37">
        <f>COUNTIF(Dados_Projetados!$1:$1,Verificação_Parametros!A118)</f>
        <v>0</v>
      </c>
      <c r="D118" s="37">
        <f>COUNTIF(Parametros!A:A,Verificação_Parametros!A118)</f>
        <v>4</v>
      </c>
      <c r="E118" s="37" t="b">
        <f t="shared" si="2"/>
        <v>0</v>
      </c>
      <c r="F118" s="37">
        <f t="shared" si="3"/>
        <v>4</v>
      </c>
      <c r="G118" s="37" t="s">
        <v>462</v>
      </c>
    </row>
    <row r="119" spans="1:7" x14ac:dyDescent="0.25">
      <c r="A119"/>
      <c r="B119"/>
      <c r="C119"/>
      <c r="D119"/>
      <c r="E119"/>
      <c r="F119"/>
      <c r="G119"/>
    </row>
    <row r="120" spans="1:7" x14ac:dyDescent="0.25">
      <c r="A120"/>
      <c r="B120"/>
      <c r="C120"/>
      <c r="D120"/>
      <c r="E120"/>
      <c r="F120"/>
      <c r="G120"/>
    </row>
    <row r="121" spans="1:7" x14ac:dyDescent="0.25">
      <c r="A121"/>
      <c r="B121"/>
      <c r="C121"/>
      <c r="D121"/>
      <c r="E121"/>
      <c r="F121"/>
      <c r="G121"/>
    </row>
    <row r="122" spans="1:7" x14ac:dyDescent="0.25">
      <c r="A122"/>
      <c r="B122"/>
      <c r="C122"/>
      <c r="D122"/>
      <c r="E122"/>
      <c r="F122"/>
      <c r="G122"/>
    </row>
    <row r="123" spans="1:7" x14ac:dyDescent="0.25">
      <c r="A123"/>
      <c r="B123"/>
      <c r="C123"/>
      <c r="D123"/>
      <c r="E123"/>
      <c r="F123"/>
      <c r="G123"/>
    </row>
    <row r="124" spans="1:7" x14ac:dyDescent="0.25">
      <c r="A124"/>
      <c r="B124"/>
      <c r="C124"/>
      <c r="D124"/>
      <c r="E124"/>
      <c r="F124"/>
      <c r="G124"/>
    </row>
    <row r="125" spans="1:7" x14ac:dyDescent="0.25">
      <c r="A125"/>
      <c r="B125"/>
      <c r="C125"/>
      <c r="D125"/>
      <c r="E125"/>
      <c r="F125"/>
      <c r="G125"/>
    </row>
    <row r="126" spans="1:7" x14ac:dyDescent="0.25">
      <c r="A126"/>
      <c r="B126"/>
      <c r="C126"/>
      <c r="D126"/>
      <c r="E126"/>
      <c r="F126"/>
      <c r="G126"/>
    </row>
    <row r="127" spans="1:7" x14ac:dyDescent="0.25">
      <c r="A127"/>
      <c r="B127"/>
      <c r="C127"/>
      <c r="D127"/>
      <c r="E127"/>
      <c r="F127"/>
      <c r="G127"/>
    </row>
    <row r="128" spans="1:7" x14ac:dyDescent="0.25">
      <c r="A128"/>
      <c r="B128"/>
      <c r="C128"/>
      <c r="D128"/>
      <c r="E128"/>
      <c r="F128"/>
      <c r="G128"/>
    </row>
    <row r="129" spans="1:7" x14ac:dyDescent="0.25">
      <c r="A129"/>
      <c r="B129"/>
      <c r="C129"/>
      <c r="D129"/>
      <c r="E129"/>
      <c r="F129"/>
      <c r="G129"/>
    </row>
    <row r="130" spans="1:7" x14ac:dyDescent="0.25">
      <c r="A130"/>
      <c r="B130"/>
      <c r="C130"/>
      <c r="D130"/>
      <c r="E130"/>
      <c r="F130"/>
      <c r="G130"/>
    </row>
    <row r="131" spans="1:7" x14ac:dyDescent="0.25">
      <c r="A131"/>
      <c r="B131"/>
      <c r="C131"/>
      <c r="D131"/>
      <c r="E131"/>
      <c r="F131"/>
      <c r="G131"/>
    </row>
    <row r="132" spans="1:7" x14ac:dyDescent="0.25">
      <c r="A132"/>
      <c r="B132"/>
      <c r="C132"/>
      <c r="D132"/>
      <c r="E132"/>
      <c r="F132"/>
      <c r="G132"/>
    </row>
    <row r="133" spans="1:7" x14ac:dyDescent="0.25">
      <c r="A133"/>
      <c r="B133"/>
      <c r="C133"/>
      <c r="D133"/>
      <c r="E133"/>
      <c r="F133"/>
      <c r="G133"/>
    </row>
    <row r="134" spans="1:7" x14ac:dyDescent="0.25">
      <c r="A134"/>
      <c r="B134"/>
      <c r="C134"/>
      <c r="D134"/>
      <c r="E134"/>
      <c r="F134"/>
      <c r="G134"/>
    </row>
    <row r="135" spans="1:7" x14ac:dyDescent="0.25">
      <c r="A135"/>
      <c r="B135"/>
      <c r="C135"/>
      <c r="D135"/>
      <c r="E135"/>
      <c r="F135"/>
      <c r="G135"/>
    </row>
    <row r="136" spans="1:7" x14ac:dyDescent="0.25">
      <c r="A136"/>
      <c r="B136"/>
      <c r="C136"/>
      <c r="D136"/>
      <c r="E136"/>
      <c r="F136"/>
      <c r="G136"/>
    </row>
    <row r="137" spans="1:7" x14ac:dyDescent="0.25">
      <c r="A137"/>
      <c r="B137"/>
      <c r="C137"/>
      <c r="D137"/>
      <c r="E137"/>
      <c r="F137"/>
      <c r="G137"/>
    </row>
    <row r="138" spans="1:7" x14ac:dyDescent="0.25">
      <c r="A138"/>
      <c r="B138"/>
      <c r="C138"/>
      <c r="D138"/>
      <c r="E138"/>
      <c r="F138"/>
      <c r="G138"/>
    </row>
    <row r="139" spans="1:7" x14ac:dyDescent="0.25">
      <c r="A139"/>
      <c r="B139"/>
      <c r="C139"/>
      <c r="D139"/>
      <c r="E139"/>
      <c r="F139"/>
      <c r="G139"/>
    </row>
    <row r="140" spans="1:7" x14ac:dyDescent="0.25">
      <c r="A140"/>
      <c r="B140"/>
      <c r="C140"/>
      <c r="D140"/>
      <c r="E140"/>
      <c r="F140"/>
      <c r="G140"/>
    </row>
    <row r="141" spans="1:7" x14ac:dyDescent="0.25">
      <c r="A141"/>
      <c r="B141"/>
      <c r="C141"/>
      <c r="D141"/>
      <c r="E141"/>
      <c r="F141"/>
      <c r="G141"/>
    </row>
    <row r="142" spans="1:7" x14ac:dyDescent="0.25">
      <c r="A142"/>
      <c r="B142"/>
      <c r="C142"/>
      <c r="D142"/>
      <c r="E142"/>
      <c r="F142"/>
      <c r="G142"/>
    </row>
    <row r="143" spans="1:7" x14ac:dyDescent="0.25">
      <c r="A143"/>
      <c r="B143"/>
      <c r="C143"/>
      <c r="D143"/>
      <c r="E143"/>
      <c r="F143"/>
      <c r="G143"/>
    </row>
    <row r="144" spans="1:7" x14ac:dyDescent="0.25">
      <c r="A144"/>
      <c r="B144"/>
      <c r="C144"/>
      <c r="D144"/>
      <c r="E144"/>
      <c r="F144"/>
      <c r="G144"/>
    </row>
    <row r="145" spans="1:7" x14ac:dyDescent="0.25">
      <c r="A145"/>
      <c r="B145"/>
      <c r="C145"/>
      <c r="D145"/>
      <c r="E145"/>
      <c r="F145"/>
      <c r="G145"/>
    </row>
    <row r="146" spans="1:7" x14ac:dyDescent="0.25">
      <c r="A146"/>
      <c r="B146"/>
      <c r="C146"/>
      <c r="D146"/>
      <c r="E146"/>
      <c r="F146"/>
      <c r="G146"/>
    </row>
    <row r="147" spans="1:7" x14ac:dyDescent="0.25">
      <c r="A147"/>
      <c r="B147"/>
      <c r="C147"/>
      <c r="D147"/>
      <c r="E147"/>
      <c r="F147"/>
      <c r="G147"/>
    </row>
    <row r="148" spans="1:7" x14ac:dyDescent="0.25">
      <c r="A148"/>
      <c r="B148"/>
      <c r="C148"/>
      <c r="D148"/>
      <c r="E148"/>
      <c r="F148"/>
      <c r="G148"/>
    </row>
    <row r="149" spans="1:7" x14ac:dyDescent="0.25">
      <c r="A149"/>
      <c r="B149"/>
      <c r="C149"/>
      <c r="D149"/>
      <c r="E149"/>
      <c r="F149"/>
      <c r="G149"/>
    </row>
    <row r="150" spans="1:7" x14ac:dyDescent="0.25">
      <c r="A150"/>
      <c r="B150"/>
      <c r="C150"/>
      <c r="D150"/>
      <c r="E150"/>
      <c r="F150"/>
      <c r="G150"/>
    </row>
    <row r="151" spans="1:7" x14ac:dyDescent="0.25">
      <c r="A151"/>
      <c r="B151"/>
      <c r="C151"/>
      <c r="D151"/>
      <c r="E151"/>
      <c r="F151"/>
      <c r="G151"/>
    </row>
    <row r="152" spans="1:7" x14ac:dyDescent="0.25">
      <c r="A152"/>
      <c r="B152"/>
      <c r="C152"/>
      <c r="D152"/>
      <c r="E152"/>
      <c r="F152"/>
      <c r="G152"/>
    </row>
    <row r="153" spans="1:7" x14ac:dyDescent="0.25">
      <c r="A153"/>
      <c r="B153"/>
      <c r="C153"/>
      <c r="D153"/>
      <c r="E153"/>
      <c r="F153"/>
      <c r="G153"/>
    </row>
    <row r="154" spans="1:7" x14ac:dyDescent="0.25">
      <c r="A154"/>
      <c r="B154"/>
      <c r="C154"/>
      <c r="D154"/>
      <c r="E154"/>
      <c r="F154"/>
      <c r="G154"/>
    </row>
    <row r="155" spans="1:7" x14ac:dyDescent="0.25">
      <c r="A155"/>
      <c r="B155"/>
      <c r="C155"/>
      <c r="D155"/>
      <c r="E155"/>
      <c r="F155"/>
      <c r="G155"/>
    </row>
    <row r="156" spans="1:7" x14ac:dyDescent="0.25">
      <c r="A156"/>
      <c r="B156"/>
      <c r="C156"/>
      <c r="D156"/>
      <c r="E156"/>
      <c r="F156"/>
      <c r="G156"/>
    </row>
    <row r="157" spans="1:7" x14ac:dyDescent="0.25">
      <c r="A157"/>
      <c r="B157"/>
      <c r="C157"/>
      <c r="D157"/>
      <c r="E157"/>
      <c r="F157"/>
      <c r="G157"/>
    </row>
    <row r="158" spans="1:7" x14ac:dyDescent="0.25">
      <c r="A158"/>
      <c r="B158"/>
      <c r="C158"/>
      <c r="D158"/>
      <c r="E158"/>
      <c r="F158"/>
      <c r="G158"/>
    </row>
    <row r="159" spans="1:7" x14ac:dyDescent="0.25">
      <c r="A159"/>
      <c r="B159"/>
      <c r="C159"/>
      <c r="D159"/>
      <c r="E159"/>
      <c r="F159"/>
      <c r="G159"/>
    </row>
    <row r="160" spans="1:7" x14ac:dyDescent="0.25">
      <c r="A160"/>
      <c r="B160"/>
      <c r="C160"/>
      <c r="D160"/>
      <c r="E160"/>
      <c r="F160"/>
      <c r="G160"/>
    </row>
    <row r="161" spans="1:7" x14ac:dyDescent="0.25">
      <c r="A161"/>
      <c r="B161"/>
      <c r="C161"/>
      <c r="D161"/>
      <c r="E161"/>
      <c r="F161"/>
      <c r="G161"/>
    </row>
    <row r="162" spans="1:7" x14ac:dyDescent="0.25">
      <c r="A162"/>
      <c r="B162"/>
      <c r="C162"/>
      <c r="D162"/>
      <c r="E162"/>
      <c r="F162"/>
      <c r="G162"/>
    </row>
    <row r="163" spans="1:7" x14ac:dyDescent="0.25">
      <c r="A163"/>
      <c r="B163"/>
      <c r="C163"/>
      <c r="D163"/>
      <c r="E163"/>
      <c r="F163"/>
      <c r="G163"/>
    </row>
    <row r="164" spans="1:7" x14ac:dyDescent="0.25">
      <c r="A164"/>
      <c r="B164"/>
      <c r="C164"/>
      <c r="D164"/>
      <c r="E164"/>
      <c r="F164"/>
      <c r="G164"/>
    </row>
    <row r="165" spans="1:7" x14ac:dyDescent="0.25">
      <c r="A165"/>
      <c r="B165"/>
      <c r="C165"/>
      <c r="D165"/>
      <c r="E165"/>
      <c r="F165"/>
      <c r="G165"/>
    </row>
    <row r="166" spans="1:7" x14ac:dyDescent="0.25">
      <c r="A166"/>
      <c r="B166"/>
      <c r="C166"/>
      <c r="D166"/>
      <c r="E166"/>
      <c r="F166"/>
      <c r="G166"/>
    </row>
    <row r="167" spans="1:7" x14ac:dyDescent="0.25">
      <c r="A167"/>
      <c r="B167"/>
      <c r="C167"/>
      <c r="D167"/>
      <c r="E167"/>
      <c r="F167"/>
      <c r="G167"/>
    </row>
    <row r="168" spans="1:7" x14ac:dyDescent="0.25">
      <c r="A168"/>
      <c r="B168"/>
      <c r="C168"/>
      <c r="D168"/>
      <c r="E168"/>
      <c r="F168"/>
      <c r="G168"/>
    </row>
    <row r="169" spans="1:7" x14ac:dyDescent="0.25">
      <c r="A169"/>
      <c r="B169"/>
      <c r="C169"/>
      <c r="D169"/>
      <c r="E169"/>
      <c r="F169"/>
      <c r="G169"/>
    </row>
    <row r="170" spans="1:7" x14ac:dyDescent="0.25">
      <c r="A170"/>
      <c r="B170"/>
      <c r="C170"/>
      <c r="D170"/>
      <c r="E170"/>
      <c r="F170"/>
      <c r="G170"/>
    </row>
    <row r="171" spans="1:7" x14ac:dyDescent="0.25">
      <c r="A171"/>
      <c r="B171"/>
      <c r="C171"/>
      <c r="D171"/>
      <c r="E171"/>
      <c r="F171"/>
      <c r="G171"/>
    </row>
    <row r="172" spans="1:7" x14ac:dyDescent="0.25">
      <c r="A172"/>
      <c r="B172"/>
      <c r="C172"/>
      <c r="D172"/>
      <c r="E172"/>
      <c r="F172"/>
      <c r="G172"/>
    </row>
    <row r="173" spans="1:7" x14ac:dyDescent="0.25">
      <c r="A173"/>
      <c r="B173"/>
      <c r="C173"/>
      <c r="D173"/>
      <c r="E173"/>
      <c r="F173"/>
      <c r="G173"/>
    </row>
    <row r="174" spans="1:7" x14ac:dyDescent="0.25">
      <c r="A174"/>
      <c r="B174"/>
      <c r="C174"/>
      <c r="D174"/>
      <c r="E174"/>
      <c r="F174"/>
      <c r="G174"/>
    </row>
    <row r="175" spans="1:7" x14ac:dyDescent="0.25">
      <c r="A175"/>
      <c r="B175"/>
      <c r="C175"/>
      <c r="D175"/>
      <c r="E175"/>
      <c r="F175"/>
      <c r="G175"/>
    </row>
    <row r="176" spans="1:7" x14ac:dyDescent="0.25">
      <c r="A176"/>
      <c r="B176"/>
      <c r="C176"/>
      <c r="D176"/>
      <c r="E176"/>
      <c r="F176"/>
      <c r="G176"/>
    </row>
    <row r="177" spans="1:7" x14ac:dyDescent="0.25">
      <c r="A177"/>
      <c r="B177"/>
      <c r="C177"/>
      <c r="D177"/>
      <c r="E177"/>
      <c r="F177"/>
      <c r="G177"/>
    </row>
    <row r="178" spans="1:7" x14ac:dyDescent="0.25">
      <c r="A178"/>
      <c r="B178"/>
      <c r="C178"/>
      <c r="D178"/>
      <c r="E178"/>
      <c r="F178"/>
      <c r="G178"/>
    </row>
    <row r="179" spans="1:7" x14ac:dyDescent="0.25">
      <c r="A179"/>
      <c r="B179"/>
      <c r="C179"/>
      <c r="D179"/>
      <c r="E179"/>
      <c r="F179"/>
      <c r="G179"/>
    </row>
    <row r="180" spans="1:7" x14ac:dyDescent="0.25">
      <c r="A180"/>
      <c r="B180"/>
      <c r="C180"/>
      <c r="D180"/>
      <c r="E180"/>
      <c r="F180"/>
      <c r="G180"/>
    </row>
    <row r="181" spans="1:7" x14ac:dyDescent="0.25">
      <c r="A181"/>
      <c r="B181"/>
      <c r="C181"/>
      <c r="D181"/>
      <c r="E181"/>
      <c r="F181"/>
      <c r="G181"/>
    </row>
  </sheetData>
  <autoFilter ref="A1:G118" xr:uid="{9754D709-372F-45B1-BAE4-D5D5A7C9066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429</v>
      </c>
      <c r="B1" s="6" t="s">
        <v>345</v>
      </c>
      <c r="C1" s="6" t="s">
        <v>410</v>
      </c>
      <c r="D1" s="6" t="s">
        <v>15</v>
      </c>
      <c r="E1" s="6" t="s">
        <v>31</v>
      </c>
      <c r="F1" s="6" t="s">
        <v>411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375</v>
      </c>
      <c r="T1" s="6" t="s">
        <v>374</v>
      </c>
      <c r="U1" t="s">
        <v>261</v>
      </c>
      <c r="V1" t="s">
        <v>511</v>
      </c>
    </row>
    <row r="2" spans="1:22" s="25" customFormat="1" x14ac:dyDescent="0.25">
      <c r="A2" s="25" t="s">
        <v>430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412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376</v>
      </c>
    </row>
    <row r="3" spans="1:22" s="25" customFormat="1" x14ac:dyDescent="0.25">
      <c r="A3" s="38" t="s">
        <v>430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412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376</v>
      </c>
    </row>
    <row r="4" spans="1:22" s="25" customFormat="1" x14ac:dyDescent="0.25">
      <c r="A4" s="38" t="s">
        <v>430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412</v>
      </c>
      <c r="K4" s="25">
        <v>55</v>
      </c>
      <c r="L4" s="25">
        <v>46</v>
      </c>
      <c r="M4" s="25">
        <v>36</v>
      </c>
      <c r="Q4" s="38"/>
      <c r="R4" s="38"/>
      <c r="S4" s="25" t="s">
        <v>376</v>
      </c>
    </row>
    <row r="5" spans="1:22" s="25" customFormat="1" x14ac:dyDescent="0.25">
      <c r="A5" s="38" t="s">
        <v>430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412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376</v>
      </c>
    </row>
    <row r="6" spans="1:22" s="25" customFormat="1" x14ac:dyDescent="0.25">
      <c r="A6" s="38" t="s">
        <v>430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412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376</v>
      </c>
    </row>
    <row r="7" spans="1:22" s="25" customFormat="1" x14ac:dyDescent="0.25">
      <c r="A7" s="38" t="s">
        <v>430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412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376</v>
      </c>
    </row>
    <row r="8" spans="1:22" s="25" customFormat="1" x14ac:dyDescent="0.25">
      <c r="A8" s="38" t="s">
        <v>430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412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376</v>
      </c>
    </row>
    <row r="9" spans="1:22" s="25" customFormat="1" x14ac:dyDescent="0.25">
      <c r="A9" s="38" t="s">
        <v>430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412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376</v>
      </c>
    </row>
    <row r="10" spans="1:22" s="25" customFormat="1" x14ac:dyDescent="0.25">
      <c r="A10" s="38" t="s">
        <v>430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412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376</v>
      </c>
    </row>
    <row r="11" spans="1:22" s="25" customFormat="1" x14ac:dyDescent="0.25">
      <c r="A11" s="38" t="s">
        <v>430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412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376</v>
      </c>
    </row>
    <row r="12" spans="1:22" s="25" customFormat="1" x14ac:dyDescent="0.25">
      <c r="A12" s="38" t="s">
        <v>430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412</v>
      </c>
      <c r="J12" s="25">
        <v>0</v>
      </c>
      <c r="K12" s="25">
        <v>0</v>
      </c>
      <c r="L12" s="25">
        <v>0</v>
      </c>
      <c r="Q12" s="38"/>
      <c r="R12" s="38"/>
      <c r="S12" s="25" t="s">
        <v>376</v>
      </c>
    </row>
    <row r="13" spans="1:22" s="25" customFormat="1" x14ac:dyDescent="0.25">
      <c r="A13" s="38" t="s">
        <v>430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412</v>
      </c>
      <c r="J13" s="25">
        <v>0</v>
      </c>
      <c r="K13" s="25">
        <v>0</v>
      </c>
      <c r="L13" s="25">
        <v>0</v>
      </c>
      <c r="Q13" s="38"/>
      <c r="R13" s="38"/>
      <c r="S13" s="25" t="s">
        <v>376</v>
      </c>
    </row>
    <row r="14" spans="1:22" s="25" customFormat="1" x14ac:dyDescent="0.25">
      <c r="A14" s="38" t="s">
        <v>430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412</v>
      </c>
      <c r="J14" s="39">
        <v>807</v>
      </c>
      <c r="K14" s="39">
        <v>312</v>
      </c>
      <c r="L14" s="39">
        <v>365</v>
      </c>
      <c r="Q14" s="38"/>
      <c r="R14" s="38"/>
      <c r="S14" s="25" t="s">
        <v>376</v>
      </c>
    </row>
    <row r="15" spans="1:22" s="25" customFormat="1" x14ac:dyDescent="0.25">
      <c r="A15" s="38" t="s">
        <v>430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412</v>
      </c>
      <c r="J15" s="39">
        <v>66</v>
      </c>
      <c r="K15" s="39">
        <v>28</v>
      </c>
      <c r="L15" s="39">
        <v>39</v>
      </c>
      <c r="Q15" s="38"/>
      <c r="R15" s="38"/>
      <c r="S15" s="25" t="s">
        <v>376</v>
      </c>
    </row>
    <row r="16" spans="1:22" s="25" customFormat="1" x14ac:dyDescent="0.25">
      <c r="A16" s="38" t="s">
        <v>430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412</v>
      </c>
      <c r="J16" s="25">
        <v>0</v>
      </c>
      <c r="K16" s="25">
        <v>0</v>
      </c>
      <c r="L16" s="25">
        <v>0</v>
      </c>
      <c r="Q16" s="38"/>
      <c r="R16" s="38"/>
      <c r="S16" s="25" t="s">
        <v>376</v>
      </c>
    </row>
    <row r="17" spans="1:19" s="25" customFormat="1" x14ac:dyDescent="0.25">
      <c r="A17" s="38" t="s">
        <v>430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412</v>
      </c>
      <c r="J17" s="25">
        <v>0</v>
      </c>
      <c r="K17" s="25">
        <v>0</v>
      </c>
      <c r="L17" s="25">
        <v>0</v>
      </c>
      <c r="Q17" s="38"/>
      <c r="R17" s="38"/>
      <c r="S17" s="25" t="s">
        <v>376</v>
      </c>
    </row>
    <row r="18" spans="1:19" s="18" customFormat="1" x14ac:dyDescent="0.25">
      <c r="A18" s="18" t="s">
        <v>430</v>
      </c>
      <c r="B18" s="25" t="s">
        <v>97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412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376</v>
      </c>
    </row>
    <row r="19" spans="1:19" s="18" customFormat="1" x14ac:dyDescent="0.25">
      <c r="A19" s="18" t="s">
        <v>430</v>
      </c>
      <c r="B19" s="25" t="s">
        <v>98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412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376</v>
      </c>
    </row>
    <row r="20" spans="1:19" s="25" customFormat="1" x14ac:dyDescent="0.25">
      <c r="A20" s="25" t="s">
        <v>430</v>
      </c>
      <c r="B20" s="25" t="s">
        <v>99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412</v>
      </c>
      <c r="M20" s="38">
        <f t="shared" si="0"/>
        <v>1</v>
      </c>
      <c r="Q20" s="38"/>
      <c r="R20" s="38"/>
      <c r="S20" s="25" t="s">
        <v>376</v>
      </c>
    </row>
    <row r="21" spans="1:19" s="25" customFormat="1" x14ac:dyDescent="0.25">
      <c r="A21" s="25" t="s">
        <v>430</v>
      </c>
      <c r="B21" s="25" t="s">
        <v>100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412</v>
      </c>
      <c r="M21" s="38">
        <f t="shared" si="0"/>
        <v>13</v>
      </c>
      <c r="Q21" s="38"/>
      <c r="R21" s="38"/>
      <c r="S21" s="25" t="s">
        <v>376</v>
      </c>
    </row>
    <row r="22" spans="1:19" s="25" customFormat="1" x14ac:dyDescent="0.25">
      <c r="A22" s="25" t="s">
        <v>437</v>
      </c>
      <c r="B22" s="25" t="s">
        <v>101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412</v>
      </c>
      <c r="Q22" s="38"/>
      <c r="R22" s="38"/>
      <c r="S22" s="25" t="s">
        <v>376</v>
      </c>
    </row>
    <row r="23" spans="1:19" s="25" customFormat="1" x14ac:dyDescent="0.25">
      <c r="A23" s="25" t="s">
        <v>437</v>
      </c>
      <c r="B23" s="25" t="s">
        <v>102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412</v>
      </c>
      <c r="Q23" s="38"/>
      <c r="R23" s="38"/>
      <c r="S23" s="25" t="s">
        <v>376</v>
      </c>
    </row>
    <row r="24" spans="1:19" s="25" customFormat="1" x14ac:dyDescent="0.25">
      <c r="A24" s="25" t="s">
        <v>435</v>
      </c>
      <c r="B24" s="25" t="s">
        <v>250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412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376</v>
      </c>
    </row>
    <row r="25" spans="1:19" s="25" customFormat="1" x14ac:dyDescent="0.25">
      <c r="A25" s="25" t="s">
        <v>435</v>
      </c>
      <c r="B25" s="25" t="s">
        <v>251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412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376</v>
      </c>
    </row>
    <row r="26" spans="1:19" s="25" customFormat="1" x14ac:dyDescent="0.25">
      <c r="A26" s="25" t="s">
        <v>435</v>
      </c>
      <c r="B26" s="25" t="s">
        <v>252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412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376</v>
      </c>
    </row>
    <row r="27" spans="1:19" s="25" customFormat="1" x14ac:dyDescent="0.25">
      <c r="A27" s="25" t="s">
        <v>435</v>
      </c>
      <c r="B27" s="25" t="s">
        <v>253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412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376</v>
      </c>
    </row>
    <row r="28" spans="1:19" s="25" customFormat="1" x14ac:dyDescent="0.25">
      <c r="A28" s="25" t="s">
        <v>435</v>
      </c>
      <c r="B28" s="25" t="s">
        <v>254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412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376</v>
      </c>
    </row>
    <row r="29" spans="1:19" s="25" customFormat="1" x14ac:dyDescent="0.25">
      <c r="A29" s="25" t="s">
        <v>435</v>
      </c>
      <c r="B29" s="25" t="s">
        <v>255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412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376</v>
      </c>
    </row>
    <row r="30" spans="1:19" s="25" customFormat="1" x14ac:dyDescent="0.25">
      <c r="A30" s="25" t="s">
        <v>435</v>
      </c>
      <c r="B30" s="34" t="s">
        <v>436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430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413</v>
      </c>
      <c r="M31" s="25" t="s">
        <v>443</v>
      </c>
      <c r="N31" s="25">
        <v>1</v>
      </c>
      <c r="O31" s="25">
        <v>1.8</v>
      </c>
      <c r="P31" s="25">
        <v>14</v>
      </c>
      <c r="Q31" s="38"/>
      <c r="R31" s="38"/>
      <c r="S31" s="25" t="s">
        <v>373</v>
      </c>
    </row>
    <row r="32" spans="1:19" s="25" customFormat="1" x14ac:dyDescent="0.25">
      <c r="A32" s="25" t="s">
        <v>430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413</v>
      </c>
      <c r="O32" s="25" t="s">
        <v>442</v>
      </c>
      <c r="P32" s="25">
        <f>SUM(G64:L64)/(SUM(G3:L3)+SUM(G7:L7)+SUM(G11:L11))</f>
        <v>2.976190476190476E-3</v>
      </c>
      <c r="Q32" s="38"/>
      <c r="R32" s="38"/>
      <c r="S32" s="25" t="s">
        <v>373</v>
      </c>
    </row>
    <row r="33" spans="1:19" x14ac:dyDescent="0.25">
      <c r="A33" s="38" t="s">
        <v>430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413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373</v>
      </c>
    </row>
    <row r="34" spans="1:19" s="37" customFormat="1" x14ac:dyDescent="0.25">
      <c r="A34" s="38" t="s">
        <v>430</v>
      </c>
      <c r="B34" s="27" t="s">
        <v>454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430</v>
      </c>
      <c r="B35" s="27" t="s">
        <v>115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413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373</v>
      </c>
    </row>
    <row r="36" spans="1:19" s="18" customFormat="1" x14ac:dyDescent="0.25">
      <c r="A36" s="18" t="s">
        <v>437</v>
      </c>
      <c r="B36" s="27" t="s">
        <v>441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430</v>
      </c>
      <c r="B37" s="25" t="s">
        <v>144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413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442</v>
      </c>
      <c r="P37" s="25">
        <f>AVERAGE(K37:L37)*0.1</f>
        <v>2.8854037747524753E-2</v>
      </c>
      <c r="Q37" s="38"/>
      <c r="R37" s="38"/>
      <c r="S37" s="25" t="s">
        <v>373</v>
      </c>
    </row>
    <row r="38" spans="1:19" s="25" customFormat="1" x14ac:dyDescent="0.25">
      <c r="A38" s="25" t="s">
        <v>430</v>
      </c>
      <c r="B38" s="25" t="s">
        <v>145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413</v>
      </c>
      <c r="P38" s="25">
        <v>6000</v>
      </c>
      <c r="Q38" s="38"/>
      <c r="R38" s="38"/>
      <c r="S38" s="25" t="s">
        <v>373</v>
      </c>
    </row>
    <row r="39" spans="1:19" s="25" customFormat="1" x14ac:dyDescent="0.25">
      <c r="A39" s="25" t="s">
        <v>437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413</v>
      </c>
      <c r="Q39" s="38"/>
      <c r="R39" s="38"/>
      <c r="S39" s="25" t="s">
        <v>373</v>
      </c>
    </row>
    <row r="40" spans="1:19" s="25" customFormat="1" x14ac:dyDescent="0.25">
      <c r="A40" s="25" t="s">
        <v>437</v>
      </c>
      <c r="B40" s="25" t="s">
        <v>191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413</v>
      </c>
      <c r="Q40" s="38"/>
      <c r="R40" s="38"/>
      <c r="S40" s="25" t="s">
        <v>373</v>
      </c>
    </row>
    <row r="41" spans="1:19" s="26" customFormat="1" x14ac:dyDescent="0.25">
      <c r="A41" s="26" t="s">
        <v>437</v>
      </c>
      <c r="B41" s="25" t="s">
        <v>192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413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373</v>
      </c>
    </row>
    <row r="42" spans="1:19" s="25" customFormat="1" x14ac:dyDescent="0.25">
      <c r="A42" s="25" t="s">
        <v>437</v>
      </c>
      <c r="B42" s="25" t="s">
        <v>193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413</v>
      </c>
      <c r="Q42" s="38"/>
      <c r="R42" s="38"/>
      <c r="S42" s="25" t="s">
        <v>373</v>
      </c>
    </row>
    <row r="43" spans="1:19" s="28" customFormat="1" x14ac:dyDescent="0.25">
      <c r="A43" s="28" t="s">
        <v>437</v>
      </c>
      <c r="B43" s="25" t="s">
        <v>194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413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373</v>
      </c>
    </row>
    <row r="44" spans="1:19" s="28" customFormat="1" x14ac:dyDescent="0.25">
      <c r="A44" s="28" t="s">
        <v>437</v>
      </c>
      <c r="B44" s="25" t="s">
        <v>182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413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373</v>
      </c>
    </row>
    <row r="45" spans="1:19" s="25" customFormat="1" x14ac:dyDescent="0.25">
      <c r="A45" s="25" t="s">
        <v>437</v>
      </c>
      <c r="B45" s="25" t="s">
        <v>187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413</v>
      </c>
      <c r="Q45" s="38"/>
      <c r="R45" s="38"/>
      <c r="S45" s="25" t="s">
        <v>373</v>
      </c>
    </row>
    <row r="46" spans="1:19" s="25" customFormat="1" x14ac:dyDescent="0.25">
      <c r="A46" s="25" t="s">
        <v>437</v>
      </c>
      <c r="B46" s="25" t="s">
        <v>188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413</v>
      </c>
      <c r="Q46" s="38"/>
      <c r="R46" s="38"/>
      <c r="S46" s="25" t="s">
        <v>373</v>
      </c>
    </row>
    <row r="47" spans="1:19" s="28" customFormat="1" x14ac:dyDescent="0.25">
      <c r="A47" s="28" t="s">
        <v>437</v>
      </c>
      <c r="B47" s="25" t="s">
        <v>189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413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373</v>
      </c>
    </row>
    <row r="48" spans="1:19" s="28" customFormat="1" x14ac:dyDescent="0.25">
      <c r="A48" s="28" t="s">
        <v>437</v>
      </c>
      <c r="B48" s="25" t="s">
        <v>190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413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373</v>
      </c>
    </row>
    <row r="49" spans="1:19" s="29" customFormat="1" x14ac:dyDescent="0.25">
      <c r="A49" s="29" t="s">
        <v>437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413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373</v>
      </c>
    </row>
    <row r="50" spans="1:19" s="29" customFormat="1" x14ac:dyDescent="0.25">
      <c r="A50" s="29" t="s">
        <v>437</v>
      </c>
      <c r="B50" s="25" t="s">
        <v>183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413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373</v>
      </c>
    </row>
    <row r="51" spans="1:19" s="18" customFormat="1" x14ac:dyDescent="0.25">
      <c r="A51" s="18" t="s">
        <v>437</v>
      </c>
      <c r="B51" s="25" t="s">
        <v>184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413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373</v>
      </c>
    </row>
    <row r="52" spans="1:19" s="29" customFormat="1" x14ac:dyDescent="0.25">
      <c r="A52" s="29" t="s">
        <v>437</v>
      </c>
      <c r="B52" s="25" t="s">
        <v>185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413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373</v>
      </c>
    </row>
    <row r="53" spans="1:19" s="25" customFormat="1" x14ac:dyDescent="0.25">
      <c r="A53" s="25" t="s">
        <v>437</v>
      </c>
      <c r="B53" s="25" t="s">
        <v>186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413</v>
      </c>
      <c r="Q53" s="38"/>
      <c r="R53" s="38"/>
      <c r="S53" s="25" t="s">
        <v>373</v>
      </c>
    </row>
    <row r="54" spans="1:19" s="25" customFormat="1" x14ac:dyDescent="0.25">
      <c r="A54" s="38" t="s">
        <v>430</v>
      </c>
      <c r="B54" s="25" t="s">
        <v>222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413</v>
      </c>
      <c r="N54" s="25">
        <v>0</v>
      </c>
      <c r="O54" s="25">
        <v>0.2</v>
      </c>
      <c r="P54" s="25">
        <v>1</v>
      </c>
      <c r="Q54" s="38"/>
      <c r="R54" s="38"/>
      <c r="S54" s="25" t="s">
        <v>373</v>
      </c>
    </row>
    <row r="55" spans="1:19" s="25" customFormat="1" x14ac:dyDescent="0.25">
      <c r="A55" s="38" t="s">
        <v>430</v>
      </c>
      <c r="B55" s="25" t="s">
        <v>223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413</v>
      </c>
      <c r="P55" s="45">
        <f>284920903.74/252</f>
        <v>1130638.506904762</v>
      </c>
      <c r="Q55" s="45"/>
      <c r="R55" s="45"/>
      <c r="S55" s="25" t="s">
        <v>373</v>
      </c>
    </row>
    <row r="56" spans="1:19" s="25" customFormat="1" x14ac:dyDescent="0.25">
      <c r="A56" s="38" t="s">
        <v>430</v>
      </c>
      <c r="B56" s="25" t="s">
        <v>226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413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373</v>
      </c>
    </row>
    <row r="57" spans="1:19" s="25" customFormat="1" x14ac:dyDescent="0.25">
      <c r="A57" s="38" t="s">
        <v>430</v>
      </c>
      <c r="B57" s="25" t="s">
        <v>227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413</v>
      </c>
      <c r="N57" s="25">
        <v>0</v>
      </c>
      <c r="O57" s="25">
        <v>0</v>
      </c>
      <c r="P57" s="25">
        <v>0</v>
      </c>
      <c r="Q57" s="38"/>
      <c r="R57" s="38"/>
      <c r="S57" s="25" t="s">
        <v>373</v>
      </c>
    </row>
    <row r="58" spans="1:19" s="25" customFormat="1" x14ac:dyDescent="0.25">
      <c r="A58" s="38" t="s">
        <v>430</v>
      </c>
      <c r="B58" s="25" t="s">
        <v>216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414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372</v>
      </c>
    </row>
    <row r="59" spans="1:19" s="25" customFormat="1" x14ac:dyDescent="0.25">
      <c r="A59" s="38" t="s">
        <v>430</v>
      </c>
      <c r="B59" s="25" t="s">
        <v>206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414</v>
      </c>
      <c r="O59" s="25">
        <v>2289.12</v>
      </c>
      <c r="P59" s="25">
        <v>2744.82</v>
      </c>
      <c r="Q59" s="38"/>
      <c r="R59" s="38"/>
      <c r="S59" s="25" t="s">
        <v>372</v>
      </c>
    </row>
    <row r="60" spans="1:19" s="25" customFormat="1" x14ac:dyDescent="0.25">
      <c r="A60" s="38" t="s">
        <v>430</v>
      </c>
      <c r="B60" s="25" t="s">
        <v>207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414</v>
      </c>
      <c r="O60" s="25">
        <v>419405.11</v>
      </c>
      <c r="P60" s="25">
        <v>0</v>
      </c>
      <c r="Q60" s="38"/>
      <c r="R60" s="38"/>
      <c r="S60" s="25" t="s">
        <v>372</v>
      </c>
    </row>
    <row r="61" spans="1:19" s="25" customFormat="1" x14ac:dyDescent="0.25">
      <c r="A61" s="38" t="s">
        <v>430</v>
      </c>
      <c r="B61" s="25" t="s">
        <v>208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414</v>
      </c>
      <c r="O61" s="25">
        <v>178766</v>
      </c>
      <c r="P61" s="25">
        <v>0</v>
      </c>
      <c r="Q61" s="38"/>
      <c r="R61" s="38"/>
      <c r="S61" s="25" t="s">
        <v>372</v>
      </c>
    </row>
    <row r="62" spans="1:19" x14ac:dyDescent="0.25">
      <c r="A62" s="38" t="s">
        <v>430</v>
      </c>
      <c r="B62" s="25" t="s">
        <v>209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414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372</v>
      </c>
    </row>
    <row r="63" spans="1:19" s="25" customFormat="1" x14ac:dyDescent="0.25">
      <c r="A63" s="25" t="s">
        <v>430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414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423</v>
      </c>
    </row>
    <row r="64" spans="1:19" s="25" customFormat="1" x14ac:dyDescent="0.25">
      <c r="A64" s="25" t="s">
        <v>430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414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423</v>
      </c>
    </row>
    <row r="65" spans="1:22" s="25" customFormat="1" x14ac:dyDescent="0.25">
      <c r="A65" s="36" t="s">
        <v>430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414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423</v>
      </c>
    </row>
    <row r="66" spans="1:22" s="25" customFormat="1" x14ac:dyDescent="0.25">
      <c r="A66" s="36" t="s">
        <v>430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414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423</v>
      </c>
    </row>
    <row r="67" spans="1:22" s="38" customFormat="1" x14ac:dyDescent="0.25">
      <c r="A67" s="36" t="s">
        <v>510</v>
      </c>
      <c r="B67" s="38" t="s">
        <v>509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510</v>
      </c>
      <c r="B68" s="37" t="s">
        <v>471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510</v>
      </c>
      <c r="B69" s="37" t="s">
        <v>472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510</v>
      </c>
      <c r="B70" s="37" t="s">
        <v>473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510</v>
      </c>
      <c r="B71" s="37" t="s">
        <v>474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430</v>
      </c>
      <c r="B72" s="25" t="s">
        <v>440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428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423</v>
      </c>
    </row>
    <row r="73" spans="1:22" s="18" customFormat="1" x14ac:dyDescent="0.25">
      <c r="A73" s="36" t="s">
        <v>430</v>
      </c>
      <c r="B73" s="25" t="s">
        <v>464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428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423</v>
      </c>
    </row>
    <row r="74" spans="1:22" s="25" customFormat="1" x14ac:dyDescent="0.25">
      <c r="A74" s="36" t="s">
        <v>430</v>
      </c>
      <c r="B74" s="25" t="s">
        <v>141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428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423</v>
      </c>
    </row>
    <row r="75" spans="1:22" s="25" customFormat="1" x14ac:dyDescent="0.25">
      <c r="A75" s="36" t="s">
        <v>430</v>
      </c>
      <c r="B75" s="25" t="s">
        <v>205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428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423</v>
      </c>
    </row>
    <row r="76" spans="1:22" s="25" customFormat="1" x14ac:dyDescent="0.25">
      <c r="A76" s="36" t="s">
        <v>430</v>
      </c>
      <c r="B76" s="25" t="s">
        <v>217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428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423</v>
      </c>
    </row>
    <row r="77" spans="1:22" s="25" customFormat="1" x14ac:dyDescent="0.25">
      <c r="A77" s="36" t="s">
        <v>430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412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376</v>
      </c>
    </row>
    <row r="78" spans="1:22" s="38" customFormat="1" x14ac:dyDescent="0.25">
      <c r="A78" s="36" t="s">
        <v>430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430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412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376</v>
      </c>
    </row>
    <row r="80" spans="1:22" s="25" customFormat="1" x14ac:dyDescent="0.25">
      <c r="A80" s="31" t="s">
        <v>430</v>
      </c>
      <c r="B80" t="s">
        <v>133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432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376</v>
      </c>
    </row>
    <row r="81" spans="1:19" s="25" customFormat="1" x14ac:dyDescent="0.25">
      <c r="A81" s="36" t="s">
        <v>437</v>
      </c>
      <c r="B81" s="18" t="s">
        <v>171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412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376</v>
      </c>
    </row>
    <row r="82" spans="1:19" x14ac:dyDescent="0.25">
      <c r="A82" s="36" t="s">
        <v>430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413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373</v>
      </c>
    </row>
    <row r="83" spans="1:19" s="23" customFormat="1" x14ac:dyDescent="0.25">
      <c r="A83" s="31" t="s">
        <v>437</v>
      </c>
      <c r="B83" s="22" t="s">
        <v>110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413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373</v>
      </c>
    </row>
    <row r="84" spans="1:19" s="18" customFormat="1" x14ac:dyDescent="0.25">
      <c r="A84" s="31" t="s">
        <v>437</v>
      </c>
      <c r="B84" s="32" t="s">
        <v>117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413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373</v>
      </c>
    </row>
    <row r="85" spans="1:19" s="18" customFormat="1" x14ac:dyDescent="0.25">
      <c r="A85" s="31" t="s">
        <v>437</v>
      </c>
      <c r="B85" s="33" t="s">
        <v>122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413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373</v>
      </c>
    </row>
    <row r="86" spans="1:19" s="30" customFormat="1" x14ac:dyDescent="0.25">
      <c r="A86" s="31" t="s">
        <v>437</v>
      </c>
      <c r="B86" s="33" t="s">
        <v>158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413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373</v>
      </c>
    </row>
    <row r="87" spans="1:19" s="30" customFormat="1" x14ac:dyDescent="0.25">
      <c r="A87" s="31" t="s">
        <v>437</v>
      </c>
      <c r="B87" s="33" t="s">
        <v>159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413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373</v>
      </c>
    </row>
    <row r="88" spans="1:19" s="29" customFormat="1" x14ac:dyDescent="0.25">
      <c r="A88" s="31" t="s">
        <v>439</v>
      </c>
      <c r="B88" s="29" t="s">
        <v>162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413</v>
      </c>
      <c r="S88" s="29" t="s">
        <v>373</v>
      </c>
    </row>
    <row r="89" spans="1:19" s="29" customFormat="1" x14ac:dyDescent="0.25">
      <c r="A89" s="31" t="s">
        <v>439</v>
      </c>
      <c r="B89" s="29" t="s">
        <v>165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413</v>
      </c>
      <c r="S89" s="29" t="s">
        <v>373</v>
      </c>
    </row>
    <row r="90" spans="1:19" x14ac:dyDescent="0.25">
      <c r="A90" s="31" t="s">
        <v>430</v>
      </c>
      <c r="B90" s="18" t="s">
        <v>175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413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373</v>
      </c>
    </row>
    <row r="91" spans="1:19" x14ac:dyDescent="0.25">
      <c r="A91" s="31" t="s">
        <v>439</v>
      </c>
      <c r="B91" s="29" t="s">
        <v>179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413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373</v>
      </c>
    </row>
    <row r="92" spans="1:19" x14ac:dyDescent="0.25">
      <c r="A92" s="31" t="s">
        <v>430</v>
      </c>
      <c r="B92" t="s">
        <v>221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413</v>
      </c>
      <c r="M92" t="s">
        <v>431</v>
      </c>
      <c r="N92">
        <v>1</v>
      </c>
      <c r="O92">
        <v>7</v>
      </c>
      <c r="P92">
        <v>30</v>
      </c>
      <c r="S92" t="s">
        <v>373</v>
      </c>
    </row>
    <row r="93" spans="1:19" x14ac:dyDescent="0.25">
      <c r="A93" s="31" t="s">
        <v>430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414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372</v>
      </c>
    </row>
    <row r="94" spans="1:19" x14ac:dyDescent="0.25">
      <c r="A94" s="31" t="s">
        <v>430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414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372</v>
      </c>
    </row>
    <row r="95" spans="1:19" x14ac:dyDescent="0.25">
      <c r="A95" s="31" t="s">
        <v>430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414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372</v>
      </c>
    </row>
    <row r="96" spans="1:19" x14ac:dyDescent="0.25">
      <c r="A96" s="31" t="s">
        <v>430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414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372</v>
      </c>
    </row>
    <row r="97" spans="1:19" x14ac:dyDescent="0.25">
      <c r="A97" s="31" t="s">
        <v>430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414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372</v>
      </c>
    </row>
    <row r="98" spans="1:19" s="25" customFormat="1" x14ac:dyDescent="0.25">
      <c r="A98" s="31" t="s">
        <v>430</v>
      </c>
      <c r="B98" s="18" t="s">
        <v>139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414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372</v>
      </c>
    </row>
    <row r="99" spans="1:19" s="25" customFormat="1" x14ac:dyDescent="0.25">
      <c r="A99" s="31" t="s">
        <v>437</v>
      </c>
      <c r="B99" s="18" t="s">
        <v>140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414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372</v>
      </c>
    </row>
    <row r="100" spans="1:19" s="25" customFormat="1" x14ac:dyDescent="0.25">
      <c r="A100" s="31" t="s">
        <v>430</v>
      </c>
      <c r="B100" s="18" t="s">
        <v>149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414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372</v>
      </c>
    </row>
    <row r="101" spans="1:19" s="25" customFormat="1" x14ac:dyDescent="0.25">
      <c r="A101" s="31" t="s">
        <v>439</v>
      </c>
      <c r="B101" s="30" t="s">
        <v>163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414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372</v>
      </c>
    </row>
    <row r="102" spans="1:19" x14ac:dyDescent="0.25">
      <c r="A102" s="31" t="s">
        <v>439</v>
      </c>
      <c r="B102" s="30" t="s">
        <v>166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414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372</v>
      </c>
    </row>
    <row r="103" spans="1:19" s="25" customFormat="1" x14ac:dyDescent="0.25">
      <c r="A103" s="31" t="s">
        <v>439</v>
      </c>
      <c r="B103" s="29" t="s">
        <v>177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414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372</v>
      </c>
    </row>
    <row r="104" spans="1:19" s="25" customFormat="1" x14ac:dyDescent="0.25">
      <c r="A104" s="31" t="s">
        <v>439</v>
      </c>
      <c r="B104" s="29" t="s">
        <v>178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414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372</v>
      </c>
    </row>
    <row r="105" spans="1:19" s="25" customFormat="1" x14ac:dyDescent="0.25">
      <c r="A105" s="31" t="s">
        <v>430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414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422</v>
      </c>
    </row>
    <row r="106" spans="1:19" s="38" customFormat="1" x14ac:dyDescent="0.25">
      <c r="A106" s="31" t="s">
        <v>439</v>
      </c>
      <c r="B106" s="37" t="s">
        <v>153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414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422</v>
      </c>
    </row>
    <row r="108" spans="1:19" x14ac:dyDescent="0.25">
      <c r="B108" s="31">
        <f>COUNTIF(A2:A105,"OK")</f>
        <v>67</v>
      </c>
      <c r="C108" t="s">
        <v>430</v>
      </c>
    </row>
    <row r="109" spans="1:19" x14ac:dyDescent="0.25">
      <c r="B109" s="31">
        <f>COUNTIF(A2:A105,"NA")</f>
        <v>25</v>
      </c>
      <c r="C109" t="s">
        <v>437</v>
      </c>
    </row>
    <row r="110" spans="1:19" s="37" customFormat="1" x14ac:dyDescent="0.25">
      <c r="A110" s="31"/>
      <c r="B110" s="31">
        <f>COUNTIF(A2:A105,"NOK")</f>
        <v>7</v>
      </c>
      <c r="C110" s="37" t="s">
        <v>439</v>
      </c>
    </row>
    <row r="111" spans="1:19" x14ac:dyDescent="0.25">
      <c r="C111" t="s">
        <v>438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2</vt:i4>
      </vt:variant>
    </vt:vector>
  </HeadingPairs>
  <TitlesOfParts>
    <vt:vector size="25" baseType="lpstr">
      <vt:lpstr>ParametrosSemSeedFixa</vt:lpstr>
      <vt:lpstr>Cenarios</vt:lpstr>
      <vt:lpstr>Configs</vt:lpstr>
      <vt:lpstr>HistoricoFAP</vt:lpstr>
      <vt:lpstr>Dados_Projetados</vt:lpstr>
      <vt:lpstr>Parametros</vt:lpstr>
      <vt:lpstr>Distribuições</vt:lpstr>
      <vt:lpstr>Verificação_Parametros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Módulos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Planilha1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2017-09-29T14:32:13Z</dcterms:modified>
</cp:coreProperties>
</file>