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19200" windowHeight="7680" firstSheet="1" activeTab="2" xr2:uid="{00000000-000D-0000-FFFF-FFFF00000000}"/>
  </bookViews>
  <sheets>
    <sheet name="Lista_de_Parâmetros" sheetId="6" r:id="rId1"/>
    <sheet name="Configs" sheetId="1" r:id="rId2"/>
    <sheet name="Dados_Projetados" sheetId="2" r:id="rId3"/>
    <sheet name="Cenarios" sheetId="9" r:id="rId4"/>
    <sheet name="Parametros" sheetId="4" r:id="rId5"/>
    <sheet name="Funcoes_Inputs" sheetId="11" r:id="rId6"/>
    <sheet name="Funcoes_Outputs" sheetId="12" r:id="rId7"/>
    <sheet name="Distribuições" sheetId="10" r:id="rId8"/>
    <sheet name="Categorias" sheetId="13" r:id="rId9"/>
    <sheet name="Custos" sheetId="8" r:id="rId10"/>
    <sheet name="Benefícios_Capturados" sheetId="3" r:id="rId11"/>
  </sheets>
  <definedNames>
    <definedName name="_xlnm._FilterDatabase" localSheetId="9" hidden="1">Custos!$A$1:$D$5</definedName>
    <definedName name="_xlnm._FilterDatabase" localSheetId="0" hidden="1">Lista_de_Parâmetros!$A$1:$F$5</definedName>
    <definedName name="_xlnm._FilterDatabase" localSheetId="4" hidden="1">Parametros!$A$1:$G$10</definedName>
    <definedName name="Ano_Inicial">Configs!$D$2:$D$2</definedName>
    <definedName name="Anos_a_Serem_Simulados">Configs!$A$2</definedName>
    <definedName name="CategoriaSAT">Configs!$C$2:$C$2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4" l="1"/>
  <c r="D34" i="4"/>
  <c r="T3" i="2" l="1"/>
  <c r="S3" i="2"/>
  <c r="R3" i="2"/>
  <c r="Q3" i="2"/>
  <c r="P3" i="2"/>
  <c r="O3" i="2"/>
  <c r="D33" i="4" l="1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C15" i="4" l="1"/>
  <c r="C14" i="4"/>
  <c r="C13" i="4"/>
  <c r="C12" i="4"/>
  <c r="C11" i="4"/>
  <c r="M1" i="2" l="1"/>
  <c r="C32" i="11"/>
  <c r="B31" i="11"/>
  <c r="C35" i="11" l="1"/>
  <c r="C34" i="11"/>
  <c r="C33" i="11"/>
  <c r="C31" i="11"/>
  <c r="B33" i="11"/>
  <c r="B32" i="11"/>
  <c r="B24" i="12"/>
  <c r="H2" i="2" l="1"/>
  <c r="C30" i="11"/>
  <c r="C29" i="11"/>
  <c r="C28" i="11"/>
  <c r="C27" i="11"/>
  <c r="C26" i="11"/>
  <c r="C25" i="11"/>
  <c r="C24" i="11"/>
  <c r="C23" i="11"/>
  <c r="B4" i="9"/>
  <c r="C21" i="11"/>
  <c r="C22" i="11"/>
  <c r="C12" i="11"/>
  <c r="C20" i="11"/>
  <c r="C19" i="11"/>
  <c r="C18" i="11"/>
  <c r="C17" i="11"/>
  <c r="C16" i="11"/>
  <c r="C15" i="11"/>
  <c r="C14" i="11"/>
  <c r="C13" i="11"/>
  <c r="C11" i="11" l="1"/>
  <c r="C10" i="11"/>
  <c r="C9" i="11"/>
  <c r="C8" i="11"/>
  <c r="C7" i="11"/>
  <c r="C6" i="11"/>
  <c r="C5" i="11"/>
  <c r="C4" i="11"/>
  <c r="C2" i="11"/>
  <c r="C3" i="11"/>
  <c r="B13" i="9" l="1"/>
  <c r="B5" i="9" l="1"/>
  <c r="B6" i="9"/>
  <c r="C13" i="9" l="1"/>
  <c r="C12" i="9"/>
  <c r="C11" i="9"/>
  <c r="C10" i="9"/>
  <c r="C9" i="9"/>
  <c r="C8" i="9"/>
  <c r="C7" i="9"/>
  <c r="C6" i="9"/>
  <c r="C5" i="9"/>
  <c r="C4" i="9"/>
  <c r="C3" i="9"/>
  <c r="C2" i="9"/>
  <c r="B12" i="9" l="1"/>
  <c r="B11" i="9"/>
  <c r="B10" i="9"/>
  <c r="B9" i="9"/>
  <c r="B8" i="9"/>
  <c r="B7" i="9"/>
  <c r="B3" i="9"/>
  <c r="B2" i="9"/>
  <c r="H2" i="1" l="1"/>
  <c r="H3" i="2" l="1"/>
  <c r="F3" i="2" s="1"/>
  <c r="F2" i="2"/>
  <c r="E2" i="2" s="1"/>
  <c r="D3" i="2"/>
  <c r="C2" i="2" l="1"/>
  <c r="A2" i="2"/>
  <c r="A3" i="2" s="1"/>
  <c r="C3" i="2" l="1"/>
  <c r="E3" i="2" s="1"/>
</calcChain>
</file>

<file path=xl/sharedStrings.xml><?xml version="1.0" encoding="utf-8"?>
<sst xmlns="http://schemas.openxmlformats.org/spreadsheetml/2006/main" count="444" uniqueCount="166">
  <si>
    <t>Ano</t>
  </si>
  <si>
    <t>Funcionarios</t>
  </si>
  <si>
    <t>FolhadePagamento</t>
  </si>
  <si>
    <t>CategoriaSAT</t>
  </si>
  <si>
    <t>AnoInicial</t>
  </si>
  <si>
    <t>AnosaSeremSimulados</t>
  </si>
  <si>
    <t>SalarioMedio</t>
  </si>
  <si>
    <t>SATProjetado</t>
  </si>
  <si>
    <t>IndiceDoSAT</t>
  </si>
  <si>
    <t>FAPProjetado</t>
  </si>
  <si>
    <t>DespesaSATProjetada</t>
  </si>
  <si>
    <t>NomeVariavel</t>
  </si>
  <si>
    <t>Parametro1</t>
  </si>
  <si>
    <t>Parametro2</t>
  </si>
  <si>
    <t>Parametro3</t>
  </si>
  <si>
    <t>Parametro4</t>
  </si>
  <si>
    <t>CNPJ</t>
  </si>
  <si>
    <t>Iniciativa1</t>
  </si>
  <si>
    <t>Distribuicao</t>
  </si>
  <si>
    <t>TaxaDeDesconto</t>
  </si>
  <si>
    <t>HorasPorDia</t>
  </si>
  <si>
    <t>CustoMDO</t>
  </si>
  <si>
    <t>PercFalta</t>
  </si>
  <si>
    <t>IniciativasTestadas</t>
  </si>
  <si>
    <t>Vacina da Gripe</t>
  </si>
  <si>
    <t>Novo Equipamento</t>
  </si>
  <si>
    <t>Descrição</t>
  </si>
  <si>
    <t>Absenteísmo</t>
  </si>
  <si>
    <t>Turnover</t>
  </si>
  <si>
    <t>FAP</t>
  </si>
  <si>
    <t>Unidade de Medida</t>
  </si>
  <si>
    <t>Nome Variavel</t>
  </si>
  <si>
    <t>NAfastMen15</t>
  </si>
  <si>
    <t>NDiasFalta</t>
  </si>
  <si>
    <t>Número Médio de Dias Afastados, quando o afastamento tem menor do que 15 dias.</t>
  </si>
  <si>
    <t>Sim</t>
  </si>
  <si>
    <t>dias</t>
  </si>
  <si>
    <t>%</t>
  </si>
  <si>
    <t>Número Médio de Dias em Falta.</t>
  </si>
  <si>
    <t>PercAfastMen15</t>
  </si>
  <si>
    <t>Percentual médio de funcionários que foi afastado por menos de 15 dias.</t>
  </si>
  <si>
    <t>Percentual médio de funcionários que faltou por menos do que 15 dias.</t>
  </si>
  <si>
    <t>Iniciativa2</t>
  </si>
  <si>
    <t>SemIniciativa</t>
  </si>
  <si>
    <t>NomeInicativa1</t>
  </si>
  <si>
    <t>NomeIniciativa2</t>
  </si>
  <si>
    <t>NomeIniciativa3</t>
  </si>
  <si>
    <t>NomeIniciativa4</t>
  </si>
  <si>
    <t>NomeIniciativa5</t>
  </si>
  <si>
    <t>NomeIniciativa6</t>
  </si>
  <si>
    <t>NomeIniciativa7</t>
  </si>
  <si>
    <t>NomeIniciativa8</t>
  </si>
  <si>
    <t>NomeIniciativa9</t>
  </si>
  <si>
    <t>NomeIniciativa10</t>
  </si>
  <si>
    <t>Iniciativa3</t>
  </si>
  <si>
    <t>Iniciativa4</t>
  </si>
  <si>
    <t>Iniciativa5</t>
  </si>
  <si>
    <t>Iniciativa6</t>
  </si>
  <si>
    <t>Iniciativa7</t>
  </si>
  <si>
    <t>Iniciativa8</t>
  </si>
  <si>
    <t>Iniciativa9</t>
  </si>
  <si>
    <t>Iniciativa10</t>
  </si>
  <si>
    <t>TodasIniciativas</t>
  </si>
  <si>
    <t>TestarIniciativasEmConjunto?</t>
  </si>
  <si>
    <t>Categoria</t>
  </si>
  <si>
    <t>Custo Total</t>
  </si>
  <si>
    <t>Replicacoes</t>
  </si>
  <si>
    <t>Simular</t>
  </si>
  <si>
    <t>Cenario</t>
  </si>
  <si>
    <t>CenarioASIS</t>
  </si>
  <si>
    <t>CustoTotal</t>
  </si>
  <si>
    <t>normal</t>
  </si>
  <si>
    <t>triangular</t>
  </si>
  <si>
    <t>Distribuição</t>
  </si>
  <si>
    <t>Parametro 1</t>
  </si>
  <si>
    <t>Parametro 2</t>
  </si>
  <si>
    <t>Parametro 3</t>
  </si>
  <si>
    <t>Parametro 4</t>
  </si>
  <si>
    <t>uniforme</t>
  </si>
  <si>
    <t>média</t>
  </si>
  <si>
    <t>desvio padrão</t>
  </si>
  <si>
    <t>mínimo</t>
  </si>
  <si>
    <t>máximo</t>
  </si>
  <si>
    <t>moda (valor mais provável)</t>
  </si>
  <si>
    <t>Pev_Tipico</t>
  </si>
  <si>
    <t>Pev_Trajeto</t>
  </si>
  <si>
    <t>Pev_DoenOcup</t>
  </si>
  <si>
    <t>Pev_NRelac</t>
  </si>
  <si>
    <t>Funcao</t>
  </si>
  <si>
    <t>Param_Externo</t>
  </si>
  <si>
    <t>Inputs</t>
  </si>
  <si>
    <t>Outputs</t>
  </si>
  <si>
    <t>calcular_faltas</t>
  </si>
  <si>
    <t>TaxaFaltas</t>
  </si>
  <si>
    <t>NFaltas</t>
  </si>
  <si>
    <t>Pev_Afmenor15</t>
  </si>
  <si>
    <t>Pev_Afmaior15</t>
  </si>
  <si>
    <t>Pev_Safast</t>
  </si>
  <si>
    <t>Pev_Obito</t>
  </si>
  <si>
    <t>Nev_Afmenor15_Tipico</t>
  </si>
  <si>
    <t>Nev_Afmaior15_Tipico</t>
  </si>
  <si>
    <t>Nev_Safast_Tipico</t>
  </si>
  <si>
    <t>Nev_Obito_Tipico</t>
  </si>
  <si>
    <t>Nev_Afmenor15_Trajeto</t>
  </si>
  <si>
    <t>Nev_Afmaior15_Trajeto</t>
  </si>
  <si>
    <t>Nev_Safast_Trajeto</t>
  </si>
  <si>
    <t>Nev_Obito_Trajeto</t>
  </si>
  <si>
    <t>Nev_Afmenor15_DoenOcup</t>
  </si>
  <si>
    <t>Nev_Afmaior15_DoenOcup</t>
  </si>
  <si>
    <t>Nev_Safast_DoenOcup</t>
  </si>
  <si>
    <t>Nev_Obito_DoenOcup</t>
  </si>
  <si>
    <t>Nev_Afmenor15_NRelac</t>
  </si>
  <si>
    <t>Nev_Afmaior15_NRelac</t>
  </si>
  <si>
    <t>Nev_Safast_NRelac</t>
  </si>
  <si>
    <t>Nev_Obito_NRelac</t>
  </si>
  <si>
    <t>calcular_eventos</t>
  </si>
  <si>
    <t>calcular_turnover</t>
  </si>
  <si>
    <t>CustoMedSubstitu</t>
  </si>
  <si>
    <t>NSubstituidos</t>
  </si>
  <si>
    <t>DespesaTurnover</t>
  </si>
  <si>
    <t>calcular_absenteismo</t>
  </si>
  <si>
    <t>DiasMedAfast_Men15</t>
  </si>
  <si>
    <t>DiasAbsenteismo</t>
  </si>
  <si>
    <t>DespesaAbsenteismo</t>
  </si>
  <si>
    <t>calcular_multas</t>
  </si>
  <si>
    <t>DespesaMultas</t>
  </si>
  <si>
    <t>Multas</t>
  </si>
  <si>
    <t>Lei1</t>
  </si>
  <si>
    <t>Lei2</t>
  </si>
  <si>
    <t>Lei3</t>
  </si>
  <si>
    <t>Atendimento_Lei1</t>
  </si>
  <si>
    <t>Crise</t>
  </si>
  <si>
    <t>FatorCrise</t>
  </si>
  <si>
    <t>NumeroMultasAPriori_Lei1</t>
  </si>
  <si>
    <t>calcular_acoes_regressivas_inss</t>
  </si>
  <si>
    <t>Nev_AcaoRegressivaINSS</t>
  </si>
  <si>
    <t>Nev_AcaoRegressivaInicial</t>
  </si>
  <si>
    <t>PAcaoRegressiva</t>
  </si>
  <si>
    <t>CustoMedioAcaoRegressivaINSS</t>
  </si>
  <si>
    <t>DespesaAcoesRegressivasINSS</t>
  </si>
  <si>
    <t>AcoesRegressivasINSS</t>
  </si>
  <si>
    <t>Nev_AcaoRegressivaINSSAcumulado</t>
  </si>
  <si>
    <t>PInvalidez</t>
  </si>
  <si>
    <t>calcular_beneficios_inss</t>
  </si>
  <si>
    <t>NB_91</t>
  </si>
  <si>
    <t>NB_92</t>
  </si>
  <si>
    <t>NB_93</t>
  </si>
  <si>
    <t>NB_94</t>
  </si>
  <si>
    <t>NB_31</t>
  </si>
  <si>
    <t>NB_32</t>
  </si>
  <si>
    <t>NB_91_Inicial</t>
  </si>
  <si>
    <t>NB_92_Inicial</t>
  </si>
  <si>
    <t>NB_93_Inicial</t>
  </si>
  <si>
    <t>NB_94_Inicial</t>
  </si>
  <si>
    <t>NB_31_Inicial</t>
  </si>
  <si>
    <t>NB_32_Inicial</t>
  </si>
  <si>
    <t>NB_91_Acumulado</t>
  </si>
  <si>
    <t>NB_92_Acumulado</t>
  </si>
  <si>
    <t>NB_93_Acumulado</t>
  </si>
  <si>
    <t>NB_94_Acumulado</t>
  </si>
  <si>
    <t>NB_31_Acumulado</t>
  </si>
  <si>
    <t>NB_32_Acumulado</t>
  </si>
  <si>
    <t>calcular_presenteismo</t>
  </si>
  <si>
    <t>PercPresenteismo</t>
  </si>
  <si>
    <t>HorasPresenteismo</t>
  </si>
  <si>
    <t>DespesaPresenteismo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</si>
</sst>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1" fillId="0" borderId="0" xfId="1" applyFont="1" applyAlignment="1">
      <alignment horizontal="center"/>
    </xf>
    <xf numFmtId="44" fontId="0" fillId="0" borderId="0" xfId="1" applyFont="1"/>
    <xf numFmtId="44" fontId="2" fillId="0" borderId="0" xfId="1" applyFont="1"/>
    <xf numFmtId="9" fontId="0" fillId="0" borderId="0" xfId="2" applyFont="1"/>
    <xf numFmtId="9" fontId="2" fillId="0" borderId="0" xfId="2" applyFont="1"/>
    <xf numFmtId="44" fontId="0" fillId="0" borderId="0" xfId="1" applyFont="1" applyAlignment="1">
      <alignment horizontal="center"/>
    </xf>
    <xf numFmtId="0" fontId="1" fillId="0" borderId="0" xfId="0" applyFont="1"/>
    <xf numFmtId="44" fontId="1" fillId="0" borderId="0" xfId="1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2" fontId="0" fillId="0" borderId="0" xfId="0" applyNumberForma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C9" sqref="C9"/>
    </sheetView>
  </sheetViews>
  <sheetFormatPr defaultRowHeight="15" x14ac:dyDescent="0.25"/>
  <cols>
    <col min="1" max="1" width="17.7109375" customWidth="1"/>
    <col min="2" max="2" width="20.5703125" customWidth="1"/>
    <col min="3" max="3" width="77.42578125" bestFit="1" customWidth="1"/>
    <col min="4" max="4" width="12.5703125" bestFit="1" customWidth="1"/>
    <col min="5" max="5" width="9" bestFit="1" customWidth="1"/>
    <col min="6" max="6" width="8.140625" customWidth="1"/>
  </cols>
  <sheetData>
    <row r="1" spans="1:6" x14ac:dyDescent="0.25">
      <c r="A1" s="9" t="s">
        <v>31</v>
      </c>
      <c r="B1" s="9" t="s">
        <v>30</v>
      </c>
      <c r="C1" s="9" t="s">
        <v>26</v>
      </c>
      <c r="D1" s="9" t="s">
        <v>27</v>
      </c>
      <c r="E1" s="9" t="s">
        <v>28</v>
      </c>
      <c r="F1" s="9" t="s">
        <v>29</v>
      </c>
    </row>
    <row r="2" spans="1:6" x14ac:dyDescent="0.25">
      <c r="A2" t="s">
        <v>32</v>
      </c>
      <c r="B2" t="s">
        <v>36</v>
      </c>
      <c r="C2" t="s">
        <v>34</v>
      </c>
      <c r="D2" t="s">
        <v>35</v>
      </c>
    </row>
    <row r="3" spans="1:6" x14ac:dyDescent="0.25">
      <c r="A3" t="s">
        <v>33</v>
      </c>
      <c r="B3" t="s">
        <v>36</v>
      </c>
      <c r="C3" t="s">
        <v>38</v>
      </c>
      <c r="D3" t="s">
        <v>35</v>
      </c>
    </row>
    <row r="4" spans="1:6" x14ac:dyDescent="0.25">
      <c r="A4" t="s">
        <v>39</v>
      </c>
      <c r="B4" t="s">
        <v>37</v>
      </c>
      <c r="C4" t="s">
        <v>40</v>
      </c>
      <c r="D4" t="s">
        <v>35</v>
      </c>
    </row>
    <row r="5" spans="1:6" x14ac:dyDescent="0.25">
      <c r="A5" t="s">
        <v>22</v>
      </c>
      <c r="B5" t="s">
        <v>37</v>
      </c>
      <c r="C5" t="s">
        <v>41</v>
      </c>
      <c r="D5" t="s">
        <v>35</v>
      </c>
    </row>
  </sheetData>
  <autoFilter ref="A1:F5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workbookViewId="0">
      <selection activeCell="B3" sqref="B3"/>
    </sheetView>
  </sheetViews>
  <sheetFormatPr defaultRowHeight="15" x14ac:dyDescent="0.25"/>
  <cols>
    <col min="1" max="1" width="23.7109375" style="2" customWidth="1"/>
    <col min="2" max="2" width="11.42578125" style="2" bestFit="1" customWidth="1"/>
    <col min="3" max="3" width="13" style="2" customWidth="1"/>
    <col min="4" max="4" width="11.42578125" style="2" customWidth="1"/>
    <col min="5" max="5" width="10" bestFit="1" customWidth="1"/>
    <col min="6" max="6" width="15.85546875" bestFit="1" customWidth="1"/>
    <col min="7" max="7" width="17.85546875" bestFit="1" customWidth="1"/>
    <col min="8" max="8" width="27.85546875" bestFit="1" customWidth="1"/>
    <col min="9" max="9" width="17.28515625" bestFit="1" customWidth="1"/>
    <col min="10" max="10" width="18.28515625" bestFit="1" customWidth="1"/>
    <col min="11" max="16" width="16.42578125" bestFit="1" customWidth="1"/>
    <col min="17" max="17" width="15.5703125" bestFit="1" customWidth="1"/>
    <col min="18" max="18" width="16.5703125" bestFit="1" customWidth="1"/>
  </cols>
  <sheetData>
    <row r="1" spans="1:18" x14ac:dyDescent="0.25">
      <c r="A1" s="1" t="s">
        <v>5</v>
      </c>
      <c r="B1" s="1" t="s">
        <v>66</v>
      </c>
      <c r="C1" s="1" t="s">
        <v>3</v>
      </c>
      <c r="D1" s="1" t="s">
        <v>4</v>
      </c>
      <c r="E1" s="1" t="s">
        <v>16</v>
      </c>
      <c r="F1" s="1" t="s">
        <v>19</v>
      </c>
      <c r="G1" s="1" t="s">
        <v>23</v>
      </c>
      <c r="H1" s="1" t="s">
        <v>63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</row>
    <row r="2" spans="1:18" x14ac:dyDescent="0.25">
      <c r="A2" s="2">
        <v>2</v>
      </c>
      <c r="B2" s="2">
        <v>1000</v>
      </c>
      <c r="C2" s="2">
        <v>3</v>
      </c>
      <c r="D2" s="1">
        <v>2017</v>
      </c>
      <c r="E2">
        <v>123412321</v>
      </c>
      <c r="F2">
        <v>0.1</v>
      </c>
      <c r="G2">
        <v>2</v>
      </c>
      <c r="H2" t="b">
        <f>TRUE()</f>
        <v>1</v>
      </c>
      <c r="I2" t="s">
        <v>24</v>
      </c>
      <c r="J2" t="s">
        <v>25</v>
      </c>
    </row>
    <row r="3" spans="1:18" x14ac:dyDescent="0.25">
      <c r="D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"/>
  <sheetViews>
    <sheetView tabSelected="1" workbookViewId="0">
      <selection activeCell="I1" sqref="I1"/>
    </sheetView>
  </sheetViews>
  <sheetFormatPr defaultRowHeight="15" x14ac:dyDescent="0.25"/>
  <cols>
    <col min="1" max="1" width="8" style="2" customWidth="1"/>
    <col min="2" max="2" width="12.7109375" style="2" customWidth="1"/>
    <col min="3" max="3" width="19.28515625" style="2" bestFit="1" customWidth="1"/>
    <col min="4" max="4" width="15.140625" style="4" customWidth="1"/>
    <col min="5" max="5" width="22.140625" style="4" bestFit="1" customWidth="1"/>
    <col min="6" max="6" width="15" style="4" customWidth="1"/>
    <col min="7" max="7" width="13.140625" bestFit="1" customWidth="1"/>
    <col min="8" max="8" width="13.42578125" customWidth="1"/>
    <col min="9" max="9" width="13.42578125" bestFit="1" customWidth="1"/>
    <col min="10" max="10" width="12" bestFit="1" customWidth="1"/>
    <col min="12" max="12" width="10" bestFit="1" customWidth="1"/>
    <col min="13" max="13" width="24.28515625" bestFit="1" customWidth="1"/>
    <col min="14" max="14" width="30.28515625" bestFit="1" customWidth="1"/>
    <col min="15" max="20" width="12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3" t="s">
        <v>6</v>
      </c>
      <c r="E1" s="3" t="s">
        <v>10</v>
      </c>
      <c r="F1" s="3" t="s">
        <v>7</v>
      </c>
      <c r="G1" s="1" t="s">
        <v>9</v>
      </c>
      <c r="H1" s="1" t="s">
        <v>8</v>
      </c>
      <c r="I1" s="3" t="s">
        <v>20</v>
      </c>
      <c r="J1" s="3" t="s">
        <v>21</v>
      </c>
      <c r="K1" s="9" t="s">
        <v>131</v>
      </c>
      <c r="L1" s="9" t="s">
        <v>132</v>
      </c>
      <c r="M1" s="9" t="str">
        <f>"CustoMedioMulta_Lei1"</f>
        <v>CustoMedioMulta_Lei1</v>
      </c>
      <c r="N1" s="9" t="s">
        <v>138</v>
      </c>
      <c r="O1" s="9" t="s">
        <v>150</v>
      </c>
      <c r="P1" s="9" t="s">
        <v>151</v>
      </c>
      <c r="Q1" s="9" t="s">
        <v>152</v>
      </c>
      <c r="R1" s="9" t="s">
        <v>153</v>
      </c>
      <c r="S1" s="9" t="s">
        <v>154</v>
      </c>
      <c r="T1" s="9" t="s">
        <v>155</v>
      </c>
    </row>
    <row r="2" spans="1:20" x14ac:dyDescent="0.25">
      <c r="A2" s="2">
        <f>Ano_Inicial</f>
        <v>2017</v>
      </c>
      <c r="B2" s="2">
        <v>3000</v>
      </c>
      <c r="C2" s="8">
        <f>B2*850</f>
        <v>2550000</v>
      </c>
      <c r="D2" s="5">
        <v>750</v>
      </c>
      <c r="E2" s="5">
        <f>F2*C2</f>
        <v>153000</v>
      </c>
      <c r="F2" s="7">
        <f>G2*H2</f>
        <v>0.06</v>
      </c>
      <c r="G2" s="6">
        <v>0.02</v>
      </c>
      <c r="H2">
        <f>CategoriaSAT</f>
        <v>3</v>
      </c>
      <c r="I2" s="14">
        <v>8</v>
      </c>
      <c r="J2" s="14">
        <v>15</v>
      </c>
      <c r="K2">
        <v>1</v>
      </c>
      <c r="L2">
        <v>0.1</v>
      </c>
      <c r="M2">
        <v>1000</v>
      </c>
      <c r="N2">
        <v>15000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25">
      <c r="A3" s="2">
        <f t="shared" ref="A3" si="0">IFERROR(IF(A2+1&lt;=Anos_a_Serem_Simulados+Ano_Inicial-1,A2+1,""),"")</f>
        <v>2018</v>
      </c>
      <c r="B3" s="2">
        <v>3000</v>
      </c>
      <c r="C3" s="8">
        <f t="shared" ref="C3" si="1">B3*850</f>
        <v>2550000</v>
      </c>
      <c r="D3" s="4">
        <f>ROUND(D2*1.08,2)</f>
        <v>810</v>
      </c>
      <c r="E3" s="5">
        <f t="shared" ref="E3" si="2">F3*C3</f>
        <v>153000</v>
      </c>
      <c r="F3" s="7">
        <f t="shared" ref="F3" si="3">G3*H3</f>
        <v>0.06</v>
      </c>
      <c r="G3" s="6">
        <v>0.02</v>
      </c>
      <c r="H3">
        <f t="shared" ref="H3" si="4">CategoriaSAT</f>
        <v>3</v>
      </c>
      <c r="I3" s="14">
        <v>8</v>
      </c>
      <c r="J3" s="14">
        <v>15</v>
      </c>
      <c r="K3">
        <v>1</v>
      </c>
      <c r="L3">
        <v>0.1</v>
      </c>
      <c r="M3">
        <v>1000</v>
      </c>
      <c r="N3">
        <v>15000</v>
      </c>
      <c r="O3">
        <f>O2</f>
        <v>1</v>
      </c>
      <c r="P3">
        <f t="shared" ref="P3:T3" si="5">P2</f>
        <v>1</v>
      </c>
      <c r="Q3">
        <f t="shared" si="5"/>
        <v>1</v>
      </c>
      <c r="R3">
        <f t="shared" si="5"/>
        <v>1</v>
      </c>
      <c r="S3">
        <f t="shared" si="5"/>
        <v>1</v>
      </c>
      <c r="T3">
        <f t="shared" si="5"/>
        <v>1</v>
      </c>
    </row>
    <row r="4" spans="1:20" x14ac:dyDescent="0.25">
      <c r="C4" s="8"/>
      <c r="E4" s="5"/>
      <c r="F4" s="7"/>
      <c r="G4" s="6"/>
      <c r="I4" s="14"/>
      <c r="J4" s="14"/>
    </row>
    <row r="5" spans="1:20" x14ac:dyDescent="0.25">
      <c r="C5" s="8"/>
      <c r="E5" s="5"/>
      <c r="F5" s="7"/>
      <c r="G5" s="6"/>
      <c r="I5" s="14"/>
      <c r="J5" s="14"/>
    </row>
    <row r="6" spans="1:20" x14ac:dyDescent="0.25">
      <c r="C6" s="8"/>
      <c r="E6" s="5"/>
      <c r="F6" s="7"/>
      <c r="G6" s="6"/>
      <c r="I6" s="14"/>
      <c r="J6" s="14"/>
    </row>
    <row r="7" spans="1:20" x14ac:dyDescent="0.25">
      <c r="C7" s="8"/>
      <c r="E7" s="5"/>
      <c r="F7" s="7"/>
      <c r="G7" s="6"/>
    </row>
    <row r="8" spans="1:20" x14ac:dyDescent="0.25">
      <c r="C8" s="8"/>
      <c r="E8" s="5"/>
      <c r="F8" s="7"/>
      <c r="G8" s="6"/>
    </row>
    <row r="9" spans="1:20" x14ac:dyDescent="0.25">
      <c r="C9" s="8"/>
      <c r="E9" s="5"/>
      <c r="F9" s="7"/>
      <c r="G9" s="6"/>
    </row>
    <row r="10" spans="1:20" x14ac:dyDescent="0.25">
      <c r="C10" s="8"/>
      <c r="E10" s="5"/>
      <c r="F10" s="7"/>
      <c r="G10" s="6"/>
    </row>
    <row r="11" spans="1:20" x14ac:dyDescent="0.25">
      <c r="C11" s="8"/>
      <c r="E11" s="5"/>
      <c r="F11" s="7"/>
      <c r="G1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/>
  </sheetViews>
  <sheetFormatPr defaultRowHeight="15" x14ac:dyDescent="0.25"/>
  <cols>
    <col min="1" max="1" width="20.5703125" customWidth="1"/>
    <col min="2" max="2" width="13" customWidth="1"/>
    <col min="3" max="3" width="15.28515625" customWidth="1"/>
  </cols>
  <sheetData>
    <row r="1" spans="1:3" x14ac:dyDescent="0.25">
      <c r="A1" s="9" t="s">
        <v>68</v>
      </c>
      <c r="B1" s="9" t="s">
        <v>67</v>
      </c>
      <c r="C1" s="9" t="s">
        <v>69</v>
      </c>
    </row>
    <row r="2" spans="1:3" x14ac:dyDescent="0.25">
      <c r="A2" s="9" t="s">
        <v>43</v>
      </c>
      <c r="B2" t="b">
        <f>TRUE</f>
        <v>1</v>
      </c>
      <c r="C2" t="b">
        <f>TRUE</f>
        <v>1</v>
      </c>
    </row>
    <row r="3" spans="1:3" x14ac:dyDescent="0.25">
      <c r="A3" s="9" t="s">
        <v>17</v>
      </c>
      <c r="B3" t="b">
        <f>TRUE</f>
        <v>1</v>
      </c>
      <c r="C3" t="b">
        <f>FALSE</f>
        <v>0</v>
      </c>
    </row>
    <row r="4" spans="1:3" x14ac:dyDescent="0.25">
      <c r="A4" s="9" t="s">
        <v>42</v>
      </c>
      <c r="B4" t="b">
        <f>FALSE</f>
        <v>0</v>
      </c>
      <c r="C4" t="b">
        <f>FALSE</f>
        <v>0</v>
      </c>
    </row>
    <row r="5" spans="1:3" x14ac:dyDescent="0.25">
      <c r="A5" s="9" t="s">
        <v>54</v>
      </c>
      <c r="B5" t="b">
        <f>FALSE</f>
        <v>0</v>
      </c>
      <c r="C5" t="b">
        <f>FALSE</f>
        <v>0</v>
      </c>
    </row>
    <row r="6" spans="1:3" x14ac:dyDescent="0.25">
      <c r="A6" s="9" t="s">
        <v>55</v>
      </c>
      <c r="B6" t="b">
        <f>FALSE</f>
        <v>0</v>
      </c>
      <c r="C6" t="b">
        <f>FALSE</f>
        <v>0</v>
      </c>
    </row>
    <row r="7" spans="1:3" x14ac:dyDescent="0.25">
      <c r="A7" s="9" t="s">
        <v>56</v>
      </c>
      <c r="B7" t="b">
        <f>FALSE</f>
        <v>0</v>
      </c>
      <c r="C7" t="b">
        <f>FALSE</f>
        <v>0</v>
      </c>
    </row>
    <row r="8" spans="1:3" x14ac:dyDescent="0.25">
      <c r="A8" s="9" t="s">
        <v>57</v>
      </c>
      <c r="B8" t="b">
        <f>FALSE</f>
        <v>0</v>
      </c>
      <c r="C8" t="b">
        <f>FALSE</f>
        <v>0</v>
      </c>
    </row>
    <row r="9" spans="1:3" x14ac:dyDescent="0.25">
      <c r="A9" s="9" t="s">
        <v>58</v>
      </c>
      <c r="B9" t="b">
        <f>FALSE</f>
        <v>0</v>
      </c>
      <c r="C9" t="b">
        <f>FALSE</f>
        <v>0</v>
      </c>
    </row>
    <row r="10" spans="1:3" x14ac:dyDescent="0.25">
      <c r="A10" s="9" t="s">
        <v>59</v>
      </c>
      <c r="B10" t="b">
        <f>FALSE</f>
        <v>0</v>
      </c>
      <c r="C10" t="b">
        <f>FALSE</f>
        <v>0</v>
      </c>
    </row>
    <row r="11" spans="1:3" x14ac:dyDescent="0.25">
      <c r="A11" s="9" t="s">
        <v>60</v>
      </c>
      <c r="B11" t="b">
        <f>FALSE</f>
        <v>0</v>
      </c>
      <c r="C11" t="b">
        <f>FALSE</f>
        <v>0</v>
      </c>
    </row>
    <row r="12" spans="1:3" x14ac:dyDescent="0.25">
      <c r="A12" s="9" t="s">
        <v>61</v>
      </c>
      <c r="B12" t="b">
        <f>FALSE</f>
        <v>0</v>
      </c>
      <c r="C12" t="b">
        <f>FALSE</f>
        <v>0</v>
      </c>
    </row>
    <row r="13" spans="1:3" x14ac:dyDescent="0.25">
      <c r="A13" s="9" t="s">
        <v>62</v>
      </c>
      <c r="B13" t="b">
        <f>FALSE</f>
        <v>0</v>
      </c>
      <c r="C13" t="b">
        <f>FALSE</f>
        <v>0</v>
      </c>
    </row>
    <row r="14" spans="1:3" x14ac:dyDescent="0.25">
      <c r="A14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"/>
  <sheetViews>
    <sheetView topLeftCell="A25" zoomScale="130" zoomScaleNormal="130" workbookViewId="0">
      <selection activeCell="A40" sqref="A40"/>
    </sheetView>
  </sheetViews>
  <sheetFormatPr defaultRowHeight="15" x14ac:dyDescent="0.25"/>
  <cols>
    <col min="1" max="1" width="29.28515625" customWidth="1"/>
    <col min="2" max="2" width="13.85546875" bestFit="1" customWidth="1"/>
    <col min="3" max="3" width="13.5703125" bestFit="1" customWidth="1"/>
    <col min="4" max="4" width="13.7109375" customWidth="1"/>
    <col min="5" max="6" width="13.5703125" bestFit="1" customWidth="1"/>
    <col min="7" max="7" width="19.42578125" customWidth="1"/>
  </cols>
  <sheetData>
    <row r="1" spans="1:7" x14ac:dyDescent="0.25">
      <c r="A1" s="9" t="s">
        <v>11</v>
      </c>
      <c r="B1" s="9" t="s">
        <v>18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68</v>
      </c>
    </row>
    <row r="2" spans="1:7" x14ac:dyDescent="0.25">
      <c r="A2" s="13" t="s">
        <v>84</v>
      </c>
      <c r="B2" t="s">
        <v>71</v>
      </c>
      <c r="C2">
        <v>5.0000000000000001E-3</v>
      </c>
      <c r="D2">
        <f>C2*0.01</f>
        <v>5.0000000000000002E-5</v>
      </c>
      <c r="E2" s="13"/>
      <c r="F2" s="13"/>
      <c r="G2" t="s">
        <v>43</v>
      </c>
    </row>
    <row r="3" spans="1:7" x14ac:dyDescent="0.25">
      <c r="A3" t="s">
        <v>85</v>
      </c>
      <c r="B3" t="s">
        <v>71</v>
      </c>
      <c r="C3">
        <v>5.0000000000000001E-3</v>
      </c>
      <c r="D3">
        <f t="shared" ref="D3:D35" si="0">C3*0.01</f>
        <v>5.0000000000000002E-5</v>
      </c>
      <c r="G3" t="s">
        <v>43</v>
      </c>
    </row>
    <row r="4" spans="1:7" x14ac:dyDescent="0.25">
      <c r="A4" t="s">
        <v>86</v>
      </c>
      <c r="B4" t="s">
        <v>71</v>
      </c>
      <c r="C4">
        <v>5.0000000000000001E-3</v>
      </c>
      <c r="D4">
        <f t="shared" si="0"/>
        <v>5.0000000000000002E-5</v>
      </c>
      <c r="G4" t="s">
        <v>43</v>
      </c>
    </row>
    <row r="5" spans="1:7" x14ac:dyDescent="0.25">
      <c r="A5" t="s">
        <v>87</v>
      </c>
      <c r="B5" t="s">
        <v>71</v>
      </c>
      <c r="C5">
        <v>5.0000000000000001E-3</v>
      </c>
      <c r="D5">
        <f t="shared" si="0"/>
        <v>5.0000000000000002E-5</v>
      </c>
      <c r="G5" t="s">
        <v>43</v>
      </c>
    </row>
    <row r="6" spans="1:7" x14ac:dyDescent="0.25">
      <c r="A6" t="s">
        <v>93</v>
      </c>
      <c r="B6" t="s">
        <v>71</v>
      </c>
      <c r="C6">
        <v>5</v>
      </c>
      <c r="D6">
        <f t="shared" si="0"/>
        <v>0.05</v>
      </c>
      <c r="G6" t="s">
        <v>43</v>
      </c>
    </row>
    <row r="7" spans="1:7" x14ac:dyDescent="0.25">
      <c r="A7" t="s">
        <v>95</v>
      </c>
      <c r="B7" t="s">
        <v>71</v>
      </c>
      <c r="C7">
        <v>0.4</v>
      </c>
      <c r="D7">
        <f t="shared" si="0"/>
        <v>4.0000000000000001E-3</v>
      </c>
      <c r="G7" t="s">
        <v>43</v>
      </c>
    </row>
    <row r="8" spans="1:7" x14ac:dyDescent="0.25">
      <c r="A8" t="s">
        <v>96</v>
      </c>
      <c r="B8" t="s">
        <v>71</v>
      </c>
      <c r="C8">
        <v>0.3</v>
      </c>
      <c r="D8">
        <f t="shared" si="0"/>
        <v>3.0000000000000001E-3</v>
      </c>
      <c r="G8" t="s">
        <v>43</v>
      </c>
    </row>
    <row r="9" spans="1:7" x14ac:dyDescent="0.25">
      <c r="A9" t="s">
        <v>97</v>
      </c>
      <c r="B9" t="s">
        <v>71</v>
      </c>
      <c r="C9">
        <v>0.2</v>
      </c>
      <c r="D9">
        <f t="shared" si="0"/>
        <v>2E-3</v>
      </c>
      <c r="G9" t="s">
        <v>43</v>
      </c>
    </row>
    <row r="10" spans="1:7" x14ac:dyDescent="0.25">
      <c r="A10" t="s">
        <v>98</v>
      </c>
      <c r="B10" t="s">
        <v>71</v>
      </c>
      <c r="C10">
        <v>0.1</v>
      </c>
      <c r="D10">
        <f t="shared" si="0"/>
        <v>1E-3</v>
      </c>
      <c r="G10" t="s">
        <v>43</v>
      </c>
    </row>
    <row r="11" spans="1:7" x14ac:dyDescent="0.25">
      <c r="A11" s="13" t="s">
        <v>84</v>
      </c>
      <c r="B11" t="s">
        <v>71</v>
      </c>
      <c r="C11">
        <f>C2-0.002</f>
        <v>3.0000000000000001E-3</v>
      </c>
      <c r="D11">
        <f t="shared" si="0"/>
        <v>3.0000000000000001E-5</v>
      </c>
      <c r="E11" s="13"/>
      <c r="F11" s="13"/>
      <c r="G11" t="s">
        <v>17</v>
      </c>
    </row>
    <row r="12" spans="1:7" x14ac:dyDescent="0.25">
      <c r="A12" t="s">
        <v>85</v>
      </c>
      <c r="B12" t="s">
        <v>71</v>
      </c>
      <c r="C12">
        <f t="shared" ref="C12:C14" si="1">C3-0.002</f>
        <v>3.0000000000000001E-3</v>
      </c>
      <c r="D12">
        <f t="shared" si="0"/>
        <v>3.0000000000000001E-5</v>
      </c>
      <c r="G12" t="s">
        <v>17</v>
      </c>
    </row>
    <row r="13" spans="1:7" x14ac:dyDescent="0.25">
      <c r="A13" t="s">
        <v>86</v>
      </c>
      <c r="B13" t="s">
        <v>71</v>
      </c>
      <c r="C13">
        <f t="shared" si="1"/>
        <v>3.0000000000000001E-3</v>
      </c>
      <c r="D13">
        <f t="shared" si="0"/>
        <v>3.0000000000000001E-5</v>
      </c>
      <c r="G13" t="s">
        <v>17</v>
      </c>
    </row>
    <row r="14" spans="1:7" x14ac:dyDescent="0.25">
      <c r="A14" t="s">
        <v>87</v>
      </c>
      <c r="B14" t="s">
        <v>71</v>
      </c>
      <c r="C14">
        <f t="shared" si="1"/>
        <v>3.0000000000000001E-3</v>
      </c>
      <c r="D14">
        <f t="shared" si="0"/>
        <v>3.0000000000000001E-5</v>
      </c>
      <c r="G14" t="s">
        <v>17</v>
      </c>
    </row>
    <row r="15" spans="1:7" x14ac:dyDescent="0.25">
      <c r="A15" t="s">
        <v>93</v>
      </c>
      <c r="B15" t="s">
        <v>71</v>
      </c>
      <c r="C15">
        <f>C6-1</f>
        <v>4</v>
      </c>
      <c r="D15">
        <f t="shared" si="0"/>
        <v>0.04</v>
      </c>
      <c r="G15" t="s">
        <v>17</v>
      </c>
    </row>
    <row r="16" spans="1:7" x14ac:dyDescent="0.25">
      <c r="A16" t="s">
        <v>95</v>
      </c>
      <c r="B16" t="s">
        <v>71</v>
      </c>
      <c r="C16">
        <v>0.4</v>
      </c>
      <c r="D16">
        <f t="shared" si="0"/>
        <v>4.0000000000000001E-3</v>
      </c>
      <c r="G16" t="s">
        <v>17</v>
      </c>
    </row>
    <row r="17" spans="1:7" x14ac:dyDescent="0.25">
      <c r="A17" t="s">
        <v>96</v>
      </c>
      <c r="B17" t="s">
        <v>71</v>
      </c>
      <c r="C17">
        <v>0.3</v>
      </c>
      <c r="D17">
        <f t="shared" si="0"/>
        <v>3.0000000000000001E-3</v>
      </c>
      <c r="G17" t="s">
        <v>17</v>
      </c>
    </row>
    <row r="18" spans="1:7" x14ac:dyDescent="0.25">
      <c r="A18" t="s">
        <v>97</v>
      </c>
      <c r="B18" t="s">
        <v>71</v>
      </c>
      <c r="C18">
        <v>0.2</v>
      </c>
      <c r="D18">
        <f t="shared" si="0"/>
        <v>2E-3</v>
      </c>
      <c r="G18" t="s">
        <v>17</v>
      </c>
    </row>
    <row r="19" spans="1:7" x14ac:dyDescent="0.25">
      <c r="A19" t="s">
        <v>98</v>
      </c>
      <c r="B19" t="s">
        <v>71</v>
      </c>
      <c r="C19">
        <v>0.1</v>
      </c>
      <c r="D19">
        <f t="shared" si="0"/>
        <v>1E-3</v>
      </c>
      <c r="G19" t="s">
        <v>17</v>
      </c>
    </row>
    <row r="20" spans="1:7" x14ac:dyDescent="0.25">
      <c r="A20" t="s">
        <v>117</v>
      </c>
      <c r="B20" t="s">
        <v>71</v>
      </c>
      <c r="C20">
        <v>1000</v>
      </c>
      <c r="D20">
        <f t="shared" si="0"/>
        <v>10</v>
      </c>
      <c r="G20" t="s">
        <v>17</v>
      </c>
    </row>
    <row r="21" spans="1:7" x14ac:dyDescent="0.25">
      <c r="A21" t="s">
        <v>117</v>
      </c>
      <c r="B21" t="s">
        <v>71</v>
      </c>
      <c r="C21">
        <v>1000</v>
      </c>
      <c r="D21">
        <f t="shared" si="0"/>
        <v>10</v>
      </c>
      <c r="G21" t="s">
        <v>43</v>
      </c>
    </row>
    <row r="22" spans="1:7" x14ac:dyDescent="0.25">
      <c r="A22" t="s">
        <v>121</v>
      </c>
      <c r="B22" t="s">
        <v>71</v>
      </c>
      <c r="C22">
        <v>5</v>
      </c>
      <c r="D22">
        <f t="shared" si="0"/>
        <v>0.05</v>
      </c>
      <c r="G22" t="s">
        <v>43</v>
      </c>
    </row>
    <row r="23" spans="1:7" x14ac:dyDescent="0.25">
      <c r="A23" t="s">
        <v>121</v>
      </c>
      <c r="B23" t="s">
        <v>71</v>
      </c>
      <c r="C23">
        <v>5</v>
      </c>
      <c r="D23">
        <f t="shared" si="0"/>
        <v>0.05</v>
      </c>
      <c r="G23" t="s">
        <v>17</v>
      </c>
    </row>
    <row r="24" spans="1:7" x14ac:dyDescent="0.25">
      <c r="A24" t="s">
        <v>133</v>
      </c>
      <c r="B24" t="s">
        <v>71</v>
      </c>
      <c r="C24">
        <v>2</v>
      </c>
      <c r="D24">
        <f t="shared" si="0"/>
        <v>0.02</v>
      </c>
      <c r="G24" t="s">
        <v>43</v>
      </c>
    </row>
    <row r="25" spans="1:7" x14ac:dyDescent="0.25">
      <c r="A25" t="s">
        <v>130</v>
      </c>
      <c r="B25" t="s">
        <v>71</v>
      </c>
      <c r="C25">
        <v>0</v>
      </c>
      <c r="D25">
        <f t="shared" si="0"/>
        <v>0</v>
      </c>
      <c r="G25" t="s">
        <v>43</v>
      </c>
    </row>
    <row r="26" spans="1:7" x14ac:dyDescent="0.25">
      <c r="A26" t="s">
        <v>133</v>
      </c>
      <c r="B26" t="s">
        <v>71</v>
      </c>
      <c r="C26">
        <v>2</v>
      </c>
      <c r="D26">
        <f t="shared" si="0"/>
        <v>0.02</v>
      </c>
      <c r="G26" t="s">
        <v>17</v>
      </c>
    </row>
    <row r="27" spans="1:7" x14ac:dyDescent="0.25">
      <c r="A27" t="s">
        <v>130</v>
      </c>
      <c r="B27" t="s">
        <v>71</v>
      </c>
      <c r="C27">
        <v>1</v>
      </c>
      <c r="D27">
        <f t="shared" si="0"/>
        <v>0.01</v>
      </c>
      <c r="G27" t="s">
        <v>17</v>
      </c>
    </row>
    <row r="28" spans="1:7" x14ac:dyDescent="0.25">
      <c r="A28" t="s">
        <v>142</v>
      </c>
      <c r="B28" t="s">
        <v>71</v>
      </c>
      <c r="C28">
        <v>0.5</v>
      </c>
      <c r="D28">
        <f t="shared" si="0"/>
        <v>5.0000000000000001E-3</v>
      </c>
      <c r="G28" t="s">
        <v>43</v>
      </c>
    </row>
    <row r="29" spans="1:7" x14ac:dyDescent="0.25">
      <c r="A29" t="s">
        <v>142</v>
      </c>
      <c r="B29" t="s">
        <v>71</v>
      </c>
      <c r="C29">
        <v>0.5</v>
      </c>
      <c r="D29">
        <f t="shared" si="0"/>
        <v>5.0000000000000001E-3</v>
      </c>
      <c r="G29" t="s">
        <v>17</v>
      </c>
    </row>
    <row r="30" spans="1:7" x14ac:dyDescent="0.25">
      <c r="A30" t="s">
        <v>136</v>
      </c>
      <c r="B30" t="s">
        <v>71</v>
      </c>
      <c r="C30">
        <v>10</v>
      </c>
      <c r="D30">
        <f t="shared" si="0"/>
        <v>0.1</v>
      </c>
      <c r="G30" t="s">
        <v>43</v>
      </c>
    </row>
    <row r="31" spans="1:7" x14ac:dyDescent="0.25">
      <c r="A31" t="s">
        <v>136</v>
      </c>
      <c r="B31" t="s">
        <v>71</v>
      </c>
      <c r="C31">
        <v>10</v>
      </c>
      <c r="D31">
        <f t="shared" si="0"/>
        <v>0.1</v>
      </c>
      <c r="G31" t="s">
        <v>17</v>
      </c>
    </row>
    <row r="32" spans="1:7" x14ac:dyDescent="0.25">
      <c r="A32" t="s">
        <v>137</v>
      </c>
      <c r="B32" t="s">
        <v>71</v>
      </c>
      <c r="C32">
        <v>0.1</v>
      </c>
      <c r="D32">
        <f t="shared" si="0"/>
        <v>1E-3</v>
      </c>
      <c r="G32" t="s">
        <v>43</v>
      </c>
    </row>
    <row r="33" spans="1:7" x14ac:dyDescent="0.25">
      <c r="A33" t="s">
        <v>137</v>
      </c>
      <c r="B33" t="s">
        <v>71</v>
      </c>
      <c r="C33">
        <v>0.1</v>
      </c>
      <c r="D33">
        <f t="shared" si="0"/>
        <v>1E-3</v>
      </c>
      <c r="G33" t="s">
        <v>17</v>
      </c>
    </row>
    <row r="34" spans="1:7" x14ac:dyDescent="0.25">
      <c r="A34" s="9" t="s">
        <v>163</v>
      </c>
      <c r="B34" t="s">
        <v>71</v>
      </c>
      <c r="C34">
        <v>0.01</v>
      </c>
      <c r="D34">
        <f t="shared" si="0"/>
        <v>1E-4</v>
      </c>
      <c r="G34" t="s">
        <v>43</v>
      </c>
    </row>
    <row r="35" spans="1:7" x14ac:dyDescent="0.25">
      <c r="A35" s="9" t="s">
        <v>163</v>
      </c>
      <c r="B35" t="s">
        <v>71</v>
      </c>
      <c r="C35">
        <v>0.01</v>
      </c>
      <c r="D35">
        <f t="shared" si="0"/>
        <v>1E-4</v>
      </c>
      <c r="G35" t="s">
        <v>17</v>
      </c>
    </row>
  </sheetData>
  <autoFilter ref="A1:G10" xr:uid="{00000000-0009-0000-0000-000004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1"/>
  <sheetViews>
    <sheetView topLeftCell="A52" workbookViewId="0">
      <selection activeCell="A69" sqref="A69"/>
    </sheetView>
  </sheetViews>
  <sheetFormatPr defaultRowHeight="15" x14ac:dyDescent="0.25"/>
  <cols>
    <col min="1" max="1" width="32.7109375" bestFit="1" customWidth="1"/>
    <col min="2" max="2" width="25.5703125" bestFit="1" customWidth="1"/>
    <col min="3" max="3" width="15.5703125" bestFit="1" customWidth="1"/>
  </cols>
  <sheetData>
    <row r="1" spans="1:3" x14ac:dyDescent="0.25">
      <c r="A1" t="s">
        <v>88</v>
      </c>
      <c r="B1" t="s">
        <v>90</v>
      </c>
      <c r="C1" t="s">
        <v>89</v>
      </c>
    </row>
    <row r="2" spans="1:3" x14ac:dyDescent="0.25">
      <c r="A2" t="s">
        <v>92</v>
      </c>
      <c r="B2" t="s">
        <v>1</v>
      </c>
      <c r="C2" t="b">
        <f>FALSE</f>
        <v>0</v>
      </c>
    </row>
    <row r="3" spans="1:3" x14ac:dyDescent="0.25">
      <c r="A3" t="s">
        <v>92</v>
      </c>
      <c r="B3" t="s">
        <v>93</v>
      </c>
      <c r="C3" t="b">
        <f>TRUE</f>
        <v>1</v>
      </c>
    </row>
    <row r="4" spans="1:3" x14ac:dyDescent="0.25">
      <c r="A4" t="s">
        <v>115</v>
      </c>
      <c r="B4" t="s">
        <v>84</v>
      </c>
      <c r="C4" t="b">
        <f>TRUE</f>
        <v>1</v>
      </c>
    </row>
    <row r="5" spans="1:3" x14ac:dyDescent="0.25">
      <c r="A5" t="s">
        <v>115</v>
      </c>
      <c r="B5" t="s">
        <v>85</v>
      </c>
      <c r="C5" t="b">
        <f>TRUE</f>
        <v>1</v>
      </c>
    </row>
    <row r="6" spans="1:3" x14ac:dyDescent="0.25">
      <c r="A6" t="s">
        <v>115</v>
      </c>
      <c r="B6" t="s">
        <v>86</v>
      </c>
      <c r="C6" t="b">
        <f>TRUE</f>
        <v>1</v>
      </c>
    </row>
    <row r="7" spans="1:3" x14ac:dyDescent="0.25">
      <c r="A7" t="s">
        <v>115</v>
      </c>
      <c r="B7" t="s">
        <v>87</v>
      </c>
      <c r="C7" t="b">
        <f>TRUE</f>
        <v>1</v>
      </c>
    </row>
    <row r="8" spans="1:3" x14ac:dyDescent="0.25">
      <c r="A8" t="s">
        <v>115</v>
      </c>
      <c r="B8" t="s">
        <v>95</v>
      </c>
      <c r="C8" t="b">
        <f>TRUE</f>
        <v>1</v>
      </c>
    </row>
    <row r="9" spans="1:3" x14ac:dyDescent="0.25">
      <c r="A9" t="s">
        <v>115</v>
      </c>
      <c r="B9" t="s">
        <v>96</v>
      </c>
      <c r="C9" t="b">
        <f>TRUE</f>
        <v>1</v>
      </c>
    </row>
    <row r="10" spans="1:3" x14ac:dyDescent="0.25">
      <c r="A10" t="s">
        <v>115</v>
      </c>
      <c r="B10" t="s">
        <v>97</v>
      </c>
      <c r="C10" t="b">
        <f>TRUE</f>
        <v>1</v>
      </c>
    </row>
    <row r="11" spans="1:3" x14ac:dyDescent="0.25">
      <c r="A11" t="s">
        <v>115</v>
      </c>
      <c r="B11" t="s">
        <v>98</v>
      </c>
      <c r="C11" t="b">
        <f>TRUE</f>
        <v>1</v>
      </c>
    </row>
    <row r="12" spans="1:3" x14ac:dyDescent="0.25">
      <c r="A12" t="s">
        <v>115</v>
      </c>
      <c r="B12" t="s">
        <v>1</v>
      </c>
      <c r="C12" t="b">
        <f>FALSE</f>
        <v>0</v>
      </c>
    </row>
    <row r="13" spans="1:3" x14ac:dyDescent="0.25">
      <c r="A13" t="s">
        <v>116</v>
      </c>
      <c r="B13" t="s">
        <v>100</v>
      </c>
      <c r="C13" t="b">
        <f>FALSE</f>
        <v>0</v>
      </c>
    </row>
    <row r="14" spans="1:3" x14ac:dyDescent="0.25">
      <c r="A14" t="s">
        <v>116</v>
      </c>
      <c r="B14" t="s">
        <v>102</v>
      </c>
      <c r="C14" t="b">
        <f>FALSE</f>
        <v>0</v>
      </c>
    </row>
    <row r="15" spans="1:3" x14ac:dyDescent="0.25">
      <c r="A15" t="s">
        <v>116</v>
      </c>
      <c r="B15" t="s">
        <v>104</v>
      </c>
      <c r="C15" t="b">
        <f>FALSE</f>
        <v>0</v>
      </c>
    </row>
    <row r="16" spans="1:3" x14ac:dyDescent="0.25">
      <c r="A16" t="s">
        <v>116</v>
      </c>
      <c r="B16" t="s">
        <v>106</v>
      </c>
      <c r="C16" t="b">
        <f>FALSE</f>
        <v>0</v>
      </c>
    </row>
    <row r="17" spans="1:4" x14ac:dyDescent="0.25">
      <c r="A17" t="s">
        <v>116</v>
      </c>
      <c r="B17" t="s">
        <v>108</v>
      </c>
      <c r="C17" t="b">
        <f>FALSE</f>
        <v>0</v>
      </c>
    </row>
    <row r="18" spans="1:4" x14ac:dyDescent="0.25">
      <c r="A18" t="s">
        <v>116</v>
      </c>
      <c r="B18" t="s">
        <v>110</v>
      </c>
      <c r="C18" t="b">
        <f>FALSE</f>
        <v>0</v>
      </c>
    </row>
    <row r="19" spans="1:4" x14ac:dyDescent="0.25">
      <c r="A19" t="s">
        <v>116</v>
      </c>
      <c r="B19" t="s">
        <v>112</v>
      </c>
      <c r="C19" t="b">
        <f>FALSE</f>
        <v>0</v>
      </c>
    </row>
    <row r="20" spans="1:4" x14ac:dyDescent="0.25">
      <c r="A20" t="s">
        <v>116</v>
      </c>
      <c r="B20" t="s">
        <v>114</v>
      </c>
      <c r="C20" t="b">
        <f>FALSE</f>
        <v>0</v>
      </c>
    </row>
    <row r="21" spans="1:4" x14ac:dyDescent="0.25">
      <c r="A21" t="s">
        <v>116</v>
      </c>
      <c r="B21" t="s">
        <v>117</v>
      </c>
      <c r="C21" t="b">
        <f>TRUE</f>
        <v>1</v>
      </c>
    </row>
    <row r="22" spans="1:4" x14ac:dyDescent="0.25">
      <c r="A22" t="s">
        <v>116</v>
      </c>
      <c r="B22" t="s">
        <v>1</v>
      </c>
      <c r="C22" t="b">
        <f>FALSE</f>
        <v>0</v>
      </c>
    </row>
    <row r="23" spans="1:4" x14ac:dyDescent="0.25">
      <c r="A23" t="s">
        <v>120</v>
      </c>
      <c r="B23" t="s">
        <v>20</v>
      </c>
      <c r="C23" t="b">
        <f>FALSE</f>
        <v>0</v>
      </c>
    </row>
    <row r="24" spans="1:4" x14ac:dyDescent="0.25">
      <c r="A24" t="s">
        <v>120</v>
      </c>
      <c r="B24" t="s">
        <v>21</v>
      </c>
      <c r="C24" t="b">
        <f>FALSE</f>
        <v>0</v>
      </c>
    </row>
    <row r="25" spans="1:4" x14ac:dyDescent="0.25">
      <c r="A25" t="s">
        <v>120</v>
      </c>
      <c r="B25" t="s">
        <v>121</v>
      </c>
      <c r="C25" t="b">
        <f>TRUE</f>
        <v>1</v>
      </c>
    </row>
    <row r="26" spans="1:4" x14ac:dyDescent="0.25">
      <c r="A26" t="s">
        <v>120</v>
      </c>
      <c r="B26" t="s">
        <v>94</v>
      </c>
      <c r="C26" t="b">
        <f>FALSE</f>
        <v>0</v>
      </c>
    </row>
    <row r="27" spans="1:4" x14ac:dyDescent="0.25">
      <c r="A27" t="s">
        <v>120</v>
      </c>
      <c r="B27" t="s">
        <v>99</v>
      </c>
      <c r="C27" t="b">
        <f>FALSE</f>
        <v>0</v>
      </c>
    </row>
    <row r="28" spans="1:4" x14ac:dyDescent="0.25">
      <c r="A28" t="s">
        <v>120</v>
      </c>
      <c r="B28" t="s">
        <v>103</v>
      </c>
      <c r="C28" t="b">
        <f>FALSE</f>
        <v>0</v>
      </c>
    </row>
    <row r="29" spans="1:4" x14ac:dyDescent="0.25">
      <c r="A29" t="s">
        <v>120</v>
      </c>
      <c r="B29" t="s">
        <v>107</v>
      </c>
      <c r="C29" t="b">
        <f>FALSE</f>
        <v>0</v>
      </c>
    </row>
    <row r="30" spans="1:4" x14ac:dyDescent="0.25">
      <c r="A30" t="s">
        <v>120</v>
      </c>
      <c r="B30" t="s">
        <v>111</v>
      </c>
      <c r="C30" t="b">
        <f>FALSE</f>
        <v>0</v>
      </c>
    </row>
    <row r="31" spans="1:4" x14ac:dyDescent="0.25">
      <c r="A31" t="s">
        <v>124</v>
      </c>
      <c r="B31" t="str">
        <f>"NumeroMultasAPriori_"&amp;D31</f>
        <v>NumeroMultasAPriori_Lei1</v>
      </c>
      <c r="C31" t="b">
        <f>TRUE</f>
        <v>1</v>
      </c>
      <c r="D31" t="s">
        <v>127</v>
      </c>
    </row>
    <row r="32" spans="1:4" x14ac:dyDescent="0.25">
      <c r="A32" t="s">
        <v>124</v>
      </c>
      <c r="B32" t="str">
        <f>"CustoMedioMulta_"&amp;D32</f>
        <v>CustoMedioMulta_Lei1</v>
      </c>
      <c r="C32" t="b">
        <f>FALSE</f>
        <v>0</v>
      </c>
      <c r="D32" t="s">
        <v>127</v>
      </c>
    </row>
    <row r="33" spans="1:4" x14ac:dyDescent="0.25">
      <c r="A33" t="s">
        <v>124</v>
      </c>
      <c r="B33" t="str">
        <f>"Atendimento_"&amp;D33</f>
        <v>Atendimento_Lei1</v>
      </c>
      <c r="C33" t="b">
        <f>TRUE</f>
        <v>1</v>
      </c>
      <c r="D33" t="s">
        <v>127</v>
      </c>
    </row>
    <row r="34" spans="1:4" x14ac:dyDescent="0.25">
      <c r="A34" t="s">
        <v>124</v>
      </c>
      <c r="B34" t="s">
        <v>131</v>
      </c>
      <c r="C34" t="b">
        <f>FALSE</f>
        <v>0</v>
      </c>
    </row>
    <row r="35" spans="1:4" x14ac:dyDescent="0.25">
      <c r="A35" t="s">
        <v>124</v>
      </c>
      <c r="B35" t="s">
        <v>132</v>
      </c>
      <c r="C35" t="b">
        <f>FALSE</f>
        <v>0</v>
      </c>
    </row>
    <row r="36" spans="1:4" x14ac:dyDescent="0.25">
      <c r="A36" t="s">
        <v>134</v>
      </c>
      <c r="B36" t="s">
        <v>100</v>
      </c>
    </row>
    <row r="37" spans="1:4" x14ac:dyDescent="0.25">
      <c r="A37" t="s">
        <v>134</v>
      </c>
      <c r="B37" t="s">
        <v>102</v>
      </c>
    </row>
    <row r="38" spans="1:4" x14ac:dyDescent="0.25">
      <c r="A38" t="s">
        <v>134</v>
      </c>
      <c r="B38" t="s">
        <v>104</v>
      </c>
    </row>
    <row r="39" spans="1:4" x14ac:dyDescent="0.25">
      <c r="A39" t="s">
        <v>134</v>
      </c>
      <c r="B39" t="s">
        <v>106</v>
      </c>
    </row>
    <row r="40" spans="1:4" x14ac:dyDescent="0.25">
      <c r="A40" t="s">
        <v>134</v>
      </c>
      <c r="B40" t="s">
        <v>108</v>
      </c>
    </row>
    <row r="41" spans="1:4" x14ac:dyDescent="0.25">
      <c r="A41" t="s">
        <v>134</v>
      </c>
      <c r="B41" t="s">
        <v>110</v>
      </c>
    </row>
    <row r="42" spans="1:4" x14ac:dyDescent="0.25">
      <c r="A42" t="s">
        <v>134</v>
      </c>
      <c r="B42" t="s">
        <v>142</v>
      </c>
    </row>
    <row r="43" spans="1:4" x14ac:dyDescent="0.25">
      <c r="A43" t="s">
        <v>134</v>
      </c>
      <c r="B43" t="s">
        <v>138</v>
      </c>
    </row>
    <row r="44" spans="1:4" x14ac:dyDescent="0.25">
      <c r="A44" t="s">
        <v>134</v>
      </c>
      <c r="B44" t="s">
        <v>136</v>
      </c>
    </row>
    <row r="45" spans="1:4" x14ac:dyDescent="0.25">
      <c r="A45" t="s">
        <v>143</v>
      </c>
      <c r="B45" t="s">
        <v>101</v>
      </c>
    </row>
    <row r="46" spans="1:4" x14ac:dyDescent="0.25">
      <c r="A46" t="s">
        <v>143</v>
      </c>
      <c r="B46" t="s">
        <v>105</v>
      </c>
    </row>
    <row r="47" spans="1:4" x14ac:dyDescent="0.25">
      <c r="A47" t="s">
        <v>143</v>
      </c>
      <c r="B47" t="s">
        <v>109</v>
      </c>
    </row>
    <row r="48" spans="1:4" x14ac:dyDescent="0.25">
      <c r="A48" t="s">
        <v>143</v>
      </c>
      <c r="B48" t="s">
        <v>113</v>
      </c>
    </row>
    <row r="49" spans="1:2" x14ac:dyDescent="0.25">
      <c r="A49" t="s">
        <v>143</v>
      </c>
      <c r="B49" t="s">
        <v>102</v>
      </c>
    </row>
    <row r="50" spans="1:2" x14ac:dyDescent="0.25">
      <c r="A50" t="s">
        <v>143</v>
      </c>
      <c r="B50" t="s">
        <v>106</v>
      </c>
    </row>
    <row r="51" spans="1:2" x14ac:dyDescent="0.25">
      <c r="A51" t="s">
        <v>143</v>
      </c>
      <c r="B51" t="s">
        <v>110</v>
      </c>
    </row>
    <row r="52" spans="1:2" x14ac:dyDescent="0.25">
      <c r="A52" t="s">
        <v>143</v>
      </c>
      <c r="B52" t="s">
        <v>114</v>
      </c>
    </row>
    <row r="53" spans="1:2" x14ac:dyDescent="0.25">
      <c r="A53" t="s">
        <v>143</v>
      </c>
      <c r="B53" t="s">
        <v>99</v>
      </c>
    </row>
    <row r="54" spans="1:2" x14ac:dyDescent="0.25">
      <c r="A54" t="s">
        <v>143</v>
      </c>
      <c r="B54" t="s">
        <v>103</v>
      </c>
    </row>
    <row r="55" spans="1:2" x14ac:dyDescent="0.25">
      <c r="A55" t="s">
        <v>143</v>
      </c>
      <c r="B55" t="s">
        <v>107</v>
      </c>
    </row>
    <row r="56" spans="1:2" x14ac:dyDescent="0.25">
      <c r="A56" t="s">
        <v>143</v>
      </c>
      <c r="B56" t="s">
        <v>111</v>
      </c>
    </row>
    <row r="57" spans="1:2" x14ac:dyDescent="0.25">
      <c r="A57" t="s">
        <v>143</v>
      </c>
      <c r="B57" t="s">
        <v>100</v>
      </c>
    </row>
    <row r="58" spans="1:2" x14ac:dyDescent="0.25">
      <c r="A58" t="s">
        <v>143</v>
      </c>
      <c r="B58" t="s">
        <v>104</v>
      </c>
    </row>
    <row r="59" spans="1:2" x14ac:dyDescent="0.25">
      <c r="A59" t="s">
        <v>143</v>
      </c>
      <c r="B59" t="s">
        <v>108</v>
      </c>
    </row>
    <row r="60" spans="1:2" x14ac:dyDescent="0.25">
      <c r="A60" t="s">
        <v>143</v>
      </c>
      <c r="B60" t="s">
        <v>112</v>
      </c>
    </row>
    <row r="61" spans="1:2" x14ac:dyDescent="0.25">
      <c r="A61" t="s">
        <v>143</v>
      </c>
      <c r="B61" s="9" t="s">
        <v>150</v>
      </c>
    </row>
    <row r="62" spans="1:2" x14ac:dyDescent="0.25">
      <c r="A62" t="s">
        <v>143</v>
      </c>
      <c r="B62" s="9" t="s">
        <v>151</v>
      </c>
    </row>
    <row r="63" spans="1:2" x14ac:dyDescent="0.25">
      <c r="A63" t="s">
        <v>143</v>
      </c>
      <c r="B63" s="9" t="s">
        <v>152</v>
      </c>
    </row>
    <row r="64" spans="1:2" x14ac:dyDescent="0.25">
      <c r="A64" t="s">
        <v>143</v>
      </c>
      <c r="B64" s="9" t="s">
        <v>153</v>
      </c>
    </row>
    <row r="65" spans="1:2" x14ac:dyDescent="0.25">
      <c r="A65" t="s">
        <v>143</v>
      </c>
      <c r="B65" s="9" t="s">
        <v>154</v>
      </c>
    </row>
    <row r="66" spans="1:2" x14ac:dyDescent="0.25">
      <c r="A66" t="s">
        <v>143</v>
      </c>
      <c r="B66" s="9" t="s">
        <v>155</v>
      </c>
    </row>
    <row r="67" spans="1:2" x14ac:dyDescent="0.25">
      <c r="A67" t="s">
        <v>143</v>
      </c>
      <c r="B67" t="s">
        <v>142</v>
      </c>
    </row>
    <row r="68" spans="1:2" x14ac:dyDescent="0.25">
      <c r="A68" t="s">
        <v>162</v>
      </c>
      <c r="B68" s="9" t="s">
        <v>163</v>
      </c>
    </row>
    <row r="69" spans="1:2" x14ac:dyDescent="0.25">
      <c r="A69" t="s">
        <v>162</v>
      </c>
      <c r="B69" s="9" t="s">
        <v>20</v>
      </c>
    </row>
    <row r="70" spans="1:2" x14ac:dyDescent="0.25">
      <c r="A70" t="s">
        <v>162</v>
      </c>
      <c r="B70" s="9" t="s">
        <v>1</v>
      </c>
    </row>
    <row r="71" spans="1:2" x14ac:dyDescent="0.25">
      <c r="A71" t="s">
        <v>162</v>
      </c>
      <c r="B71" s="9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2"/>
  <sheetViews>
    <sheetView workbookViewId="0"/>
  </sheetViews>
  <sheetFormatPr defaultRowHeight="15" x14ac:dyDescent="0.25"/>
  <cols>
    <col min="1" max="1" width="32.7109375" bestFit="1" customWidth="1"/>
    <col min="2" max="2" width="37.42578125" customWidth="1"/>
    <col min="3" max="3" width="15.5703125" customWidth="1"/>
  </cols>
  <sheetData>
    <row r="1" spans="1:3" x14ac:dyDescent="0.25">
      <c r="A1" t="s">
        <v>88</v>
      </c>
      <c r="B1" t="s">
        <v>91</v>
      </c>
      <c r="C1" t="s">
        <v>64</v>
      </c>
    </row>
    <row r="2" spans="1:3" x14ac:dyDescent="0.25">
      <c r="A2" t="s">
        <v>92</v>
      </c>
      <c r="B2" t="s">
        <v>94</v>
      </c>
    </row>
    <row r="3" spans="1:3" x14ac:dyDescent="0.25">
      <c r="A3" t="s">
        <v>115</v>
      </c>
      <c r="B3" t="s">
        <v>99</v>
      </c>
    </row>
    <row r="4" spans="1:3" x14ac:dyDescent="0.25">
      <c r="A4" t="s">
        <v>115</v>
      </c>
      <c r="B4" t="s">
        <v>100</v>
      </c>
    </row>
    <row r="5" spans="1:3" x14ac:dyDescent="0.25">
      <c r="A5" t="s">
        <v>115</v>
      </c>
      <c r="B5" t="s">
        <v>101</v>
      </c>
    </row>
    <row r="6" spans="1:3" x14ac:dyDescent="0.25">
      <c r="A6" t="s">
        <v>115</v>
      </c>
      <c r="B6" t="s">
        <v>102</v>
      </c>
    </row>
    <row r="7" spans="1:3" x14ac:dyDescent="0.25">
      <c r="A7" t="s">
        <v>115</v>
      </c>
      <c r="B7" t="s">
        <v>103</v>
      </c>
    </row>
    <row r="8" spans="1:3" x14ac:dyDescent="0.25">
      <c r="A8" t="s">
        <v>115</v>
      </c>
      <c r="B8" t="s">
        <v>104</v>
      </c>
    </row>
    <row r="9" spans="1:3" x14ac:dyDescent="0.25">
      <c r="A9" t="s">
        <v>115</v>
      </c>
      <c r="B9" t="s">
        <v>105</v>
      </c>
    </row>
    <row r="10" spans="1:3" x14ac:dyDescent="0.25">
      <c r="A10" t="s">
        <v>115</v>
      </c>
      <c r="B10" t="s">
        <v>106</v>
      </c>
    </row>
    <row r="11" spans="1:3" x14ac:dyDescent="0.25">
      <c r="A11" t="s">
        <v>115</v>
      </c>
      <c r="B11" t="s">
        <v>107</v>
      </c>
    </row>
    <row r="12" spans="1:3" x14ac:dyDescent="0.25">
      <c r="A12" t="s">
        <v>115</v>
      </c>
      <c r="B12" t="s">
        <v>108</v>
      </c>
    </row>
    <row r="13" spans="1:3" x14ac:dyDescent="0.25">
      <c r="A13" t="s">
        <v>115</v>
      </c>
      <c r="B13" t="s">
        <v>109</v>
      </c>
    </row>
    <row r="14" spans="1:3" x14ac:dyDescent="0.25">
      <c r="A14" t="s">
        <v>115</v>
      </c>
      <c r="B14" t="s">
        <v>110</v>
      </c>
    </row>
    <row r="15" spans="1:3" x14ac:dyDescent="0.25">
      <c r="A15" t="s">
        <v>115</v>
      </c>
      <c r="B15" t="s">
        <v>111</v>
      </c>
    </row>
    <row r="16" spans="1:3" x14ac:dyDescent="0.25">
      <c r="A16" t="s">
        <v>115</v>
      </c>
      <c r="B16" t="s">
        <v>112</v>
      </c>
    </row>
    <row r="17" spans="1:3" x14ac:dyDescent="0.25">
      <c r="A17" t="s">
        <v>115</v>
      </c>
      <c r="B17" t="s">
        <v>113</v>
      </c>
    </row>
    <row r="18" spans="1:3" x14ac:dyDescent="0.25">
      <c r="A18" t="s">
        <v>115</v>
      </c>
      <c r="B18" t="s">
        <v>114</v>
      </c>
    </row>
    <row r="19" spans="1:3" x14ac:dyDescent="0.25">
      <c r="A19" t="s">
        <v>116</v>
      </c>
      <c r="B19" t="s">
        <v>119</v>
      </c>
    </row>
    <row r="20" spans="1:3" x14ac:dyDescent="0.25">
      <c r="A20" t="s">
        <v>116</v>
      </c>
      <c r="B20" t="s">
        <v>118</v>
      </c>
    </row>
    <row r="21" spans="1:3" x14ac:dyDescent="0.25">
      <c r="A21" t="s">
        <v>120</v>
      </c>
      <c r="B21" t="s">
        <v>122</v>
      </c>
    </row>
    <row r="22" spans="1:3" x14ac:dyDescent="0.25">
      <c r="A22" t="s">
        <v>120</v>
      </c>
      <c r="B22" t="s">
        <v>123</v>
      </c>
    </row>
    <row r="23" spans="1:3" x14ac:dyDescent="0.25">
      <c r="A23" t="s">
        <v>124</v>
      </c>
      <c r="B23" t="s">
        <v>125</v>
      </c>
    </row>
    <row r="24" spans="1:3" x14ac:dyDescent="0.25">
      <c r="A24" t="s">
        <v>124</v>
      </c>
      <c r="B24" t="str">
        <f>"NumeroMultas_"&amp;C24</f>
        <v>NumeroMultas_Lei1</v>
      </c>
      <c r="C24" t="s">
        <v>127</v>
      </c>
    </row>
    <row r="25" spans="1:3" x14ac:dyDescent="0.25">
      <c r="A25" t="s">
        <v>134</v>
      </c>
      <c r="B25" t="s">
        <v>139</v>
      </c>
    </row>
    <row r="26" spans="1:3" x14ac:dyDescent="0.25">
      <c r="A26" t="s">
        <v>134</v>
      </c>
      <c r="B26" t="s">
        <v>140</v>
      </c>
    </row>
    <row r="27" spans="1:3" x14ac:dyDescent="0.25">
      <c r="A27" t="s">
        <v>134</v>
      </c>
      <c r="B27" t="s">
        <v>141</v>
      </c>
    </row>
    <row r="28" spans="1:3" x14ac:dyDescent="0.25">
      <c r="A28" t="s">
        <v>134</v>
      </c>
      <c r="B28" t="s">
        <v>135</v>
      </c>
    </row>
    <row r="29" spans="1:3" x14ac:dyDescent="0.25">
      <c r="A29" t="s">
        <v>143</v>
      </c>
      <c r="B29" t="s">
        <v>144</v>
      </c>
    </row>
    <row r="30" spans="1:3" x14ac:dyDescent="0.25">
      <c r="A30" t="s">
        <v>143</v>
      </c>
      <c r="B30" t="s">
        <v>145</v>
      </c>
    </row>
    <row r="31" spans="1:3" x14ac:dyDescent="0.25">
      <c r="A31" t="s">
        <v>143</v>
      </c>
      <c r="B31" t="s">
        <v>146</v>
      </c>
    </row>
    <row r="32" spans="1:3" x14ac:dyDescent="0.25">
      <c r="A32" t="s">
        <v>143</v>
      </c>
      <c r="B32" t="s">
        <v>147</v>
      </c>
    </row>
    <row r="33" spans="1:2" x14ac:dyDescent="0.25">
      <c r="A33" t="s">
        <v>143</v>
      </c>
      <c r="B33" t="s">
        <v>148</v>
      </c>
    </row>
    <row r="34" spans="1:2" x14ac:dyDescent="0.25">
      <c r="A34" t="s">
        <v>143</v>
      </c>
      <c r="B34" t="s">
        <v>149</v>
      </c>
    </row>
    <row r="35" spans="1:2" x14ac:dyDescent="0.25">
      <c r="A35" t="s">
        <v>143</v>
      </c>
      <c r="B35" t="s">
        <v>156</v>
      </c>
    </row>
    <row r="36" spans="1:2" x14ac:dyDescent="0.25">
      <c r="A36" t="s">
        <v>143</v>
      </c>
      <c r="B36" t="s">
        <v>157</v>
      </c>
    </row>
    <row r="37" spans="1:2" x14ac:dyDescent="0.25">
      <c r="A37" t="s">
        <v>143</v>
      </c>
      <c r="B37" t="s">
        <v>158</v>
      </c>
    </row>
    <row r="38" spans="1:2" x14ac:dyDescent="0.25">
      <c r="A38" t="s">
        <v>143</v>
      </c>
      <c r="B38" t="s">
        <v>159</v>
      </c>
    </row>
    <row r="39" spans="1:2" x14ac:dyDescent="0.25">
      <c r="A39" t="s">
        <v>143</v>
      </c>
      <c r="B39" t="s">
        <v>160</v>
      </c>
    </row>
    <row r="40" spans="1:2" x14ac:dyDescent="0.25">
      <c r="A40" t="s">
        <v>143</v>
      </c>
      <c r="B40" t="s">
        <v>161</v>
      </c>
    </row>
    <row r="41" spans="1:2" x14ac:dyDescent="0.25">
      <c r="A41" t="s">
        <v>162</v>
      </c>
      <c r="B41" t="s">
        <v>164</v>
      </c>
    </row>
    <row r="42" spans="1:2" x14ac:dyDescent="0.25">
      <c r="A42" t="s">
        <v>162</v>
      </c>
      <c r="B42" t="s">
        <v>165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C5" sqref="C5"/>
    </sheetView>
  </sheetViews>
  <sheetFormatPr defaultRowHeight="15" x14ac:dyDescent="0.25"/>
  <cols>
    <col min="1" max="1" width="11.5703125" bestFit="1" customWidth="1"/>
    <col min="2" max="2" width="11.7109375" bestFit="1" customWidth="1"/>
    <col min="3" max="3" width="25.5703125" bestFit="1" customWidth="1"/>
    <col min="4" max="5" width="11.7109375" bestFit="1" customWidth="1"/>
  </cols>
  <sheetData>
    <row r="1" spans="1:5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25">
      <c r="A2" t="s">
        <v>71</v>
      </c>
      <c r="B2" t="s">
        <v>79</v>
      </c>
      <c r="C2" t="s">
        <v>80</v>
      </c>
    </row>
    <row r="3" spans="1:5" x14ac:dyDescent="0.25">
      <c r="A3" t="s">
        <v>78</v>
      </c>
      <c r="B3" t="s">
        <v>81</v>
      </c>
      <c r="C3" t="s">
        <v>82</v>
      </c>
    </row>
    <row r="4" spans="1:5" x14ac:dyDescent="0.25">
      <c r="A4" t="s">
        <v>72</v>
      </c>
      <c r="B4" t="s">
        <v>81</v>
      </c>
      <c r="C4" t="s">
        <v>83</v>
      </c>
      <c r="D4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A2" sqref="A2:A4"/>
    </sheetView>
  </sheetViews>
  <sheetFormatPr defaultRowHeight="15" x14ac:dyDescent="0.25"/>
  <sheetData>
    <row r="1" spans="1:1" x14ac:dyDescent="0.25">
      <c r="A1" t="s">
        <v>126</v>
      </c>
    </row>
    <row r="2" spans="1:1" x14ac:dyDescent="0.25">
      <c r="A2" t="s">
        <v>127</v>
      </c>
    </row>
    <row r="3" spans="1:1" x14ac:dyDescent="0.25">
      <c r="A3" t="s">
        <v>128</v>
      </c>
    </row>
    <row r="4" spans="1:1" x14ac:dyDescent="0.25">
      <c r="A4" t="s">
        <v>129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zoomScale="115" zoomScaleNormal="115" workbookViewId="0"/>
  </sheetViews>
  <sheetFormatPr defaultRowHeight="15" x14ac:dyDescent="0.25"/>
  <cols>
    <col min="1" max="1" width="19" customWidth="1"/>
    <col min="2" max="2" width="12.7109375" customWidth="1"/>
    <col min="3" max="3" width="9.28515625" style="12" customWidth="1"/>
    <col min="4" max="4" width="15.140625" style="4" bestFit="1" customWidth="1"/>
  </cols>
  <sheetData>
    <row r="1" spans="1:4" x14ac:dyDescent="0.25">
      <c r="A1" s="9" t="s">
        <v>68</v>
      </c>
      <c r="B1" s="9" t="s">
        <v>64</v>
      </c>
      <c r="C1" s="11" t="s">
        <v>0</v>
      </c>
      <c r="D1" s="10" t="s">
        <v>70</v>
      </c>
    </row>
    <row r="2" spans="1:4" x14ac:dyDescent="0.25">
      <c r="A2" t="s">
        <v>17</v>
      </c>
      <c r="B2" t="s">
        <v>65</v>
      </c>
      <c r="C2" s="12">
        <v>2017</v>
      </c>
      <c r="D2" s="4">
        <v>50000</v>
      </c>
    </row>
    <row r="3" spans="1:4" x14ac:dyDescent="0.25">
      <c r="A3" t="s">
        <v>17</v>
      </c>
      <c r="B3" t="s">
        <v>65</v>
      </c>
      <c r="C3" s="12">
        <v>2018</v>
      </c>
      <c r="D3" s="4">
        <v>50000</v>
      </c>
    </row>
    <row r="4" spans="1:4" x14ac:dyDescent="0.25">
      <c r="A4" t="s">
        <v>43</v>
      </c>
      <c r="B4" t="s">
        <v>65</v>
      </c>
      <c r="C4" s="12">
        <v>2017</v>
      </c>
      <c r="D4" s="4">
        <v>0</v>
      </c>
    </row>
    <row r="5" spans="1:4" x14ac:dyDescent="0.25">
      <c r="A5" t="s">
        <v>43</v>
      </c>
      <c r="B5" t="s">
        <v>65</v>
      </c>
      <c r="C5" s="12">
        <v>2018</v>
      </c>
      <c r="D5" s="4">
        <v>0</v>
      </c>
    </row>
  </sheetData>
  <autoFilter ref="A1:D5" xr:uid="{00000000-0009-0000-0000-000009000000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3</vt:i4>
      </vt:variant>
    </vt:vector>
  </HeadingPairs>
  <TitlesOfParts>
    <vt:vector size="14" baseType="lpstr">
      <vt:lpstr>Lista_de_Parâmetros</vt:lpstr>
      <vt:lpstr>Configs</vt:lpstr>
      <vt:lpstr>Dados_Projetados</vt:lpstr>
      <vt:lpstr>Cenarios</vt:lpstr>
      <vt:lpstr>Parametros</vt:lpstr>
      <vt:lpstr>Funcoes_Inputs</vt:lpstr>
      <vt:lpstr>Funcoes_Outputs</vt:lpstr>
      <vt:lpstr>Distribuições</vt:lpstr>
      <vt:lpstr>Categorias</vt:lpstr>
      <vt:lpstr>Custos</vt:lpstr>
      <vt:lpstr>Benefícios_Capturados</vt:lpstr>
      <vt:lpstr>Ano_Inicial</vt:lpstr>
      <vt:lpstr>Anos_a_Serem_Simulados</vt:lpstr>
      <vt:lpstr>CategoriaSAT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2017-08-16T14:05:38Z</dcterms:modified>
</cp:coreProperties>
</file>