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7.xml" ContentType="application/vnd.openxmlformats-officedocument.spreadsheetml.comments+xml"/>
  <Override PartName="/xl/externalLinks/externalLink3.xml" ContentType="application/vnd.openxmlformats-officedocument.spreadsheetml.externalLink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sheets/_rels/sheet17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9.xml.rels" ContentType="application/vnd.openxmlformats-package.relationships+xml"/>
  <Override PartName="/xl/worksheets/_rels/sheet8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stantes" sheetId="1" state="visible" r:id="rId2"/>
    <sheet name="MódulosOpcionais" sheetId="2" state="visible" r:id="rId3"/>
    <sheet name="Parametros" sheetId="3" state="visible" r:id="rId4"/>
    <sheet name="HistoricoFAP" sheetId="4" state="visible" r:id="rId5"/>
    <sheet name="Dados_Projetados" sheetId="5" state="visible" r:id="rId6"/>
    <sheet name="Verificação_Parametros" sheetId="6" state="hidden" r:id="rId7"/>
    <sheet name="Configs" sheetId="7" state="visible" r:id="rId8"/>
    <sheet name="Custos" sheetId="8" state="visible" r:id="rId9"/>
    <sheet name="Modulos" sheetId="9" state="visible" r:id="rId10"/>
    <sheet name="ParametrosSemSeedFixa" sheetId="10" state="hidden" r:id="rId11"/>
    <sheet name="Cenarios" sheetId="11" state="visible" r:id="rId12"/>
    <sheet name="Distribuições" sheetId="12" state="hidden" r:id="rId13"/>
    <sheet name="Historico" sheetId="13" state="hidden" r:id="rId14"/>
    <sheet name="Dados_Projetados_Transposto" sheetId="14" state="hidden" r:id="rId15"/>
    <sheet name="Dados_Projetados (2)" sheetId="15" state="hidden" r:id="rId16"/>
    <sheet name="Eventos_Inic" sheetId="16" state="hidden" r:id="rId17"/>
    <sheet name="Lista_de_Parâmetros" sheetId="17" state="hidden" r:id="rId18"/>
    <sheet name="Funcoes_Inputs" sheetId="18" state="visible" r:id="rId19"/>
    <sheet name="Funcoes_Outputs" sheetId="19" state="visible" r:id="rId20"/>
    <sheet name="Eventos_ASIS" sheetId="20" state="hidden" r:id="rId21"/>
    <sheet name="FAP_ASIS_RG" sheetId="21" state="hidden" r:id="rId22"/>
    <sheet name="CONTRATACAO_ASIS" sheetId="22" state="hidden" r:id="rId23"/>
    <sheet name="REAJUSTE_ASIS" sheetId="23" state="hidden" r:id="rId24"/>
    <sheet name="ENGAJAMENTO_ASIS" sheetId="24" state="hidden" r:id="rId25"/>
  </sheets>
  <externalReferences>
    <externalReference r:id="rId26"/>
    <externalReference r:id="rId27"/>
    <externalReference r:id="rId28"/>
  </externalReferences>
  <definedNames>
    <definedName function="false" hidden="true" localSheetId="10" name="_xlnm._FilterDatabase" vbProcedure="false">Cenarios!$A$1:$D$13</definedName>
    <definedName function="false" hidden="true" localSheetId="0" name="_xlnm._FilterDatabase" vbProcedure="false">Constantes!$A$1:$C$52</definedName>
    <definedName function="false" hidden="true" localSheetId="7" name="_xlnm._FilterDatabase" vbProcedure="false">Custos!$A$1:$D$18</definedName>
    <definedName function="false" hidden="true" localSheetId="15" name="_xlnm._FilterDatabase" vbProcedure="false">Eventos_Inic!$A$2:$L$19</definedName>
    <definedName function="false" hidden="true" localSheetId="17" name="_xlnm._FilterDatabase" vbProcedure="false">Funcoes_Inputs!$A$1:$I$227</definedName>
    <definedName function="false" hidden="true" localSheetId="18" name="_xlnm._FilterDatabase" vbProcedure="false">Funcoes_Outputs!$A$1:$C$88</definedName>
    <definedName function="false" hidden="true" localSheetId="12" name="_xlnm._FilterDatabase" vbProcedure="false">Historico!$A$1:$T$115</definedName>
    <definedName function="false" hidden="true" localSheetId="16" name="_xlnm._FilterDatabase" vbProcedure="false">Lista_de_Parâmetros!$A$1:$E$132</definedName>
    <definedName function="false" hidden="true" localSheetId="8" name="_xlnm._FilterDatabase" vbProcedure="false">Modulos!$A$1:$D$26</definedName>
    <definedName function="false" hidden="true" localSheetId="1" name="_xlnm._FilterDatabase" vbProcedure="false">MódulosOpcionais!$A$1:$C$18</definedName>
    <definedName function="false" hidden="true" localSheetId="2" name="_xlnm._FilterDatabase" vbProcedure="false">Parametros!$A$1:$R$150</definedName>
    <definedName function="false" hidden="true" localSheetId="5" name="_xlnm._FilterDatabase" vbProcedure="false">Verificação_Parametros!$A$1:$H$110</definedName>
    <definedName function="false" hidden="false" name="aaaa" vbProcedure="false">[1]Configs!$D$2</definedName>
    <definedName function="false" hidden="false" name="AAAAAA" vbProcedure="false">[1]Configs!$C$2</definedName>
    <definedName function="false" hidden="false" name="Anos_a_Serem_Simulados" vbProcedure="false">configs!#REF!</definedName>
    <definedName function="false" hidden="false" name="Ano_Inicial" vbProcedure="false">Configs!$A$2:$A$2</definedName>
    <definedName function="false" hidden="false" name="CategoriaSAT" vbProcedure="false">configs!#REF!</definedName>
    <definedName function="false" hidden="false" localSheetId="0" name="_xlnm._FilterDatabase" vbProcedure="false">Constantes!$A$1:$C$52</definedName>
    <definedName function="false" hidden="false" localSheetId="0" name="_xlnm._FilterDatabase_0" vbProcedure="false">Constantes!$A$1:$C$52</definedName>
    <definedName function="false" hidden="false" localSheetId="0" name="_xlnm._FilterDatabase_0_0" vbProcedure="false">Constantes!$A$1:$C$52</definedName>
    <definedName function="false" hidden="false" localSheetId="0" name="_xlnm._FilterDatabase_0_0_0" vbProcedure="false">Constantes!$A$1:$C$52</definedName>
    <definedName function="false" hidden="false" localSheetId="0" name="_xlnm._FilterDatabase_0_0_0_0" vbProcedure="false">Constantes!$A$1:$C$52</definedName>
    <definedName function="false" hidden="false" localSheetId="0" name="_xlnm._FilterDatabase_0_0_0_0_0" vbProcedure="false">Constantes!$A$1:$C$52</definedName>
    <definedName function="false" hidden="false" localSheetId="0" name="_xlnm._FilterDatabase_0_0_0_0_0_0" vbProcedure="false">Constantes!$A$1:$C$52</definedName>
    <definedName function="false" hidden="false" localSheetId="0" name="_xlnm._FilterDatabase_0_0_0_0_0_0_0" vbProcedure="false">Constantes!$A$1:$C$52</definedName>
    <definedName function="false" hidden="false" localSheetId="0" name="_xlnm._FilterDatabase_0_0_0_0_0_0_0_0" vbProcedure="false">Constantes!$A$1:$C$52</definedName>
    <definedName function="false" hidden="false" localSheetId="0" name="_xlnm._FilterDatabase_0_0_0_0_0_0_0_0_0" vbProcedure="false">Constantes!$A$1:$C$52</definedName>
    <definedName function="false" hidden="false" localSheetId="0" name="_xlnm._FilterDatabase_0_0_0_0_0_0_0_0_0_0" vbProcedure="false">Constantes!$A$1:$C$52</definedName>
    <definedName function="false" hidden="false" localSheetId="0" name="_xlnm._FilterDatabase_0_0_0_0_0_0_0_0_0_0_0" vbProcedure="false">Constantes!$A$1:$C$52</definedName>
    <definedName function="false" hidden="false" localSheetId="0" name="_xlnm._FilterDatabase_0_0_0_0_0_0_0_0_0_0_0_0" vbProcedure="false">Constantes!$A$1:$C$52</definedName>
    <definedName function="false" hidden="false" localSheetId="0" name="_xlnm._FilterDatabase_0_0_0_0_0_0_0_0_0_0_0_0_0" vbProcedure="false">Constantes!$A$1:$C$52</definedName>
    <definedName function="false" hidden="false" localSheetId="0" name="_xlnm._FilterDatabase_0_0_0_0_0_0_0_0_0_0_0_0_0_0" vbProcedure="false">Constantes!$A$1:$C$52</definedName>
    <definedName function="false" hidden="false" localSheetId="0" name="_xlnm._FilterDatabase_0_0_0_0_0_0_0_0_0_0_0_0_0_0_0" vbProcedure="false">Constantes!$A$1:$C$52</definedName>
    <definedName function="false" hidden="false" localSheetId="0" name="_xlnm._FilterDatabase_0_0_0_0_0_0_0_0_0_0_0_0_0_0_0_0" vbProcedure="false">Constantes!$A$1:$C$52</definedName>
    <definedName function="false" hidden="false" localSheetId="0" name="_xlnm._FilterDatabase_0_0_0_0_0_0_0_0_0_0_0_0_0_0_0_0_0" vbProcedure="false">Constantes!$A$1:$C$52</definedName>
    <definedName function="false" hidden="false" localSheetId="0" name="_xlnm._FilterDatabase_0_0_0_0_0_0_0_0_0_0_0_0_0_0_0_0_0_0" vbProcedure="false">Constantes!$A$1:$C$52</definedName>
    <definedName function="false" hidden="false" localSheetId="0" name="_xlnm._FilterDatabase_0_0_0_0_0_0_0_0_0_0_0_0_0_0_0_0_0_0_0" vbProcedure="false">Constantes!$A$1:$C$52</definedName>
    <definedName function="false" hidden="false" localSheetId="0" name="_xlnm._FilterDatabase_0_0_0_0_0_0_0_0_0_0_0_0_0_0_0_0_0_0_0_0" vbProcedure="false">Constantes!$A$1:$C$52</definedName>
    <definedName function="false" hidden="false" localSheetId="1" name="_xlnm._FilterDatabase" vbProcedure="false">MódulosOpcionais!$A$1:$C$18</definedName>
    <definedName function="false" hidden="false" localSheetId="1" name="_xlnm._FilterDatabase_0" vbProcedure="false">MódulosOpcionais!$A$1:$C$18</definedName>
    <definedName function="false" hidden="false" localSheetId="1" name="_xlnm._FilterDatabase_0_0" vbProcedure="false">MódulosOpcionais!$A$1:$C$18</definedName>
    <definedName function="false" hidden="false" localSheetId="1" name="_xlnm._FilterDatabase_0_0_0" vbProcedure="false">MódulosOpcionais!$A$1:$C$18</definedName>
    <definedName function="false" hidden="false" localSheetId="1" name="_xlnm._FilterDatabase_0_0_0_0" vbProcedure="false">MódulosOpcionais!$A$1:$C$18</definedName>
    <definedName function="false" hidden="false" localSheetId="1" name="_xlnm._FilterDatabase_0_0_0_0_0" vbProcedure="false">MódulosOpcionais!$A$1:$C$18</definedName>
    <definedName function="false" hidden="false" localSheetId="1" name="_xlnm._FilterDatabase_0_0_0_0_0_0" vbProcedure="false">MódulosOpcionais!$A$1:$C$18</definedName>
    <definedName function="false" hidden="false" localSheetId="1" name="_xlnm._FilterDatabase_0_0_0_0_0_0_0" vbProcedure="false">MódulosOpcionais!$A$1:$C$18</definedName>
    <definedName function="false" hidden="false" localSheetId="1" name="_xlnm._FilterDatabase_0_0_0_0_0_0_0_0" vbProcedure="false">MódulosOpcionais!$A$1:$C$18</definedName>
    <definedName function="false" hidden="false" localSheetId="1" name="_xlnm._FilterDatabase_0_0_0_0_0_0_0_0_0" vbProcedure="false">MódulosOpcionais!$A$1:$C$18</definedName>
    <definedName function="false" hidden="false" localSheetId="1" name="_xlnm._FilterDatabase_0_0_0_0_0_0_0_0_0_0" vbProcedure="false">MódulosOpcionais!$A$1:$C$18</definedName>
    <definedName function="false" hidden="false" localSheetId="1" name="_xlnm._FilterDatabase_0_0_0_0_0_0_0_0_0_0_0" vbProcedure="false">MódulosOpcionais!$A$1:$C$18</definedName>
    <definedName function="false" hidden="false" localSheetId="1" name="_xlnm._FilterDatabase_0_0_0_0_0_0_0_0_0_0_0_0" vbProcedure="false">MódulosOpcionais!$A$1:$C$18</definedName>
    <definedName function="false" hidden="false" localSheetId="1" name="_xlnm._FilterDatabase_0_0_0_0_0_0_0_0_0_0_0_0_0" vbProcedure="false">MódulosOpcionais!$A$1:$C$18</definedName>
    <definedName function="false" hidden="false" localSheetId="1" name="_xlnm._FilterDatabase_0_0_0_0_0_0_0_0_0_0_0_0_0_0" vbProcedure="false">MódulosOpcionais!$A$1:$C$18</definedName>
    <definedName function="false" hidden="false" localSheetId="1" name="_xlnm._FilterDatabase_0_0_0_0_0_0_0_0_0_0_0_0_0_0_0" vbProcedure="false">MódulosOpcionais!$A$1:$C$18</definedName>
    <definedName function="false" hidden="false" localSheetId="1" name="_xlnm._FilterDatabase_0_0_0_0_0_0_0_0_0_0_0_0_0_0_0_0" vbProcedure="false">MódulosOpcionais!$A$1:$C$18</definedName>
    <definedName function="false" hidden="false" localSheetId="1" name="_xlnm._FilterDatabase_0_0_0_0_0_0_0_0_0_0_0_0_0_0_0_0_0" vbProcedure="false">MódulosOpcionais!$A$1:$C$18</definedName>
    <definedName function="false" hidden="false" localSheetId="1" name="_xlnm._FilterDatabase_0_0_0_0_0_0_0_0_0_0_0_0_0_0_0_0_0_0" vbProcedure="false">MódulosOpcionais!$A$1:$C$18</definedName>
    <definedName function="false" hidden="false" localSheetId="1" name="_xlnm._FilterDatabase_0_0_0_0_0_0_0_0_0_0_0_0_0_0_0_0_0_0_0" vbProcedure="false">MódulosOpcionais!$A$1:$C$18</definedName>
    <definedName function="false" hidden="false" localSheetId="1" name="_xlnm._FilterDatabase_0_0_0_0_0_0_0_0_0_0_0_0_0_0_0_0_0_0_0_0" vbProcedure="false">MódulosOpcionais!$A$1:$C$18</definedName>
    <definedName function="false" hidden="false" localSheetId="2" name="_xlnm._FilterDatabase" vbProcedure="false">Parametros!$A$1:$R$150</definedName>
    <definedName function="false" hidden="false" localSheetId="2" name="_xlnm._FilterDatabase_0" vbProcedure="false">Parametros!$A$1:$R$150</definedName>
    <definedName function="false" hidden="false" localSheetId="2" name="_xlnm._FilterDatabase_0_0" vbProcedure="false">Parametros!$A$1:$R$150</definedName>
    <definedName function="false" hidden="false" localSheetId="2" name="_xlnm._FilterDatabase_0_0_0" vbProcedure="false">Parametros!$A$1:$R$150</definedName>
    <definedName function="false" hidden="false" localSheetId="2" name="_xlnm._FilterDatabase_0_0_0_0" vbProcedure="false">Parametros!$A$1:$R$150</definedName>
    <definedName function="false" hidden="false" localSheetId="2" name="_xlnm._FilterDatabase_0_0_0_0_0" vbProcedure="false">Parametros!$A$1:$R$150</definedName>
    <definedName function="false" hidden="false" localSheetId="2" name="_xlnm._FilterDatabase_0_0_0_0_0_0" vbProcedure="false">Parametros!$A$1:$R$150</definedName>
    <definedName function="false" hidden="false" localSheetId="2" name="_xlnm._FilterDatabase_0_0_0_0_0_0_0" vbProcedure="false">Parametros!$A$1:$R$150</definedName>
    <definedName function="false" hidden="false" localSheetId="2" name="_xlnm._FilterDatabase_0_0_0_0_0_0_0_0" vbProcedure="false">Parametros!$A$1:$R$150</definedName>
    <definedName function="false" hidden="false" localSheetId="2" name="_xlnm._FilterDatabase_0_0_0_0_0_0_0_0_0" vbProcedure="false">Parametros!$A$1:$R$150</definedName>
    <definedName function="false" hidden="false" localSheetId="2" name="_xlnm._FilterDatabase_0_0_0_0_0_0_0_0_0_0" vbProcedure="false">Parametros!$A$1:$R$150</definedName>
    <definedName function="false" hidden="false" localSheetId="2" name="_xlnm._FilterDatabase_0_0_0_0_0_0_0_0_0_0_0" vbProcedure="false">Parametros!$A$1:$R$150</definedName>
    <definedName function="false" hidden="false" localSheetId="2" name="_xlnm._FilterDatabase_0_0_0_0_0_0_0_0_0_0_0_0" vbProcedure="false">Parametros!$A$1:$R$150</definedName>
    <definedName function="false" hidden="false" localSheetId="2" name="_xlnm._FilterDatabase_0_0_0_0_0_0_0_0_0_0_0_0_0" vbProcedure="false">Parametros!$A$1:$R$150</definedName>
    <definedName function="false" hidden="false" localSheetId="2" name="_xlnm._FilterDatabase_0_0_0_0_0_0_0_0_0_0_0_0_0_0" vbProcedure="false">Parametros!$A$1:$R$150</definedName>
    <definedName function="false" hidden="false" localSheetId="2" name="_xlnm._FilterDatabase_0_0_0_0_0_0_0_0_0_0_0_0_0_0_0" vbProcedure="false">Parametros!$A$1:$R$150</definedName>
    <definedName function="false" hidden="false" localSheetId="2" name="_xlnm._FilterDatabase_0_0_0_0_0_0_0_0_0_0_0_0_0_0_0_0" vbProcedure="false">Parametros!$A$1:$R$150</definedName>
    <definedName function="false" hidden="false" localSheetId="2" name="_xlnm._FilterDatabase_0_0_0_0_0_0_0_0_0_0_0_0_0_0_0_0_0" vbProcedure="false">Parametros!$A$1:$R$150</definedName>
    <definedName function="false" hidden="false" localSheetId="2" name="_xlnm._FilterDatabase_0_0_0_0_0_0_0_0_0_0_0_0_0_0_0_0_0_0" vbProcedure="false">Parametros!$A$1:$R$150</definedName>
    <definedName function="false" hidden="false" localSheetId="2" name="_xlnm._FilterDatabase_0_0_0_0_0_0_0_0_0_0_0_0_0_0_0_0_0_0_0" vbProcedure="false">Parametros!$A$1:$R$150</definedName>
    <definedName function="false" hidden="false" localSheetId="2" name="_xlnm._FilterDatabase_0_0_0_0_0_0_0_0_0_0_0_0_0_0_0_0_0_0_0_0" vbProcedure="false">Parametros!$A$1:$R$150</definedName>
    <definedName function="false" hidden="false" localSheetId="5" name="Anos_a_Serem_Simulados" vbProcedure="false">[2]Configs!$A$2</definedName>
    <definedName function="false" hidden="false" localSheetId="5" name="Ano_Inicial" vbProcedure="false">[2]Configs!$D$2</definedName>
    <definedName function="false" hidden="false" localSheetId="5" name="CategoriaSAT" vbProcedure="false">[2]Configs!$C$2</definedName>
    <definedName function="false" hidden="false" localSheetId="5" name="_xlnm._FilterDatabase" vbProcedure="false">Verificação_Parametros!$A$1:$H$110</definedName>
    <definedName function="false" hidden="false" localSheetId="5" name="_xlnm._FilterDatabase_0" vbProcedure="false">Verificação_Parametros!$A$1:$H$110</definedName>
    <definedName function="false" hidden="false" localSheetId="5" name="_xlnm._FilterDatabase_0_0" vbProcedure="false">Verificação_Parametros!$A$1:$H$110</definedName>
    <definedName function="false" hidden="false" localSheetId="5" name="_xlnm._FilterDatabase_0_0_0" vbProcedure="false">Verificação_Parametros!$A$1:$H$110</definedName>
    <definedName function="false" hidden="false" localSheetId="5" name="_xlnm._FilterDatabase_0_0_0_0" vbProcedure="false">Verificação_Parametros!$A$1:$H$110</definedName>
    <definedName function="false" hidden="false" localSheetId="5" name="_xlnm._FilterDatabase_0_0_0_0_0" vbProcedure="false">Verificação_Parametros!$A$1:$H$110</definedName>
    <definedName function="false" hidden="false" localSheetId="5" name="_xlnm._FilterDatabase_0_0_0_0_0_0" vbProcedure="false">Verificação_Parametros!$A$1:$H$110</definedName>
    <definedName function="false" hidden="false" localSheetId="5" name="_xlnm._FilterDatabase_0_0_0_0_0_0_0" vbProcedure="false">Verificação_Parametros!$A$1:$H$110</definedName>
    <definedName function="false" hidden="false" localSheetId="5" name="_xlnm._FilterDatabase_0_0_0_0_0_0_0_0" vbProcedure="false">Verificação_Parametros!$A$1:$H$110</definedName>
    <definedName function="false" hidden="false" localSheetId="5" name="_xlnm._FilterDatabase_0_0_0_0_0_0_0_0_0" vbProcedure="false">Verificação_Parametros!$A$1:$H$110</definedName>
    <definedName function="false" hidden="false" localSheetId="5" name="_xlnm._FilterDatabase_0_0_0_0_0_0_0_0_0_0" vbProcedure="false">Verificação_Parametros!$A$1:$H$110</definedName>
    <definedName function="false" hidden="false" localSheetId="5" name="_xlnm._FilterDatabase_0_0_0_0_0_0_0_0_0_0_0" vbProcedure="false">Verificação_Parametros!$A$1:$H$110</definedName>
    <definedName function="false" hidden="false" localSheetId="5" name="_xlnm._FilterDatabase_0_0_0_0_0_0_0_0_0_0_0_0" vbProcedure="false">Verificação_Parametros!$A$1:$H$110</definedName>
    <definedName function="false" hidden="false" localSheetId="5" name="_xlnm._FilterDatabase_0_0_0_0_0_0_0_0_0_0_0_0_0" vbProcedure="false">Verificação_Parametros!$A$1:$H$110</definedName>
    <definedName function="false" hidden="false" localSheetId="5" name="_xlnm._FilterDatabase_0_0_0_0_0_0_0_0_0_0_0_0_0_0" vbProcedure="false">Verificação_Parametros!$A$1:$H$110</definedName>
    <definedName function="false" hidden="false" localSheetId="5" name="_xlnm._FilterDatabase_0_0_0_0_0_0_0_0_0_0_0_0_0_0_0" vbProcedure="false">Verificação_Parametros!$A$1:$H$110</definedName>
    <definedName function="false" hidden="false" localSheetId="5" name="_xlnm._FilterDatabase_0_0_0_0_0_0_0_0_0_0_0_0_0_0_0_0" vbProcedure="false">Verificação_Parametros!$A$1:$H$110</definedName>
    <definedName function="false" hidden="false" localSheetId="5" name="_xlnm._FilterDatabase_0_0_0_0_0_0_0_0_0_0_0_0_0_0_0_0_0" vbProcedure="false">Verificação_Parametros!$A$1:$H$110</definedName>
    <definedName function="false" hidden="false" localSheetId="5" name="_xlnm._FilterDatabase_0_0_0_0_0_0_0_0_0_0_0_0_0_0_0_0_0_0" vbProcedure="false">Verificação_Parametros!$A$1:$H$110</definedName>
    <definedName function="false" hidden="false" localSheetId="5" name="_xlnm._FilterDatabase_0_0_0_0_0_0_0_0_0_0_0_0_0_0_0_0_0_0_0" vbProcedure="false">Verificação_Parametros!$A$1:$H$110</definedName>
    <definedName function="false" hidden="false" localSheetId="5" name="_xlnm._FilterDatabase_0_0_0_0_0_0_0_0_0_0_0_0_0_0_0_0_0_0_0_0" vbProcedure="false">Verificação_Parametros!$A$1:$H$110</definedName>
    <definedName function="false" hidden="false" localSheetId="7" name="_xlnm._FilterDatabase" vbProcedure="false">Custos!$A$1:$D$18</definedName>
    <definedName function="false" hidden="false" localSheetId="7" name="_xlnm._FilterDatabase_0" vbProcedure="false">Custos!$A$1:$D$18</definedName>
    <definedName function="false" hidden="false" localSheetId="7" name="_xlnm._FilterDatabase_0_0" vbProcedure="false">Custos!$A$1:$D$18</definedName>
    <definedName function="false" hidden="false" localSheetId="7" name="_xlnm._FilterDatabase_0_0_0" vbProcedure="false">Custos!$A$1:$D$18</definedName>
    <definedName function="false" hidden="false" localSheetId="7" name="_xlnm._FilterDatabase_0_0_0_0" vbProcedure="false">Custos!$A$1:$D$18</definedName>
    <definedName function="false" hidden="false" localSheetId="7" name="_xlnm._FilterDatabase_0_0_0_0_0" vbProcedure="false">Custos!$A$1:$D$18</definedName>
    <definedName function="false" hidden="false" localSheetId="7" name="_xlnm._FilterDatabase_0_0_0_0_0_0" vbProcedure="false">Custos!$A$1:$D$18</definedName>
    <definedName function="false" hidden="false" localSheetId="7" name="_xlnm._FilterDatabase_0_0_0_0_0_0_0" vbProcedure="false">Custos!$A$1:$D$18</definedName>
    <definedName function="false" hidden="false" localSheetId="7" name="_xlnm._FilterDatabase_0_0_0_0_0_0_0_0" vbProcedure="false">Custos!$A$1:$D$18</definedName>
    <definedName function="false" hidden="false" localSheetId="7" name="_xlnm._FilterDatabase_0_0_0_0_0_0_0_0_0" vbProcedure="false">Custos!$A$1:$D$18</definedName>
    <definedName function="false" hidden="false" localSheetId="7" name="_xlnm._FilterDatabase_0_0_0_0_0_0_0_0_0_0" vbProcedure="false">Custos!$A$1:$D$18</definedName>
    <definedName function="false" hidden="false" localSheetId="7" name="_xlnm._FilterDatabase_0_0_0_0_0_0_0_0_0_0_0" vbProcedure="false">Custos!$A$1:$D$18</definedName>
    <definedName function="false" hidden="false" localSheetId="7" name="_xlnm._FilterDatabase_0_0_0_0_0_0_0_0_0_0_0_0" vbProcedure="false">Custos!$A$1:$D$18</definedName>
    <definedName function="false" hidden="false" localSheetId="7" name="_xlnm._FilterDatabase_0_0_0_0_0_0_0_0_0_0_0_0_0" vbProcedure="false">Custos!$A$1:$D$18</definedName>
    <definedName function="false" hidden="false" localSheetId="7" name="_xlnm._FilterDatabase_0_0_0_0_0_0_0_0_0_0_0_0_0_0" vbProcedure="false">Custos!$A$1:$D$18</definedName>
    <definedName function="false" hidden="false" localSheetId="7" name="_xlnm._FilterDatabase_0_0_0_0_0_0_0_0_0_0_0_0_0_0_0" vbProcedure="false">Custos!$A$1:$D$18</definedName>
    <definedName function="false" hidden="false" localSheetId="7" name="_xlnm._FilterDatabase_0_0_0_0_0_0_0_0_0_0_0_0_0_0_0_0" vbProcedure="false">Custos!$A$1:$D$18</definedName>
    <definedName function="false" hidden="false" localSheetId="7" name="_xlnm._FilterDatabase_0_0_0_0_0_0_0_0_0_0_0_0_0_0_0_0_0" vbProcedure="false">Custos!$A$1:$D$18</definedName>
    <definedName function="false" hidden="false" localSheetId="7" name="_xlnm._FilterDatabase_0_0_0_0_0_0_0_0_0_0_0_0_0_0_0_0_0_0" vbProcedure="false">Custos!$A$1:$D$18</definedName>
    <definedName function="false" hidden="false" localSheetId="7" name="_xlnm._FilterDatabase_0_0_0_0_0_0_0_0_0_0_0_0_0_0_0_0_0_0_0" vbProcedure="false">Custos!$A$1:$D$18</definedName>
    <definedName function="false" hidden="false" localSheetId="7" name="_xlnm._FilterDatabase_0_0_0_0_0_0_0_0_0_0_0_0_0_0_0_0_0_0_0_0" vbProcedure="false">Custos!$A$1:$D$18</definedName>
    <definedName function="false" hidden="false" localSheetId="8" name="_xlnm._FilterDatabase" vbProcedure="false">Modulos!$A$1:$D$26</definedName>
    <definedName function="false" hidden="false" localSheetId="8" name="_xlnm._FilterDatabase_0" vbProcedure="false">Modulos!$A$1:$D$26</definedName>
    <definedName function="false" hidden="false" localSheetId="8" name="_xlnm._FilterDatabase_0_0" vbProcedure="false">Modulos!$A$1:$D$26</definedName>
    <definedName function="false" hidden="false" localSheetId="8" name="_xlnm._FilterDatabase_0_0_0" vbProcedure="false">Modulos!$A$1:$D$26</definedName>
    <definedName function="false" hidden="false" localSheetId="8" name="_xlnm._FilterDatabase_0_0_0_0" vbProcedure="false">Modulos!$A$1:$D$26</definedName>
    <definedName function="false" hidden="false" localSheetId="8" name="_xlnm._FilterDatabase_0_0_0_0_0" vbProcedure="false">Modulos!$A$1:$D$26</definedName>
    <definedName function="false" hidden="false" localSheetId="8" name="_xlnm._FilterDatabase_0_0_0_0_0_0" vbProcedure="false">Modulos!$A$1:$D$26</definedName>
    <definedName function="false" hidden="false" localSheetId="8" name="_xlnm._FilterDatabase_0_0_0_0_0_0_0" vbProcedure="false">Modulos!$A$1:$D$26</definedName>
    <definedName function="false" hidden="false" localSheetId="8" name="_xlnm._FilterDatabase_0_0_0_0_0_0_0_0" vbProcedure="false">Modulos!$A$1:$D$26</definedName>
    <definedName function="false" hidden="false" localSheetId="8" name="_xlnm._FilterDatabase_0_0_0_0_0_0_0_0_0" vbProcedure="false">Modulos!$A$1:$D$26</definedName>
    <definedName function="false" hidden="false" localSheetId="8" name="_xlnm._FilterDatabase_0_0_0_0_0_0_0_0_0_0" vbProcedure="false">Modulos!$A$1:$D$26</definedName>
    <definedName function="false" hidden="false" localSheetId="8" name="_xlnm._FilterDatabase_0_0_0_0_0_0_0_0_0_0_0" vbProcedure="false">Modulos!$A$1:$D$26</definedName>
    <definedName function="false" hidden="false" localSheetId="8" name="_xlnm._FilterDatabase_0_0_0_0_0_0_0_0_0_0_0_0" vbProcedure="false">Modulos!$A$1:$D$26</definedName>
    <definedName function="false" hidden="false" localSheetId="8" name="_xlnm._FilterDatabase_0_0_0_0_0_0_0_0_0_0_0_0_0" vbProcedure="false">Modulos!$A$1:$D$26</definedName>
    <definedName function="false" hidden="false" localSheetId="8" name="_xlnm._FilterDatabase_0_0_0_0_0_0_0_0_0_0_0_0_0_0" vbProcedure="false">Modulos!$A$1:$D$26</definedName>
    <definedName function="false" hidden="false" localSheetId="8" name="_xlnm._FilterDatabase_0_0_0_0_0_0_0_0_0_0_0_0_0_0_0" vbProcedure="false">Modulos!$A$1:$D$26</definedName>
    <definedName function="false" hidden="false" localSheetId="8" name="_xlnm._FilterDatabase_0_0_0_0_0_0_0_0_0_0_0_0_0_0_0_0" vbProcedure="false">Modulos!$A$1:$D$26</definedName>
    <definedName function="false" hidden="false" localSheetId="8" name="_xlnm._FilterDatabase_0_0_0_0_0_0_0_0_0_0_0_0_0_0_0_0_0" vbProcedure="false">Modulos!$A$1:$D$26</definedName>
    <definedName function="false" hidden="false" localSheetId="8" name="_xlnm._FilterDatabase_0_0_0_0_0_0_0_0_0_0_0_0_0_0_0_0_0_0" vbProcedure="false">Modulos!$A$1:$D$26</definedName>
    <definedName function="false" hidden="false" localSheetId="8" name="_xlnm._FilterDatabase_0_0_0_0_0_0_0_0_0_0_0_0_0_0_0_0_0_0_0" vbProcedure="false">Modulos!$A$1:$D$26</definedName>
    <definedName function="false" hidden="false" localSheetId="8" name="_xlnm._FilterDatabase_0_0_0_0_0_0_0_0_0_0_0_0_0_0_0_0_0_0_0_0" vbProcedure="false">Modulos!$A$1:$D$26</definedName>
    <definedName function="false" hidden="false" localSheetId="9" name="Anos_a_Serem_Simulados" vbProcedure="false">[3]Configs!$A$2</definedName>
    <definedName function="false" hidden="false" localSheetId="9" name="Ano_Inicial" vbProcedure="false">[3]Configs!$D$2</definedName>
    <definedName function="false" hidden="false" localSheetId="9" name="CategoriaSAT" vbProcedure="false">[3]Configs!$C$2</definedName>
    <definedName function="false" hidden="false" localSheetId="10" name="_xlnm._FilterDatabase" vbProcedure="false">Cenarios!$A$1:$D$13</definedName>
    <definedName function="false" hidden="false" localSheetId="10" name="_xlnm._FilterDatabase_0" vbProcedure="false">Cenarios!$A$1:$D$13</definedName>
    <definedName function="false" hidden="false" localSheetId="10" name="_xlnm._FilterDatabase_0_0" vbProcedure="false">Cenarios!$A$1:$D$13</definedName>
    <definedName function="false" hidden="false" localSheetId="10" name="_xlnm._FilterDatabase_0_0_0" vbProcedure="false">Cenarios!$A$1:$D$13</definedName>
    <definedName function="false" hidden="false" localSheetId="10" name="_xlnm._FilterDatabase_0_0_0_0" vbProcedure="false">Cenarios!$A$1:$D$13</definedName>
    <definedName function="false" hidden="false" localSheetId="10" name="_xlnm._FilterDatabase_0_0_0_0_0" vbProcedure="false">Cenarios!$A$1:$D$13</definedName>
    <definedName function="false" hidden="false" localSheetId="10" name="_xlnm._FilterDatabase_0_0_0_0_0_0" vbProcedure="false">Cenarios!$A$1:$D$13</definedName>
    <definedName function="false" hidden="false" localSheetId="10" name="_xlnm._FilterDatabase_0_0_0_0_0_0_0" vbProcedure="false">Cenarios!$A$1:$D$13</definedName>
    <definedName function="false" hidden="false" localSheetId="10" name="_xlnm._FilterDatabase_0_0_0_0_0_0_0_0" vbProcedure="false">Cenarios!$A$1:$D$13</definedName>
    <definedName function="false" hidden="false" localSheetId="10" name="_xlnm._FilterDatabase_0_0_0_0_0_0_0_0_0" vbProcedure="false">Cenarios!$A$1:$D$13</definedName>
    <definedName function="false" hidden="false" localSheetId="10" name="_xlnm._FilterDatabase_0_0_0_0_0_0_0_0_0_0" vbProcedure="false">Cenarios!$A$1:$D$13</definedName>
    <definedName function="false" hidden="false" localSheetId="10" name="_xlnm._FilterDatabase_0_0_0_0_0_0_0_0_0_0_0" vbProcedure="false">Cenarios!$A$1:$D$13</definedName>
    <definedName function="false" hidden="false" localSheetId="10" name="_xlnm._FilterDatabase_0_0_0_0_0_0_0_0_0_0_0_0" vbProcedure="false">Cenarios!$A$1:$D$13</definedName>
    <definedName function="false" hidden="false" localSheetId="10" name="_xlnm._FilterDatabase_0_0_0_0_0_0_0_0_0_0_0_0_0" vbProcedure="false">Cenarios!$A$1:$D$13</definedName>
    <definedName function="false" hidden="false" localSheetId="10" name="_xlnm._FilterDatabase_0_0_0_0_0_0_0_0_0_0_0_0_0_0" vbProcedure="false">Cenarios!$A$1:$D$13</definedName>
    <definedName function="false" hidden="false" localSheetId="10" name="_xlnm._FilterDatabase_0_0_0_0_0_0_0_0_0_0_0_0_0_0_0" vbProcedure="false">Cenarios!$A$1:$D$13</definedName>
    <definedName function="false" hidden="false" localSheetId="10" name="_xlnm._FilterDatabase_0_0_0_0_0_0_0_0_0_0_0_0_0_0_0_0" vbProcedure="false">Cenarios!$A$1:$D$13</definedName>
    <definedName function="false" hidden="false" localSheetId="10" name="_xlnm._FilterDatabase_0_0_0_0_0_0_0_0_0_0_0_0_0_0_0_0_0" vbProcedure="false">Cenarios!$A$1:$D$13</definedName>
    <definedName function="false" hidden="false" localSheetId="10" name="_xlnm._FilterDatabase_0_0_0_0_0_0_0_0_0_0_0_0_0_0_0_0_0_0" vbProcedure="false">Cenarios!$A$1:$D$13</definedName>
    <definedName function="false" hidden="false" localSheetId="10" name="_xlnm._FilterDatabase_0_0_0_0_0_0_0_0_0_0_0_0_0_0_0_0_0_0_0" vbProcedure="false">Cenarios!$A$1:$D$13</definedName>
    <definedName function="false" hidden="false" localSheetId="10" name="_xlnm._FilterDatabase_0_0_0_0_0_0_0_0_0_0_0_0_0_0_0_0_0_0_0_0" vbProcedure="false">Cenarios!$A$1:$D$13</definedName>
    <definedName function="false" hidden="false" localSheetId="12" name="_xlnm._FilterDatabase" vbProcedure="false">Historico!$A$1:$T$115</definedName>
    <definedName function="false" hidden="false" localSheetId="12" name="_xlnm._FilterDatabase_0" vbProcedure="false">Historico!$A$1:$T$115</definedName>
    <definedName function="false" hidden="false" localSheetId="12" name="_xlnm._FilterDatabase_0_0" vbProcedure="false">Historico!$A$1:$T$115</definedName>
    <definedName function="false" hidden="false" localSheetId="12" name="_xlnm._FilterDatabase_0_0_0" vbProcedure="false">Historico!$A$1:$T$115</definedName>
    <definedName function="false" hidden="false" localSheetId="12" name="_xlnm._FilterDatabase_0_0_0_0" vbProcedure="false">Historico!$A$1:$T$115</definedName>
    <definedName function="false" hidden="false" localSheetId="12" name="_xlnm._FilterDatabase_0_0_0_0_0" vbProcedure="false">Historico!$A$1:$T$115</definedName>
    <definedName function="false" hidden="false" localSheetId="12" name="_xlnm._FilterDatabase_0_0_0_0_0_0" vbProcedure="false">Historico!$A$1:$T$115</definedName>
    <definedName function="false" hidden="false" localSheetId="12" name="_xlnm._FilterDatabase_0_0_0_0_0_0_0" vbProcedure="false">Historico!$A$1:$T$115</definedName>
    <definedName function="false" hidden="false" localSheetId="12" name="_xlnm._FilterDatabase_0_0_0_0_0_0_0_0" vbProcedure="false">Historico!$A$1:$T$115</definedName>
    <definedName function="false" hidden="false" localSheetId="12" name="_xlnm._FilterDatabase_0_0_0_0_0_0_0_0_0" vbProcedure="false">Historico!$A$1:$T$115</definedName>
    <definedName function="false" hidden="false" localSheetId="12" name="_xlnm._FilterDatabase_0_0_0_0_0_0_0_0_0_0" vbProcedure="false">Historico!$A$1:$T$115</definedName>
    <definedName function="false" hidden="false" localSheetId="12" name="_xlnm._FilterDatabase_0_0_0_0_0_0_0_0_0_0_0" vbProcedure="false">Historico!$A$1:$T$115</definedName>
    <definedName function="false" hidden="false" localSheetId="12" name="_xlnm._FilterDatabase_0_0_0_0_0_0_0_0_0_0_0_0" vbProcedure="false">Historico!$A$1:$T$115</definedName>
    <definedName function="false" hidden="false" localSheetId="12" name="_xlnm._FilterDatabase_0_0_0_0_0_0_0_0_0_0_0_0_0" vbProcedure="false">Historico!$A$1:$T$115</definedName>
    <definedName function="false" hidden="false" localSheetId="12" name="_xlnm._FilterDatabase_0_0_0_0_0_0_0_0_0_0_0_0_0_0" vbProcedure="false">Historico!$A$1:$T$115</definedName>
    <definedName function="false" hidden="false" localSheetId="12" name="_xlnm._FilterDatabase_0_0_0_0_0_0_0_0_0_0_0_0_0_0_0" vbProcedure="false">Historico!$A$1:$T$115</definedName>
    <definedName function="false" hidden="false" localSheetId="12" name="_xlnm._FilterDatabase_0_0_0_0_0_0_0_0_0_0_0_0_0_0_0_0" vbProcedure="false">Historico!$A$1:$T$115</definedName>
    <definedName function="false" hidden="false" localSheetId="12" name="_xlnm._FilterDatabase_0_0_0_0_0_0_0_0_0_0_0_0_0_0_0_0_0" vbProcedure="false">Historico!$A$1:$T$115</definedName>
    <definedName function="false" hidden="false" localSheetId="12" name="_xlnm._FilterDatabase_0_0_0_0_0_0_0_0_0_0_0_0_0_0_0_0_0_0" vbProcedure="false">Historico!$A$1:$T$115</definedName>
    <definedName function="false" hidden="false" localSheetId="12" name="_xlnm._FilterDatabase_0_0_0_0_0_0_0_0_0_0_0_0_0_0_0_0_0_0_0" vbProcedure="false">Historico!$A$1:$T$115</definedName>
    <definedName function="false" hidden="false" localSheetId="12" name="_xlnm._FilterDatabase_0_0_0_0_0_0_0_0_0_0_0_0_0_0_0_0_0_0_0_0" vbProcedure="false">Historico!$A$1:$T$115</definedName>
    <definedName function="false" hidden="false" localSheetId="15" name="_xlnm._FilterDatabase" vbProcedure="false">Eventos_Inic!$A$2:$L$19</definedName>
    <definedName function="false" hidden="false" localSheetId="15" name="_xlnm._FilterDatabase_0" vbProcedure="false">Eventos_Inic!$A$2:$L$19</definedName>
    <definedName function="false" hidden="false" localSheetId="15" name="_xlnm._FilterDatabase_0_0" vbProcedure="false">Eventos_Inic!$A$2:$L$19</definedName>
    <definedName function="false" hidden="false" localSheetId="15" name="_xlnm._FilterDatabase_0_0_0" vbProcedure="false">Eventos_Inic!$A$2:$L$19</definedName>
    <definedName function="false" hidden="false" localSheetId="15" name="_xlnm._FilterDatabase_0_0_0_0" vbProcedure="false">Eventos_Inic!$A$2:$L$19</definedName>
    <definedName function="false" hidden="false" localSheetId="15" name="_xlnm._FilterDatabase_0_0_0_0_0" vbProcedure="false">Eventos_Inic!$A$2:$L$19</definedName>
    <definedName function="false" hidden="false" localSheetId="15" name="_xlnm._FilterDatabase_0_0_0_0_0_0" vbProcedure="false">Eventos_Inic!$A$2:$L$19</definedName>
    <definedName function="false" hidden="false" localSheetId="15" name="_xlnm._FilterDatabase_0_0_0_0_0_0_0" vbProcedure="false">Eventos_Inic!$A$2:$L$19</definedName>
    <definedName function="false" hidden="false" localSheetId="15" name="_xlnm._FilterDatabase_0_0_0_0_0_0_0_0" vbProcedure="false">Eventos_Inic!$A$2:$L$19</definedName>
    <definedName function="false" hidden="false" localSheetId="15" name="_xlnm._FilterDatabase_0_0_0_0_0_0_0_0_0" vbProcedure="false">Eventos_Inic!$A$2:$L$19</definedName>
    <definedName function="false" hidden="false" localSheetId="15" name="_xlnm._FilterDatabase_0_0_0_0_0_0_0_0_0_0" vbProcedure="false">Eventos_Inic!$A$2:$L$19</definedName>
    <definedName function="false" hidden="false" localSheetId="15" name="_xlnm._FilterDatabase_0_0_0_0_0_0_0_0_0_0_0" vbProcedure="false">Eventos_Inic!$A$2:$L$19</definedName>
    <definedName function="false" hidden="false" localSheetId="15" name="_xlnm._FilterDatabase_0_0_0_0_0_0_0_0_0_0_0_0" vbProcedure="false">Eventos_Inic!$A$2:$L$19</definedName>
    <definedName function="false" hidden="false" localSheetId="15" name="_xlnm._FilterDatabase_0_0_0_0_0_0_0_0_0_0_0_0_0" vbProcedure="false">Eventos_Inic!$A$2:$L$19</definedName>
    <definedName function="false" hidden="false" localSheetId="15" name="_xlnm._FilterDatabase_0_0_0_0_0_0_0_0_0_0_0_0_0_0" vbProcedure="false">Eventos_Inic!$A$2:$L$19</definedName>
    <definedName function="false" hidden="false" localSheetId="15" name="_xlnm._FilterDatabase_0_0_0_0_0_0_0_0_0_0_0_0_0_0_0" vbProcedure="false">Eventos_Inic!$A$2:$L$19</definedName>
    <definedName function="false" hidden="false" localSheetId="15" name="_xlnm._FilterDatabase_0_0_0_0_0_0_0_0_0_0_0_0_0_0_0_0" vbProcedure="false">Eventos_Inic!$A$2:$L$19</definedName>
    <definedName function="false" hidden="false" localSheetId="15" name="_xlnm._FilterDatabase_0_0_0_0_0_0_0_0_0_0_0_0_0_0_0_0_0" vbProcedure="false">Eventos_Inic!$A$2:$L$19</definedName>
    <definedName function="false" hidden="false" localSheetId="15" name="_xlnm._FilterDatabase_0_0_0_0_0_0_0_0_0_0_0_0_0_0_0_0_0_0" vbProcedure="false">Eventos_Inic!$A$2:$L$19</definedName>
    <definedName function="false" hidden="false" localSheetId="15" name="_xlnm._FilterDatabase_0_0_0_0_0_0_0_0_0_0_0_0_0_0_0_0_0_0_0" vbProcedure="false">Eventos_Inic!$A$2:$L$19</definedName>
    <definedName function="false" hidden="false" localSheetId="15" name="_xlnm._FilterDatabase_0_0_0_0_0_0_0_0_0_0_0_0_0_0_0_0_0_0_0_0" vbProcedure="false">Eventos_Inic!$A$2:$L$19</definedName>
    <definedName function="false" hidden="false" localSheetId="16" name="_xlnm._FilterDatabase" vbProcedure="false">Lista_de_Parâmetros!$A$1:$E$132</definedName>
    <definedName function="false" hidden="false" localSheetId="16" name="_xlnm._FilterDatabase_0" vbProcedure="false">Lista_de_Parâmetros!$A$1:$E$132</definedName>
    <definedName function="false" hidden="false" localSheetId="16" name="_xlnm._FilterDatabase_0_0" vbProcedure="false">Lista_de_Parâmetros!$A$1:$E$132</definedName>
    <definedName function="false" hidden="false" localSheetId="16" name="_xlnm._FilterDatabase_0_0_0" vbProcedure="false">Lista_de_Parâmetros!$A$1:$E$132</definedName>
    <definedName function="false" hidden="false" localSheetId="16" name="_xlnm._FilterDatabase_0_0_0_0" vbProcedure="false">Lista_de_Parâmetros!$A$1:$E$132</definedName>
    <definedName function="false" hidden="false" localSheetId="16" name="_xlnm._FilterDatabase_0_0_0_0_0" vbProcedure="false">Lista_de_Parâmetros!$A$1:$E$132</definedName>
    <definedName function="false" hidden="false" localSheetId="16" name="_xlnm._FilterDatabase_0_0_0_0_0_0" vbProcedure="false">Lista_de_Parâmetros!$A$1:$E$132</definedName>
    <definedName function="false" hidden="false" localSheetId="16" name="_xlnm._FilterDatabase_0_0_0_0_0_0_0" vbProcedure="false">Lista_de_Parâmetros!$A$1:$E$132</definedName>
    <definedName function="false" hidden="false" localSheetId="16" name="_xlnm._FilterDatabase_0_0_0_0_0_0_0_0" vbProcedure="false">Lista_de_Parâmetros!$A$1:$E$132</definedName>
    <definedName function="false" hidden="false" localSheetId="16" name="_xlnm._FilterDatabase_0_0_0_0_0_0_0_0_0" vbProcedure="false">Lista_de_Parâmetros!$A$1:$E$132</definedName>
    <definedName function="false" hidden="false" localSheetId="16" name="_xlnm._FilterDatabase_0_0_0_0_0_0_0_0_0_0" vbProcedure="false">Lista_de_Parâmetros!$A$1:$E$132</definedName>
    <definedName function="false" hidden="false" localSheetId="16" name="_xlnm._FilterDatabase_0_0_0_0_0_0_0_0_0_0_0" vbProcedure="false">Lista_de_Parâmetros!$A$1:$E$132</definedName>
    <definedName function="false" hidden="false" localSheetId="16" name="_xlnm._FilterDatabase_0_0_0_0_0_0_0_0_0_0_0_0" vbProcedure="false">Lista_de_Parâmetros!$A$1:$E$132</definedName>
    <definedName function="false" hidden="false" localSheetId="16" name="_xlnm._FilterDatabase_0_0_0_0_0_0_0_0_0_0_0_0_0" vbProcedure="false">Lista_de_Parâmetros!$A$1:$E$132</definedName>
    <definedName function="false" hidden="false" localSheetId="16" name="_xlnm._FilterDatabase_0_0_0_0_0_0_0_0_0_0_0_0_0_0" vbProcedure="false">Lista_de_Parâmetros!$A$1:$E$132</definedName>
    <definedName function="false" hidden="false" localSheetId="16" name="_xlnm._FilterDatabase_0_0_0_0_0_0_0_0_0_0_0_0_0_0_0" vbProcedure="false">Lista_de_Parâmetros!$A$1:$E$132</definedName>
    <definedName function="false" hidden="false" localSheetId="16" name="_xlnm._FilterDatabase_0_0_0_0_0_0_0_0_0_0_0_0_0_0_0_0" vbProcedure="false">Lista_de_Parâmetros!$A$1:$E$132</definedName>
    <definedName function="false" hidden="false" localSheetId="16" name="_xlnm._FilterDatabase_0_0_0_0_0_0_0_0_0_0_0_0_0_0_0_0_0" vbProcedure="false">Lista_de_Parâmetros!$A$1:$E$132</definedName>
    <definedName function="false" hidden="false" localSheetId="16" name="_xlnm._FilterDatabase_0_0_0_0_0_0_0_0_0_0_0_0_0_0_0_0_0_0" vbProcedure="false">Lista_de_Parâmetros!$A$1:$E$132</definedName>
    <definedName function="false" hidden="false" localSheetId="16" name="_xlnm._FilterDatabase_0_0_0_0_0_0_0_0_0_0_0_0_0_0_0_0_0_0_0" vbProcedure="false">Lista_de_Parâmetros!$A$1:$E$132</definedName>
    <definedName function="false" hidden="false" localSheetId="16" name="_xlnm._FilterDatabase_0_0_0_0_0_0_0_0_0_0_0_0_0_0_0_0_0_0_0_0" vbProcedure="false">Lista_de_Parâmetros!$A$1:$E$132</definedName>
    <definedName function="false" hidden="false" localSheetId="17" name="_xlnm._FilterDatabase" vbProcedure="false">Funcoes_Inputs!$A$1:$I$227</definedName>
    <definedName function="false" hidden="false" localSheetId="17" name="_xlnm._FilterDatabase_0" vbProcedure="false">Funcoes_Inputs!$A$1:$I$227</definedName>
    <definedName function="false" hidden="false" localSheetId="17" name="_xlnm._FilterDatabase_0_0" vbProcedure="false">Funcoes_Inputs!$A$1:$I$227</definedName>
    <definedName function="false" hidden="false" localSheetId="17" name="_xlnm._FilterDatabase_0_0_0" vbProcedure="false">Funcoes_Inputs!$A$1:$I$227</definedName>
    <definedName function="false" hidden="false" localSheetId="17" name="_xlnm._FilterDatabase_0_0_0_0" vbProcedure="false">Funcoes_Inputs!$A$1:$I$227</definedName>
    <definedName function="false" hidden="false" localSheetId="17" name="_xlnm._FilterDatabase_0_0_0_0_0" vbProcedure="false">Funcoes_Inputs!$A$1:$I$227</definedName>
    <definedName function="false" hidden="false" localSheetId="17" name="_xlnm._FilterDatabase_0_0_0_0_0_0" vbProcedure="false">Funcoes_Inputs!$A$1:$I$227</definedName>
    <definedName function="false" hidden="false" localSheetId="17" name="_xlnm._FilterDatabase_0_0_0_0_0_0_0" vbProcedure="false">Funcoes_Inputs!$A$1:$I$227</definedName>
    <definedName function="false" hidden="false" localSheetId="17" name="_xlnm._FilterDatabase_0_0_0_0_0_0_0_0" vbProcedure="false">Funcoes_Inputs!$A$1:$I$227</definedName>
    <definedName function="false" hidden="false" localSheetId="17" name="_xlnm._FilterDatabase_0_0_0_0_0_0_0_0_0" vbProcedure="false">Funcoes_Inputs!$A$1:$I$227</definedName>
    <definedName function="false" hidden="false" localSheetId="17" name="_xlnm._FilterDatabase_0_0_0_0_0_0_0_0_0_0" vbProcedure="false">Funcoes_Inputs!$A$1:$I$227</definedName>
    <definedName function="false" hidden="false" localSheetId="17" name="_xlnm._FilterDatabase_0_0_0_0_0_0_0_0_0_0_0" vbProcedure="false">Funcoes_Inputs!$A$1:$I$227</definedName>
    <definedName function="false" hidden="false" localSheetId="17" name="_xlnm._FilterDatabase_0_0_0_0_0_0_0_0_0_0_0_0" vbProcedure="false">Funcoes_Inputs!$A$1:$I$227</definedName>
    <definedName function="false" hidden="false" localSheetId="17" name="_xlnm._FilterDatabase_0_0_0_0_0_0_0_0_0_0_0_0_0" vbProcedure="false">Funcoes_Inputs!$A$1:$I$227</definedName>
    <definedName function="false" hidden="false" localSheetId="17" name="_xlnm._FilterDatabase_0_0_0_0_0_0_0_0_0_0_0_0_0_0" vbProcedure="false">Funcoes_Inputs!$A$1:$I$227</definedName>
    <definedName function="false" hidden="false" localSheetId="17" name="_xlnm._FilterDatabase_0_0_0_0_0_0_0_0_0_0_0_0_0_0_0" vbProcedure="false">Funcoes_Inputs!$A$1:$I$227</definedName>
    <definedName function="false" hidden="false" localSheetId="17" name="_xlnm._FilterDatabase_0_0_0_0_0_0_0_0_0_0_0_0_0_0_0_0" vbProcedure="false">Funcoes_Inputs!$A$1:$I$227</definedName>
    <definedName function="false" hidden="false" localSheetId="17" name="_xlnm._FilterDatabase_0_0_0_0_0_0_0_0_0_0_0_0_0_0_0_0_0" vbProcedure="false">Funcoes_Inputs!$A$1:$I$227</definedName>
    <definedName function="false" hidden="false" localSheetId="17" name="_xlnm._FilterDatabase_0_0_0_0_0_0_0_0_0_0_0_0_0_0_0_0_0_0" vbProcedure="false">Funcoes_Inputs!$A$1:$I$227</definedName>
    <definedName function="false" hidden="false" localSheetId="17" name="_xlnm._FilterDatabase_0_0_0_0_0_0_0_0_0_0_0_0_0_0_0_0_0_0_0" vbProcedure="false">Funcoes_Inputs!$A$1:$I$227</definedName>
    <definedName function="false" hidden="false" localSheetId="17" name="_xlnm._FilterDatabase_0_0_0_0_0_0_0_0_0_0_0_0_0_0_0_0_0_0_0_0" vbProcedure="false">Funcoes_Inputs!$A$1:$I$227</definedName>
    <definedName function="false" hidden="false" localSheetId="18" name="_xlnm._FilterDatabase" vbProcedure="false">Funcoes_Outputs!$A$1:$C$88</definedName>
    <definedName function="false" hidden="false" localSheetId="18" name="_xlnm._FilterDatabase_0" vbProcedure="false">Funcoes_Outputs!$A$1:$C$88</definedName>
    <definedName function="false" hidden="false" localSheetId="18" name="_xlnm._FilterDatabase_0_0" vbProcedure="false">Funcoes_Outputs!$A$1:$C$88</definedName>
    <definedName function="false" hidden="false" localSheetId="18" name="_xlnm._FilterDatabase_0_0_0" vbProcedure="false">Funcoes_Outputs!$A$1:$C$88</definedName>
    <definedName function="false" hidden="false" localSheetId="18" name="_xlnm._FilterDatabase_0_0_0_0" vbProcedure="false">Funcoes_Outputs!$A$1:$C$88</definedName>
    <definedName function="false" hidden="false" localSheetId="18" name="_xlnm._FilterDatabase_0_0_0_0_0" vbProcedure="false">Funcoes_Outputs!$A$1:$C$88</definedName>
    <definedName function="false" hidden="false" localSheetId="18" name="_xlnm._FilterDatabase_0_0_0_0_0_0" vbProcedure="false">Funcoes_Outputs!$A$1:$C$88</definedName>
    <definedName function="false" hidden="false" localSheetId="18" name="_xlnm._FilterDatabase_0_0_0_0_0_0_0" vbProcedure="false">Funcoes_Outputs!$A$1:$C$88</definedName>
    <definedName function="false" hidden="false" localSheetId="18" name="_xlnm._FilterDatabase_0_0_0_0_0_0_0_0" vbProcedure="false">Funcoes_Outputs!$A$1:$C$88</definedName>
    <definedName function="false" hidden="false" localSheetId="18" name="_xlnm._FilterDatabase_0_0_0_0_0_0_0_0_0" vbProcedure="false">Funcoes_Outputs!$A$1:$C$88</definedName>
    <definedName function="false" hidden="false" localSheetId="18" name="_xlnm._FilterDatabase_0_0_0_0_0_0_0_0_0_0" vbProcedure="false">Funcoes_Outputs!$A$1:$C$88</definedName>
    <definedName function="false" hidden="false" localSheetId="18" name="_xlnm._FilterDatabase_0_0_0_0_0_0_0_0_0_0_0" vbProcedure="false">Funcoes_Outputs!$A$1:$C$88</definedName>
    <definedName function="false" hidden="false" localSheetId="18" name="_xlnm._FilterDatabase_0_0_0_0_0_0_0_0_0_0_0_0" vbProcedure="false">Funcoes_Outputs!$A$1:$C$88</definedName>
    <definedName function="false" hidden="false" localSheetId="18" name="_xlnm._FilterDatabase_0_0_0_0_0_0_0_0_0_0_0_0_0" vbProcedure="false">Funcoes_Outputs!$A$1:$C$88</definedName>
    <definedName function="false" hidden="false" localSheetId="18" name="_xlnm._FilterDatabase_0_0_0_0_0_0_0_0_0_0_0_0_0_0" vbProcedure="false">Funcoes_Outputs!$A$1:$C$88</definedName>
    <definedName function="false" hidden="false" localSheetId="18" name="_xlnm._FilterDatabase_0_0_0_0_0_0_0_0_0_0_0_0_0_0_0" vbProcedure="false">Funcoes_Outputs!$A$1:$C$88</definedName>
    <definedName function="false" hidden="false" localSheetId="18" name="_xlnm._FilterDatabase_0_0_0_0_0_0_0_0_0_0_0_0_0_0_0_0" vbProcedure="false">Funcoes_Outputs!$A$1:$C$88</definedName>
    <definedName function="false" hidden="false" localSheetId="18" name="_xlnm._FilterDatabase_0_0_0_0_0_0_0_0_0_0_0_0_0_0_0_0_0" vbProcedure="false">Funcoes_Outputs!$A$1:$C$88</definedName>
    <definedName function="false" hidden="false" localSheetId="18" name="_xlnm._FilterDatabase_0_0_0_0_0_0_0_0_0_0_0_0_0_0_0_0_0_0" vbProcedure="false">Funcoes_Outputs!$A$1:$C$88</definedName>
    <definedName function="false" hidden="false" localSheetId="18" name="_xlnm._FilterDatabase_0_0_0_0_0_0_0_0_0_0_0_0_0_0_0_0_0_0_0" vbProcedure="false">Funcoes_Outputs!$A$1:$C$88</definedName>
    <definedName function="false" hidden="false" localSheetId="18" name="_xlnm._FilterDatabase_0_0_0_0_0_0_0_0_0_0_0_0_0_0_0_0_0_0_0_0" vbProcedure="false">Funcoes_Outputs!$A$1:$C$88</definedName>
    <definedName function="false" hidden="false" localSheetId="20" name="Anos_a_Serem_Simulados" vbProcedure="false">[1]Configs!$A$2</definedName>
    <definedName function="false" hidden="false" localSheetId="20" name="Ano_Inicial" vbProcedure="false">[1]Configs!$D$2</definedName>
    <definedName function="false" hidden="false" localSheetId="20" name="CategoriaSAT" vbProcedure="false">[1]Configs!$C$2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Autor:
</t>
        </r>
        <r>
          <rPr>
            <sz val="9"/>
            <color rgb="FF000000"/>
            <rFont val="Segoe UI"/>
            <family val="0"/>
            <charset val="1"/>
          </rPr>
          <t xml:space="preserve">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<sst xmlns="http://schemas.openxmlformats.org/spreadsheetml/2006/main" count="3064" uniqueCount="594">
  <si>
    <t xml:space="preserve">Variavel</t>
  </si>
  <si>
    <t xml:space="preserve">Valor</t>
  </si>
  <si>
    <t xml:space="preserve">Estimar?</t>
  </si>
  <si>
    <t xml:space="preserve">Fonte</t>
  </si>
  <si>
    <t xml:space="preserve">Funcionarios</t>
  </si>
  <si>
    <t xml:space="preserve">Último Ano</t>
  </si>
  <si>
    <t xml:space="preserve">FolhadePagamento</t>
  </si>
  <si>
    <t xml:space="preserve">RATTabela</t>
  </si>
  <si>
    <t xml:space="preserve">DiasUteis</t>
  </si>
  <si>
    <t xml:space="preserve">Média</t>
  </si>
  <si>
    <t xml:space="preserve">HorasPorDia</t>
  </si>
  <si>
    <t xml:space="preserve">CustoMDO</t>
  </si>
  <si>
    <t xml:space="preserve">NB_91_Inicial</t>
  </si>
  <si>
    <t xml:space="preserve">NB_92_Inicial</t>
  </si>
  <si>
    <t xml:space="preserve">NB_93_Inicial</t>
  </si>
  <si>
    <t xml:space="preserve">NB_94_Inicial</t>
  </si>
  <si>
    <t xml:space="preserve">DesligamentosInvoluntarios</t>
  </si>
  <si>
    <t xml:space="preserve">DespesasPlanoInicial</t>
  </si>
  <si>
    <t xml:space="preserve">TFrMaximaImagem</t>
  </si>
  <si>
    <t xml:space="preserve">TGrMaximaImagem</t>
  </si>
  <si>
    <t xml:space="preserve">FatorAjusteExposicaoAoRisco</t>
  </si>
  <si>
    <t xml:space="preserve">CustoMedSubstitu</t>
  </si>
  <si>
    <t xml:space="preserve">DespSubstVolunt</t>
  </si>
  <si>
    <t xml:space="preserve">Sim</t>
  </si>
  <si>
    <t xml:space="preserve">PInvalidez</t>
  </si>
  <si>
    <t xml:space="preserve">CustoMedioRefugoRetrabalho</t>
  </si>
  <si>
    <t xml:space="preserve">CustoMedioMPInsumos</t>
  </si>
  <si>
    <t xml:space="preserve">PReclamatoria</t>
  </si>
  <si>
    <t xml:space="preserve">CustoMedioReclamatorias</t>
  </si>
  <si>
    <t xml:space="preserve">PercentualReabilitacao</t>
  </si>
  <si>
    <t xml:space="preserve">CustoMedioReabilitacao</t>
  </si>
  <si>
    <t xml:space="preserve">CustoMedSubstituporTempo</t>
  </si>
  <si>
    <t xml:space="preserve">CustoMedio_NB_91</t>
  </si>
  <si>
    <t xml:space="preserve">CustoMedio_NB_92</t>
  </si>
  <si>
    <t xml:space="preserve">CustoMedio_NB_93</t>
  </si>
  <si>
    <t xml:space="preserve">CustoMedio_NB_94</t>
  </si>
  <si>
    <t xml:space="preserve">Beta0ReajustePlano</t>
  </si>
  <si>
    <t xml:space="preserve">BetaFreqReajustePlano</t>
  </si>
  <si>
    <t xml:space="preserve">BetaGravReajustePlano</t>
  </si>
  <si>
    <t xml:space="preserve">Beta0TempoContratacao</t>
  </si>
  <si>
    <t xml:space="preserve">BetaPIBTempoContratacao</t>
  </si>
  <si>
    <t xml:space="preserve">BetaFreqTempoContratacao</t>
  </si>
  <si>
    <t xml:space="preserve">BetaGravTempoContratacao</t>
  </si>
  <si>
    <t xml:space="preserve">TempoContratacaoPadrao</t>
  </si>
  <si>
    <t xml:space="preserve">Beta0IFrequenciaFAP</t>
  </si>
  <si>
    <t xml:space="preserve">Beta1IFrequenciaFAP</t>
  </si>
  <si>
    <t xml:space="preserve">Beta0IGravidadeFAP</t>
  </si>
  <si>
    <t xml:space="preserve">Beta1IGravidadeFAP</t>
  </si>
  <si>
    <t xml:space="preserve">Beta0ICustoFAP</t>
  </si>
  <si>
    <t xml:space="preserve">Beta1ICustoFAP</t>
  </si>
  <si>
    <t xml:space="preserve">Beta0DesligVoluntarios</t>
  </si>
  <si>
    <t xml:space="preserve">BetaPIBDesigVoluntarios</t>
  </si>
  <si>
    <t xml:space="preserve">BetaFreqDesligVoluntarios</t>
  </si>
  <si>
    <t xml:space="preserve">BetaGravDesligVoluntarios</t>
  </si>
  <si>
    <t xml:space="preserve">FatorB91</t>
  </si>
  <si>
    <t xml:space="preserve">FatorB92</t>
  </si>
  <si>
    <t xml:space="preserve">FatorB93</t>
  </si>
  <si>
    <t xml:space="preserve">FatorB94</t>
  </si>
  <si>
    <t xml:space="preserve">DiasMedAfast_Men15</t>
  </si>
  <si>
    <t xml:space="preserve">DespesaMedicaMedia</t>
  </si>
  <si>
    <t xml:space="preserve">FatorEventosTFTG</t>
  </si>
  <si>
    <t xml:space="preserve">Modulo</t>
  </si>
  <si>
    <t xml:space="preserve">Nome Amigável</t>
  </si>
  <si>
    <t xml:space="preserve">Calcular?</t>
  </si>
  <si>
    <t xml:space="preserve">calcular_acoes_regressivas_inss</t>
  </si>
  <si>
    <t xml:space="preserve">Ações Regressivas INSS</t>
  </si>
  <si>
    <t xml:space="preserve">Não</t>
  </si>
  <si>
    <t xml:space="preserve">calcular_presenteismo</t>
  </si>
  <si>
    <t xml:space="preserve">Presenteísmo</t>
  </si>
  <si>
    <t xml:space="preserve">calcular_despesasmedicas</t>
  </si>
  <si>
    <t xml:space="preserve">Despesas Médicas</t>
  </si>
  <si>
    <t xml:space="preserve">calcular_refugo_retrabalho</t>
  </si>
  <si>
    <t xml:space="preserve">Refugo e Retrabalho</t>
  </si>
  <si>
    <t xml:space="preserve">calcular_mp_insumos</t>
  </si>
  <si>
    <t xml:space="preserve">Matéria Prima e Insumos</t>
  </si>
  <si>
    <t xml:space="preserve">calcular_engajamento</t>
  </si>
  <si>
    <t xml:space="preserve">Engajamento e Clima (Desligamentos Voluntários)</t>
  </si>
  <si>
    <t xml:space="preserve">calcular_reclamatorias</t>
  </si>
  <si>
    <t xml:space="preserve">Reclamatórias Trabalhistas</t>
  </si>
  <si>
    <t xml:space="preserve">calcular_reajustes_plano</t>
  </si>
  <si>
    <t xml:space="preserve">Reajustes do Plano de Saúde</t>
  </si>
  <si>
    <t xml:space="preserve">calcular_reabilitacao</t>
  </si>
  <si>
    <t xml:space="preserve">Reabilitação</t>
  </si>
  <si>
    <t xml:space="preserve">calcular_produtividade</t>
  </si>
  <si>
    <t xml:space="preserve">Produtividade</t>
  </si>
  <si>
    <t xml:space="preserve">calcular_qualidade</t>
  </si>
  <si>
    <t xml:space="preserve">Qualidade</t>
  </si>
  <si>
    <t xml:space="preserve">calcular_imagem_contracacao</t>
  </si>
  <si>
    <t xml:space="preserve">Imagem (Aumento do Tempo de Contratação)</t>
  </si>
  <si>
    <t xml:space="preserve">calcular_imagem_receita</t>
  </si>
  <si>
    <t xml:space="preserve">Imagem (Aumento de Receita por Novos Contratos)</t>
  </si>
  <si>
    <t xml:space="preserve">calcular_multas</t>
  </si>
  <si>
    <t xml:space="preserve">Multas</t>
  </si>
  <si>
    <t xml:space="preserve">calcular_interrupcao_acidentes</t>
  </si>
  <si>
    <t xml:space="preserve">Interrupção Operacional por Acidentes</t>
  </si>
  <si>
    <t xml:space="preserve">calcular_interdicao_fiscalizacao</t>
  </si>
  <si>
    <t xml:space="preserve">Interdições por Fiscalização</t>
  </si>
  <si>
    <t xml:space="preserve">calcular_seguro_patrimonial</t>
  </si>
  <si>
    <t xml:space="preserve">Seguro Patrimonial</t>
  </si>
  <si>
    <t xml:space="preserve">NomeVariavel</t>
  </si>
  <si>
    <t xml:space="preserve">Distribuicao</t>
  </si>
  <si>
    <t xml:space="preserve">Parametro1</t>
  </si>
  <si>
    <t xml:space="preserve">Parametro2</t>
  </si>
  <si>
    <t xml:space="preserve">Parametro3</t>
  </si>
  <si>
    <t xml:space="preserve">Parametro4</t>
  </si>
  <si>
    <t xml:space="preserve">AnosDelay</t>
  </si>
  <si>
    <t xml:space="preserve">Cenario</t>
  </si>
  <si>
    <t xml:space="preserve">SeedFixa</t>
  </si>
  <si>
    <t xml:space="preserve">DifPorIniciativa</t>
  </si>
  <si>
    <t xml:space="preserve">Número de Parâmetros</t>
  </si>
  <si>
    <t xml:space="preserve">Significado dos Parâmetros</t>
  </si>
  <si>
    <t xml:space="preserve">Verif.</t>
  </si>
  <si>
    <t xml:space="preserve">Modificado?</t>
  </si>
  <si>
    <t xml:space="preserve">Original</t>
  </si>
  <si>
    <t xml:space="preserve">Em Constantes?</t>
  </si>
  <si>
    <t xml:space="preserve">Verificação Normal Truncada</t>
  </si>
  <si>
    <t xml:space="preserve">Verificação Triangular</t>
  </si>
  <si>
    <t xml:space="preserve">PAcaoRegressiva</t>
  </si>
  <si>
    <t xml:space="preserve">normaltruncada</t>
  </si>
  <si>
    <t xml:space="preserve">ASIS</t>
  </si>
  <si>
    <t xml:space="preserve">Triangular: 0; 0,01; 0,05</t>
  </si>
  <si>
    <t xml:space="preserve">EventoInterdicao</t>
  </si>
  <si>
    <t xml:space="preserve">poisson</t>
  </si>
  <si>
    <t xml:space="preserve">Triangular: 0; 1; 2</t>
  </si>
  <si>
    <t xml:space="preserve">Pev_Afmenor15_Tipico</t>
  </si>
  <si>
    <t xml:space="preserve">Pev_Afmaior15_Tipico</t>
  </si>
  <si>
    <t xml:space="preserve">Pev_Safast_Tipico</t>
  </si>
  <si>
    <t xml:space="preserve">Pev_Obito_Tipico</t>
  </si>
  <si>
    <t xml:space="preserve">poisson_perc</t>
  </si>
  <si>
    <t xml:space="preserve">Pev_Afmenor15_Trajeto</t>
  </si>
  <si>
    <t xml:space="preserve">Pev_Afmaior15_Trajeto</t>
  </si>
  <si>
    <t xml:space="preserve">Pev_Safast_Trajeto</t>
  </si>
  <si>
    <t xml:space="preserve">Pev_Obito_Trajeto</t>
  </si>
  <si>
    <t xml:space="preserve">Pev_Afmenor15_DoenOcup</t>
  </si>
  <si>
    <t xml:space="preserve">Pev_Afmaior15_DoenOcup</t>
  </si>
  <si>
    <t xml:space="preserve">Pev_Safast_DoenOcup</t>
  </si>
  <si>
    <t xml:space="preserve">Pev_Obito_DoenOcup</t>
  </si>
  <si>
    <t xml:space="preserve">Pev_Afmenor15_NRelac</t>
  </si>
  <si>
    <t xml:space="preserve">Pev_Afmaior15_NRelac</t>
  </si>
  <si>
    <t xml:space="preserve">Pev_Safast_NRelac</t>
  </si>
  <si>
    <t xml:space="preserve">Pev_Obito_NRelac</t>
  </si>
  <si>
    <t xml:space="preserve">TaxaFaltas</t>
  </si>
  <si>
    <t xml:space="preserve">LucroCessanteAcidenteObito</t>
  </si>
  <si>
    <t xml:space="preserve">LucroCessanteAcidenteOutros</t>
  </si>
  <si>
    <t xml:space="preserve">LucroCessanteInterdicaoFiscalizacao</t>
  </si>
  <si>
    <t xml:space="preserve">TempoComputadoMedio</t>
  </si>
  <si>
    <t xml:space="preserve">DespesasSeguroPatrimonial</t>
  </si>
  <si>
    <t xml:space="preserve">triangular</t>
  </si>
  <si>
    <t xml:space="preserve">DespesaExposicaoMulta1</t>
  </si>
  <si>
    <t xml:space="preserve">DespesaExposicaoMulta2</t>
  </si>
  <si>
    <t xml:space="preserve">DespesaExposicaoMulta3</t>
  </si>
  <si>
    <t xml:space="preserve">DespesaExposicaoMulta4</t>
  </si>
  <si>
    <t xml:space="preserve">DespesaExposicaoMulta5</t>
  </si>
  <si>
    <t xml:space="preserve">Multas1</t>
  </si>
  <si>
    <t xml:space="preserve">Multas2</t>
  </si>
  <si>
    <t xml:space="preserve">Multas3</t>
  </si>
  <si>
    <t xml:space="preserve">Multas4</t>
  </si>
  <si>
    <t xml:space="preserve">Multas5</t>
  </si>
  <si>
    <t xml:space="preserve">GanhoImagemReceitaEsperado</t>
  </si>
  <si>
    <t xml:space="preserve">GanhoQualidade</t>
  </si>
  <si>
    <t xml:space="preserve">GanhoProdutividade</t>
  </si>
  <si>
    <t xml:space="preserve">PercPresenteismo</t>
  </si>
  <si>
    <t xml:space="preserve">normal</t>
  </si>
  <si>
    <t xml:space="preserve">Iniciativa1</t>
  </si>
  <si>
    <t xml:space="preserve">Iniciativa2</t>
  </si>
  <si>
    <t xml:space="preserve">Iniciativa3</t>
  </si>
  <si>
    <t xml:space="preserve">Ano</t>
  </si>
  <si>
    <t xml:space="preserve">NB_91</t>
  </si>
  <si>
    <t xml:space="preserve">NB_92</t>
  </si>
  <si>
    <t xml:space="preserve">NB_93</t>
  </si>
  <si>
    <t xml:space="preserve">NB_94</t>
  </si>
  <si>
    <t xml:space="preserve">TurnoverGeral</t>
  </si>
  <si>
    <t xml:space="preserve">CustoTotalBeneficiosFAP</t>
  </si>
  <si>
    <t xml:space="preserve">RATAjustado</t>
  </si>
  <si>
    <t xml:space="preserve">Crise</t>
  </si>
  <si>
    <t xml:space="preserve">FatorCrise</t>
  </si>
  <si>
    <t xml:space="preserve">VarPIB</t>
  </si>
  <si>
    <t xml:space="preserve">Parâmetro</t>
  </si>
  <si>
    <t xml:space="preserve">Estimar Variável?</t>
  </si>
  <si>
    <t xml:space="preserve">Aba Histórico</t>
  </si>
  <si>
    <t xml:space="preserve">Dados Projetados</t>
  </si>
  <si>
    <t xml:space="preserve">Parâmetros</t>
  </si>
  <si>
    <t xml:space="preserve">Está Duplicado?</t>
  </si>
  <si>
    <t xml:space="preserve">Parâmetros + Dados Projetados</t>
  </si>
  <si>
    <t xml:space="preserve">Tabela de Parâmetros do Modelo</t>
  </si>
  <si>
    <t xml:space="preserve">Beta0Multa1</t>
  </si>
  <si>
    <t xml:space="preserve">Beta0Multa2</t>
  </si>
  <si>
    <t xml:space="preserve">Beta0Multa3</t>
  </si>
  <si>
    <t xml:space="preserve">Beta0Multa4</t>
  </si>
  <si>
    <t xml:space="preserve">Beta0Multa5</t>
  </si>
  <si>
    <t xml:space="preserve">Beta1Multa1</t>
  </si>
  <si>
    <t xml:space="preserve">Beta1Multa2</t>
  </si>
  <si>
    <t xml:space="preserve">Beta1Multa3</t>
  </si>
  <si>
    <t xml:space="preserve">Beta1Multa4</t>
  </si>
  <si>
    <t xml:space="preserve">Beta1Multa5</t>
  </si>
  <si>
    <t xml:space="preserve">VarVolumeVendaQualidade</t>
  </si>
  <si>
    <t xml:space="preserve">NumeroMultasAPriori_Lei1</t>
  </si>
  <si>
    <t xml:space="preserve">NumeroMultasAPriori_Lei2</t>
  </si>
  <si>
    <t xml:space="preserve">NumeroMultasAPriori_Lei3</t>
  </si>
  <si>
    <t xml:space="preserve">NumeroMultasAPriori_Lei4</t>
  </si>
  <si>
    <t xml:space="preserve">NumeroMultasAPriori_Lei5</t>
  </si>
  <si>
    <t xml:space="preserve">CustoMedioMulta_Lei1</t>
  </si>
  <si>
    <t xml:space="preserve">CustoMedioMulta_Lei2</t>
  </si>
  <si>
    <t xml:space="preserve">CustoMedioMulta_Lei3</t>
  </si>
  <si>
    <t xml:space="preserve">CustoMedioMulta_Lei4</t>
  </si>
  <si>
    <t xml:space="preserve">CustoMedioMulta_Lei5</t>
  </si>
  <si>
    <t xml:space="preserve">Atendimento_Lei1</t>
  </si>
  <si>
    <t xml:space="preserve">Atendimento_Lei2</t>
  </si>
  <si>
    <t xml:space="preserve">Atendimento_Lei3</t>
  </si>
  <si>
    <t xml:space="preserve">Atendimento_Lei4</t>
  </si>
  <si>
    <t xml:space="preserve">Atendimento_Lei5</t>
  </si>
  <si>
    <t xml:space="preserve">AnoInicial</t>
  </si>
  <si>
    <t xml:space="preserve">TaxaDeDesconto</t>
  </si>
  <si>
    <t xml:space="preserve">FuncionariosBase</t>
  </si>
  <si>
    <t xml:space="preserve">NomeAnalista</t>
  </si>
  <si>
    <t xml:space="preserve">HorizonteAvaliacao</t>
  </si>
  <si>
    <t xml:space="preserve">Iuri e Julia Schenkel</t>
  </si>
  <si>
    <t xml:space="preserve">Categoria</t>
  </si>
  <si>
    <t xml:space="preserve">CustoTotal</t>
  </si>
  <si>
    <t xml:space="preserve">Custo Total</t>
  </si>
  <si>
    <t xml:space="preserve">Calcular</t>
  </si>
  <si>
    <t xml:space="preserve">Obrigatorio</t>
  </si>
  <si>
    <t xml:space="preserve">NomeBeneficioDadosEntrada</t>
  </si>
  <si>
    <t xml:space="preserve">calcular_faltas</t>
  </si>
  <si>
    <t xml:space="preserve">Base</t>
  </si>
  <si>
    <t xml:space="preserve">Nenhum</t>
  </si>
  <si>
    <t xml:space="preserve">calcular_eventos</t>
  </si>
  <si>
    <t xml:space="preserve">calcular_turnover</t>
  </si>
  <si>
    <t xml:space="preserve">Melhor Uso dos Recursos</t>
  </si>
  <si>
    <t xml:space="preserve">BeneficioTurnover</t>
  </si>
  <si>
    <t xml:space="preserve">calcular_absenteismo</t>
  </si>
  <si>
    <t xml:space="preserve">BeneficioAbsenteismo</t>
  </si>
  <si>
    <t xml:space="preserve">Despesas Evitáveis</t>
  </si>
  <si>
    <t xml:space="preserve">BeneficioAcoesRegressivasINSS</t>
  </si>
  <si>
    <t xml:space="preserve">calcular_beneficios_inss</t>
  </si>
  <si>
    <t xml:space="preserve">BeneficioPresenteismo</t>
  </si>
  <si>
    <t xml:space="preserve">BeneficioDespesasMedicas</t>
  </si>
  <si>
    <t xml:space="preserve">BeneficioRefugoERetrabalho</t>
  </si>
  <si>
    <t xml:space="preserve">BeneficioMPInsumos</t>
  </si>
  <si>
    <t xml:space="preserve">Intangível</t>
  </si>
  <si>
    <t xml:space="preserve">BeneficioClima</t>
  </si>
  <si>
    <t xml:space="preserve">calcular_turnovergeral</t>
  </si>
  <si>
    <t xml:space="preserve">BeneficioReclamatorias</t>
  </si>
  <si>
    <t xml:space="preserve">BeneficioPlanodeSaude</t>
  </si>
  <si>
    <t xml:space="preserve">BeneficioReabilitacao</t>
  </si>
  <si>
    <t xml:space="preserve">BeneficioGanhoProdutividade</t>
  </si>
  <si>
    <t xml:space="preserve">BeneficioGanhoQualidade</t>
  </si>
  <si>
    <t xml:space="preserve">BeneficioImagemContratacao</t>
  </si>
  <si>
    <t xml:space="preserve">Reduções Fiscais</t>
  </si>
  <si>
    <t xml:space="preserve">BeneficioMultas</t>
  </si>
  <si>
    <t xml:space="preserve">BeneficioInterrupcaoAcidentes</t>
  </si>
  <si>
    <t xml:space="preserve">BeneficioInterdicaoFiscalizacao</t>
  </si>
  <si>
    <t xml:space="preserve">calcular_fap</t>
  </si>
  <si>
    <t xml:space="preserve">BeneficioFAP</t>
  </si>
  <si>
    <t xml:space="preserve">BeneficioSeguroPatrimonial</t>
  </si>
  <si>
    <t xml:space="preserve">calcular_taxas_acidentes</t>
  </si>
  <si>
    <t xml:space="preserve">NomeIniciativa</t>
  </si>
  <si>
    <t xml:space="preserve">Simular</t>
  </si>
  <si>
    <t xml:space="preserve">CenarioASIS</t>
  </si>
  <si>
    <t xml:space="preserve">Iniciativa4</t>
  </si>
  <si>
    <t xml:space="preserve">Iniciativa5</t>
  </si>
  <si>
    <t xml:space="preserve">Iniciativa6</t>
  </si>
  <si>
    <t xml:space="preserve">Iniciativa7</t>
  </si>
  <si>
    <t xml:space="preserve">Iniciativa8</t>
  </si>
  <si>
    <t xml:space="preserve">Iniciativa9</t>
  </si>
  <si>
    <t xml:space="preserve">Iniciativa10</t>
  </si>
  <si>
    <t xml:space="preserve">Distribuição</t>
  </si>
  <si>
    <t xml:space="preserve">Parametro 1: </t>
  </si>
  <si>
    <t xml:space="preserve">, Parametro 2: </t>
  </si>
  <si>
    <t xml:space="preserve">, Parametro 3: </t>
  </si>
  <si>
    <t xml:space="preserve">, Parametro 4: </t>
  </si>
  <si>
    <t xml:space="preserve">Texto a Exibir</t>
  </si>
  <si>
    <t xml:space="preserve">média</t>
  </si>
  <si>
    <t xml:space="preserve">desvio padrão</t>
  </si>
  <si>
    <t xml:space="preserve">uniforme</t>
  </si>
  <si>
    <t xml:space="preserve">mínimo</t>
  </si>
  <si>
    <t xml:space="preserve">máximo</t>
  </si>
  <si>
    <t xml:space="preserve">moda (valor mais provável)</t>
  </si>
  <si>
    <t xml:space="preserve">taxa (eventos / ano)</t>
  </si>
  <si>
    <t xml:space="preserve">poisson_percentual_eventos</t>
  </si>
  <si>
    <t xml:space="preserve">OK?</t>
  </si>
  <si>
    <t xml:space="preserve">Variável</t>
  </si>
  <si>
    <t xml:space="preserve">Unidade</t>
  </si>
  <si>
    <t xml:space="preserve">Descrição</t>
  </si>
  <si>
    <t xml:space="preserve">Dados a Coletar</t>
  </si>
  <si>
    <t xml:space="preserve">Localização</t>
  </si>
  <si>
    <t xml:space="preserve">Grupo</t>
  </si>
  <si>
    <t xml:space="preserve">Desvio Padrão</t>
  </si>
  <si>
    <t xml:space="preserve">OK</t>
  </si>
  <si>
    <t xml:space="preserve">Nev_Afmenor15_Tipico</t>
  </si>
  <si>
    <t xml:space="preserve">Todo o Histórico Disponível</t>
  </si>
  <si>
    <t xml:space="preserve">Histórico</t>
  </si>
  <si>
    <t xml:space="preserve">Nev_Afmaior15_Tipico</t>
  </si>
  <si>
    <t xml:space="preserve">Nev_Safast_Tipico</t>
  </si>
  <si>
    <t xml:space="preserve">Nev_Obito_Tipico</t>
  </si>
  <si>
    <t xml:space="preserve">Nev_Afmenor15_Trajeto</t>
  </si>
  <si>
    <t xml:space="preserve">Nev_Afmaior15_Trajeto</t>
  </si>
  <si>
    <t xml:space="preserve">Nev_Safast_Trajeto</t>
  </si>
  <si>
    <t xml:space="preserve">Nev_Obito_Trajeto</t>
  </si>
  <si>
    <t xml:space="preserve">Nev_Afmenor15_DoenOcup</t>
  </si>
  <si>
    <t xml:space="preserve">Nev_Afmaior15_DoenOcup</t>
  </si>
  <si>
    <t xml:space="preserve">Nev_Safast_DoenOcup</t>
  </si>
  <si>
    <t xml:space="preserve">Nev_Obito_DoenOcup</t>
  </si>
  <si>
    <t xml:space="preserve">Nev_Afmenor15_NRelac</t>
  </si>
  <si>
    <t xml:space="preserve">Nev_Afmaior15_NRelac</t>
  </si>
  <si>
    <t xml:space="preserve">Nev_Safast_NRelac</t>
  </si>
  <si>
    <t xml:space="preserve">Nev_Obito_NRelac</t>
  </si>
  <si>
    <t xml:space="preserve">NA</t>
  </si>
  <si>
    <t xml:space="preserve">NB_31_Inicial</t>
  </si>
  <si>
    <t xml:space="preserve">NB_32_Inicial</t>
  </si>
  <si>
    <t xml:space="preserve">Ok</t>
  </si>
  <si>
    <t xml:space="preserve">Indicefrequencia</t>
  </si>
  <si>
    <t xml:space="preserve">Indicegravidade</t>
  </si>
  <si>
    <t xml:space="preserve">Indicecusto</t>
  </si>
  <si>
    <t xml:space="preserve">Percentilfrequencia</t>
  </si>
  <si>
    <t xml:space="preserve">Percentilgravidade</t>
  </si>
  <si>
    <t xml:space="preserve">Percentilcusto</t>
  </si>
  <si>
    <t xml:space="preserve">Indice composto FAP</t>
  </si>
  <si>
    <t xml:space="preserve">Apenas uma Estimativa</t>
  </si>
  <si>
    <t xml:space="preserve">Triagular</t>
  </si>
  <si>
    <t xml:space="preserve">Anteriormente apenas em Parâmetros</t>
  </si>
  <si>
    <t xml:space="preserve">Constante</t>
  </si>
  <si>
    <t xml:space="preserve">DespesaMedica Total (AUX)</t>
  </si>
  <si>
    <t xml:space="preserve">Nreclamatorias (aux)</t>
  </si>
  <si>
    <t xml:space="preserve">DiasInterrupcaoAcidenteOutros</t>
  </si>
  <si>
    <t xml:space="preserve">LucroCessanteDiario</t>
  </si>
  <si>
    <t xml:space="preserve">DiasInterdicaoFiscalizacao</t>
  </si>
  <si>
    <t xml:space="preserve">Projeção para os Próximos Anos</t>
  </si>
  <si>
    <t xml:space="preserve">Anteriormente apenas em Dados Projetados</t>
  </si>
  <si>
    <t xml:space="preserve">Historico_FAP</t>
  </si>
  <si>
    <t xml:space="preserve">Nova Variável</t>
  </si>
  <si>
    <t xml:space="preserve">Aux Fatores Bs</t>
  </si>
  <si>
    <t xml:space="preserve">Funcionarios FAP</t>
  </si>
  <si>
    <t xml:space="preserve">Dados coletados nos dois últimos relatórios do FAP.</t>
  </si>
  <si>
    <t xml:space="preserve">FolhadePagamentoFAP</t>
  </si>
  <si>
    <t xml:space="preserve">NFaltas</t>
  </si>
  <si>
    <t xml:space="preserve">Todo o Histórico Disponível/Projeção</t>
  </si>
  <si>
    <t xml:space="preserve">NOK</t>
  </si>
  <si>
    <t xml:space="preserve">SavingProdutividade</t>
  </si>
  <si>
    <t xml:space="preserve">DiasInterrupcaoAcidenteObito</t>
  </si>
  <si>
    <t xml:space="preserve">Triangular</t>
  </si>
  <si>
    <t xml:space="preserve">FuncDesligadosInicial</t>
  </si>
  <si>
    <t xml:space="preserve">ProducaoProjetada</t>
  </si>
  <si>
    <t xml:space="preserve">MargemMedUnitaria</t>
  </si>
  <si>
    <t xml:space="preserve">IFrMaximoImagem</t>
  </si>
  <si>
    <t xml:space="preserve">IGrMaximoImagem</t>
  </si>
  <si>
    <t xml:space="preserve">Apenas em Configs</t>
  </si>
  <si>
    <t xml:space="preserve">ReajustePlanoEstimado</t>
  </si>
  <si>
    <t xml:space="preserve">Total</t>
  </si>
  <si>
    <t xml:space="preserve">Parametro</t>
  </si>
  <si>
    <t xml:space="preserve">AS IS</t>
  </si>
  <si>
    <t xml:space="preserve">INICIATIVA</t>
  </si>
  <si>
    <t xml:space="preserve">SUPORTE PARA A ESTIMATIVA</t>
  </si>
  <si>
    <t xml:space="preserve">Média ASIS</t>
  </si>
  <si>
    <t xml:space="preserve">Desvio ASIS</t>
  </si>
  <si>
    <t xml:space="preserve">Desvio</t>
  </si>
  <si>
    <t xml:space="preserve">Eventos atuais (ano anterior)</t>
  </si>
  <si>
    <t xml:space="preserve">Eventos atingidos pela iniciativa</t>
  </si>
  <si>
    <t xml:space="preserve">Percentual Evitado</t>
  </si>
  <si>
    <t xml:space="preserve">Eventos evitados</t>
  </si>
  <si>
    <t xml:space="preserve">% sobre o Total</t>
  </si>
  <si>
    <t xml:space="preserve">% Sobre os Atingidos</t>
  </si>
  <si>
    <t xml:space="preserve">Iniciativa</t>
  </si>
  <si>
    <t xml:space="preserve">Nome Variavel</t>
  </si>
  <si>
    <t xml:space="preserve">Local</t>
  </si>
  <si>
    <t xml:space="preserve">Unidade de Medida</t>
  </si>
  <si>
    <t xml:space="preserve">Parametros</t>
  </si>
  <si>
    <t xml:space="preserve">Binário (0=não atende; 1=atende)</t>
  </si>
  <si>
    <t xml:space="preserve">Atendimento a lei 1.</t>
  </si>
  <si>
    <t xml:space="preserve">Empresa/Operacionais</t>
  </si>
  <si>
    <t xml:space="preserve">Atendimento a lei 2.</t>
  </si>
  <si>
    <t xml:space="preserve">Atendimento a lei 3.</t>
  </si>
  <si>
    <t xml:space="preserve">Atendimento a lei 4.</t>
  </si>
  <si>
    <t xml:space="preserve">Atendimento a lei 5.</t>
  </si>
  <si>
    <t xml:space="preserve">Número de Desligados voluntários</t>
  </si>
  <si>
    <t xml:space="preserve">Parâmetro calculado para a Regressão de Desligamentos Voluntários.</t>
  </si>
  <si>
    <t xml:space="preserve">Índice de Custo do FAP</t>
  </si>
  <si>
    <t xml:space="preserve">Índice de frequência do FAP</t>
  </si>
  <si>
    <t xml:space="preserve">Índice de gravidade do FAP</t>
  </si>
  <si>
    <t xml:space="preserve">Dados_projetados</t>
  </si>
  <si>
    <t xml:space="preserve">Número de multas</t>
  </si>
  <si>
    <t xml:space="preserve">Índice de reajuste do plano</t>
  </si>
  <si>
    <t xml:space="preserve">dias</t>
  </si>
  <si>
    <t xml:space="preserve">Multas / Número de Eventos</t>
  </si>
  <si>
    <t xml:space="preserve">Desligamentos / Índice de Frequência</t>
  </si>
  <si>
    <t xml:space="preserve">% Reajuste / Índice de Frequência</t>
  </si>
  <si>
    <t xml:space="preserve">dias / Índice de Frequência</t>
  </si>
  <si>
    <t xml:space="preserve">Desigamentos / Índice de Gravidade</t>
  </si>
  <si>
    <t xml:space="preserve">% Reajuste / Índice de Gravidade</t>
  </si>
  <si>
    <t xml:space="preserve">dias / Índice de Gravidade</t>
  </si>
  <si>
    <t xml:space="preserve">Desilgamentos / Variação do PIB</t>
  </si>
  <si>
    <t xml:space="preserve">dias / Variação do PIB</t>
  </si>
  <si>
    <t xml:space="preserve">Variável que indica a projeção de uma crise no ano em questão.</t>
  </si>
  <si>
    <t xml:space="preserve">Contexto Externo</t>
  </si>
  <si>
    <t xml:space="preserve">reais</t>
  </si>
  <si>
    <t xml:space="preserve">Custo em mão de obra média horário.</t>
  </si>
  <si>
    <t xml:space="preserve">Despesas/Custos</t>
  </si>
  <si>
    <t xml:space="preserve">Custo médio com benefícios do tipo B91.</t>
  </si>
  <si>
    <t xml:space="preserve">Custo médio com benefícios do tipo B92.</t>
  </si>
  <si>
    <t xml:space="preserve">Custo médio com benefícios do tipo B93.</t>
  </si>
  <si>
    <t xml:space="preserve">Custo médio com benefícios do tipo B94.</t>
  </si>
  <si>
    <t xml:space="preserve">Custo médio com matéria primas e insumos por evento. </t>
  </si>
  <si>
    <t xml:space="preserve">Custo médio com multas referentes a lei 1.</t>
  </si>
  <si>
    <t xml:space="preserve">Custo médio com multas referentes a lei 2.</t>
  </si>
  <si>
    <t xml:space="preserve">Custo médio com multas referentes a lei 3.</t>
  </si>
  <si>
    <t xml:space="preserve">Custo médio com multas referentes a lei 4.</t>
  </si>
  <si>
    <t xml:space="preserve"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</si>
  <si>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</si>
  <si>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</si>
  <si>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refugo e retrabalho por evento. </t>
  </si>
  <si>
    <t xml:space="preserve">Custo médio com substituição de um funcionário. </t>
  </si>
  <si>
    <t xml:space="preserve">reais / dia</t>
  </si>
  <si>
    <t xml:space="preserve">Custo Médio de Substituição por Unidade de Tempo. Cada 1 dia acrescenta X reais de custo em turnover.</t>
  </si>
  <si>
    <t xml:space="preserve">número de desligamentos</t>
  </si>
  <si>
    <t xml:space="preserve"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</si>
  <si>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 xml:space="preserve">Despesas médicas médias.</t>
  </si>
  <si>
    <t xml:space="preserve">Despesas com plano iniciais com plano de saúde.</t>
  </si>
  <si>
    <t xml:space="preserve">Dias de interdição por fiscalização. </t>
  </si>
  <si>
    <t xml:space="preserve">Outros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</si>
  <si>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</si>
  <si>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</si>
  <si>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</si>
  <si>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 xml:space="preserve">Interdições</t>
  </si>
  <si>
    <t xml:space="preserve">Número de eventos de interdição por fiscalização.</t>
  </si>
  <si>
    <t xml:space="preserve">%</t>
  </si>
  <si>
    <t xml:space="preserve">Fator multiplicativo relacionado à ocorrência de uma crise financeira.</t>
  </si>
  <si>
    <t xml:space="preserve">Folha de pagamento da empresa. </t>
  </si>
  <si>
    <t xml:space="preserve">número de desligados iniciais</t>
  </si>
  <si>
    <t xml:space="preserve">Número de funcionários desligados inicialmente. </t>
  </si>
  <si>
    <t xml:space="preserve">número de funcionários</t>
  </si>
  <si>
    <t xml:space="preserve">Número de funcionários da empresa. </t>
  </si>
  <si>
    <t xml:space="preserve"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</si>
  <si>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 xml:space="preserve">horas</t>
  </si>
  <si>
    <t xml:space="preserve">Horas trabalhadas por dia. </t>
  </si>
  <si>
    <t xml:space="preserve">adimensional</t>
  </si>
  <si>
    <t xml:space="preserve">Índice de frequência ampliado máximo que a empresa pode atingir e ainda assim obter o ganho de receita esperado em função de sua imagem relacionada à SST.</t>
  </si>
  <si>
    <t xml:space="preserve">Índice de gravidade ampliado máximo que a empresa pode atingir e ainda assim obter o ganho de receita esperado em função de sua imagem relacionada à SST.</t>
  </si>
  <si>
    <t xml:space="preserve">Historico</t>
  </si>
  <si>
    <t xml:space="preserve">Índice</t>
  </si>
  <si>
    <t xml:space="preserve">Índice de Custo observado no Relatório do FAP</t>
  </si>
  <si>
    <t xml:space="preserve">Índice de Frequência observado no Relatório do FAP</t>
  </si>
  <si>
    <t xml:space="preserve">Índice de Gravidade observado no Relatório do FAP</t>
  </si>
  <si>
    <t xml:space="preserve">Lucro cessante médio diário oriundo de cada acidente.</t>
  </si>
  <si>
    <t xml:space="preserve">Margem média de contribuição unitária no período .</t>
  </si>
  <si>
    <t xml:space="preserve">Número de Benefícios Concedidos</t>
  </si>
  <si>
    <t xml:space="preserve">Número de Auxílios Doença Previdenciário.</t>
  </si>
  <si>
    <t xml:space="preserve">Eventos</t>
  </si>
  <si>
    <t xml:space="preserve">Número de Aposentadorias Invalidez Previdenciário.</t>
  </si>
  <si>
    <t xml:space="preserve">Número de Auxílios Doença Acidentário.</t>
  </si>
  <si>
    <t xml:space="preserve">Número de Aposentadorias por Invalidez Acidentária.</t>
  </si>
  <si>
    <t xml:space="preserve">Número de Pensões por Morte Acidentária.</t>
  </si>
  <si>
    <t xml:space="preserve">Número de Auxílio Acidente.</t>
  </si>
  <si>
    <t xml:space="preserve">NDiasFalta</t>
  </si>
  <si>
    <t xml:space="preserve">Número total de faltas. </t>
  </si>
  <si>
    <t xml:space="preserve">Número de Funcionários que sofreu o evento</t>
  </si>
  <si>
    <t xml:space="preserve">Número de eventos com afastamento maior que 15 dias por doença ocupacional.</t>
  </si>
  <si>
    <t xml:space="preserve">Número de eventos com afastamento maior que 15 dias não relacionados ao trabalho. </t>
  </si>
  <si>
    <t xml:space="preserve">Número de eventos com afastamento maior que 15 dias recorrentes de acidentes típicos.</t>
  </si>
  <si>
    <t xml:space="preserve">Número de eventos com afastamento maior que 15 dias recorrentes de acidentes de trajeto.</t>
  </si>
  <si>
    <t xml:space="preserve">Número de eventos com afastamento menor que 15 dias por doença ocupacional.</t>
  </si>
  <si>
    <t xml:space="preserve">Número de eventos com afastamento menor que 15 dias não relacionados ao trabalho. </t>
  </si>
  <si>
    <t xml:space="preserve">Número de eventos com afastamento menor que 15 dias recorrentes de acidentes típicos.</t>
  </si>
  <si>
    <t xml:space="preserve">Número de eventos com afastamento menor que 15 dias recorrentes de acidentes de trajeto.</t>
  </si>
  <si>
    <t xml:space="preserve">Número de eventos com óbitos por doença ocupacional.</t>
  </si>
  <si>
    <t xml:space="preserve">Número de eventos com óbitos não relacionados ao trabalho. </t>
  </si>
  <si>
    <t xml:space="preserve">Número de eventos com óbitos recorrentes de acidentes típicos.</t>
  </si>
  <si>
    <t xml:space="preserve">Número de eventos com óbitos recorrentes de acidentes de trajeto.</t>
  </si>
  <si>
    <t xml:space="preserve">Número de eventos sem afastamento por doença ocupacional.</t>
  </si>
  <si>
    <t xml:space="preserve">Número de eventos sem afastamento não relacionados ao trabalho. </t>
  </si>
  <si>
    <t xml:space="preserve">Número de eventos sem afastamento recorrentes de acidentes típicos.</t>
  </si>
  <si>
    <t xml:space="preserve">Número de eventos sem afastamento recorrentes de acidentes de trajeto.</t>
  </si>
  <si>
    <t xml:space="preserve">Número de Faltas</t>
  </si>
  <si>
    <t xml:space="preserve">Número de Faltas por Ano.</t>
  </si>
  <si>
    <t xml:space="preserve">número</t>
  </si>
  <si>
    <t xml:space="preserve">Número de multas a priori da lei 1.</t>
  </si>
  <si>
    <t xml:space="preserve">Número de multas a priori da lei 2.</t>
  </si>
  <si>
    <t xml:space="preserve">Número de multas a priori da lei 3.</t>
  </si>
  <si>
    <t xml:space="preserve">Número de multas a priori da lei 4.</t>
  </si>
  <si>
    <t xml:space="preserve">Número de multas a priori da lei 5.</t>
  </si>
  <si>
    <t xml:space="preserve">Probabilidade de que um benefício do INSS seja convertido em uma ação regressiva contra a empresa.</t>
  </si>
  <si>
    <t xml:space="preserve">Percentil</t>
  </si>
  <si>
    <t xml:space="preserve">Percentil de Custo observado no Relatório do FAP</t>
  </si>
  <si>
    <t xml:space="preserve">Percentil de Frequência observado no Relatório do FAP</t>
  </si>
  <si>
    <t xml:space="preserve">Percentil de Gravidade observado no Relatório do FAP</t>
  </si>
  <si>
    <t xml:space="preserve">Percentual de funcionários afastados que serão reabilitados pela empresa em um dado ano.</t>
  </si>
  <si>
    <t xml:space="preserve">Percentual de presenteísmo da empresa.</t>
  </si>
  <si>
    <t xml:space="preserve">Percentual de eventos com afastamento maior que 15 dias por doença ocupacional.</t>
  </si>
  <si>
    <t xml:space="preserve">Percentual de eventos com afastamento maior que 15 dias não relacionados ao trabalho. </t>
  </si>
  <si>
    <t xml:space="preserve">Percentual de eventos com afastamento maior que 15 dias recorrentes de acidentes típicos.</t>
  </si>
  <si>
    <t xml:space="preserve">Percentual de eventos com afastamento maior que 15 dias recorrentes de acidentes de trajeto.</t>
  </si>
  <si>
    <t xml:space="preserve">Percentual de eventos com afastamento menor que 15 dias por doença ocupacional.</t>
  </si>
  <si>
    <t xml:space="preserve">Percentual de eventos com afastamento menor que 15 dias não relacionados ao trabalho. </t>
  </si>
  <si>
    <t xml:space="preserve">Percentual de eventos com afastamento menor que 15 dias recorrentes de acidentes típicos.</t>
  </si>
  <si>
    <t xml:space="preserve">Percentual de eventos com afastamento menor que 15 dias recorrentes de acidentes de trajeto.</t>
  </si>
  <si>
    <t xml:space="preserve">Percentual de eventos com óbitos por doença ocupacional.</t>
  </si>
  <si>
    <t xml:space="preserve">Percentual de eventos com óbitos não relacionados ao trabalho. </t>
  </si>
  <si>
    <t xml:space="preserve">Percentual de eventos com óbitos recorrentes de acidentes típicos.</t>
  </si>
  <si>
    <t xml:space="preserve">Percentual de eventos com óbitos recorrentes de acidentes de trajeto.</t>
  </si>
  <si>
    <t xml:space="preserve">Percentual de eventos sem afastamento por doença ocupacional.</t>
  </si>
  <si>
    <t xml:space="preserve">Percentual de eventos sem afastamento não relacionados ao trabalho. </t>
  </si>
  <si>
    <t xml:space="preserve">Percentual de eventos sem afastamento recorrentes de acidentes típicos.</t>
  </si>
  <si>
    <t xml:space="preserve">Percentual de eventos sem afastamento recorrentes de acidentes de trajeto.</t>
  </si>
  <si>
    <t xml:space="preserve">Percentual dos Acidentes com afastamento maior do que 15 dias que gera invalidez.</t>
  </si>
  <si>
    <t xml:space="preserve">Probabilidade de ajuizar e ganhar uma reclamatória trabalhistas. </t>
  </si>
  <si>
    <t xml:space="preserve">quantidade</t>
  </si>
  <si>
    <t xml:space="preserve">Produção projetada para o futuro. </t>
  </si>
  <si>
    <t xml:space="preserve">Classificação RAT do CNAE da empresa (1, 2 ou 3).</t>
  </si>
  <si>
    <t xml:space="preserve">Redução do custo unitário médio da peça em função da iniciativa.</t>
  </si>
  <si>
    <t xml:space="preserve">número de faltas por funcionário por ano</t>
  </si>
  <si>
    <t xml:space="preserve">Número de faltas (sem atestado) por funcionário por ano.</t>
  </si>
  <si>
    <t xml:space="preserve">Tempo de Contratação Médio.</t>
  </si>
  <si>
    <t xml:space="preserve">Variação Percentual do PIB atual.</t>
  </si>
  <si>
    <t xml:space="preserve">Variação percentual do volume de vendas observado pelo aumento da qualidade do produto, propiciado pela iniciativa.</t>
  </si>
  <si>
    <t xml:space="preserve">Configs</t>
  </si>
  <si>
    <t xml:space="preserve">Taxa de desconto anual utilizada para trazer valores monetários a valor presente.</t>
  </si>
  <si>
    <t xml:space="preserve">Percentual de turnover da empresa (assim como consta no relatório do FAP) dos dois últimos anos.</t>
  </si>
  <si>
    <t xml:space="preserve">Custo Total de Benefícios assim como consta no relatório do FAP dos dois últimos anos.</t>
  </si>
  <si>
    <t xml:space="preserve">RAT Ajustado da Empresa</t>
  </si>
  <si>
    <t xml:space="preserve">RAT Ajustado, assim como consta no relatório do FAP dos dois últimos anos.</t>
  </si>
  <si>
    <t xml:space="preserve">Funcao</t>
  </si>
  <si>
    <t xml:space="preserve">Inputs</t>
  </si>
  <si>
    <t xml:space="preserve">Param_Externo</t>
  </si>
  <si>
    <t xml:space="preserve">Módulo Obrigatório?</t>
  </si>
  <si>
    <t xml:space="preserve">Funcao que Calcula</t>
  </si>
  <si>
    <t xml:space="preserve">Parâmetros Módulo Básico?</t>
  </si>
  <si>
    <t xml:space="preserve">CalcularMódulo?</t>
  </si>
  <si>
    <t xml:space="preserve">Repete?</t>
  </si>
  <si>
    <t xml:space="preserve">NB_91_Acumulado</t>
  </si>
  <si>
    <t xml:space="preserve">NB_92_Acumulado</t>
  </si>
  <si>
    <t xml:space="preserve">NB_93_Acumulado</t>
  </si>
  <si>
    <t xml:space="preserve">NB_94_Acumulado</t>
  </si>
  <si>
    <t xml:space="preserve">DesligamentosVoluntarios</t>
  </si>
  <si>
    <t xml:space="preserve">TaxaFrequencia</t>
  </si>
  <si>
    <t xml:space="preserve">TaxaGravidade</t>
  </si>
  <si>
    <t xml:space="preserve">calcular_indices_ampliados</t>
  </si>
  <si>
    <t xml:space="preserve">FuncionariosDesligados</t>
  </si>
  <si>
    <t xml:space="preserve">Outputs</t>
  </si>
  <si>
    <t xml:space="preserve">Funcao_Copiada</t>
  </si>
  <si>
    <t xml:space="preserve">DiasAbsenteismo</t>
  </si>
  <si>
    <t xml:space="preserve">DespesaAbsenteismo</t>
  </si>
  <si>
    <t xml:space="preserve">DespesaAcoesRegressivasINSS</t>
  </si>
  <si>
    <t xml:space="preserve">AcoesRegressivasINSS</t>
  </si>
  <si>
    <t xml:space="preserve">NB_AcaoRegressivaINSSAcumulado</t>
  </si>
  <si>
    <t xml:space="preserve">CustoMedioPonderadoAcaoRegressiva</t>
  </si>
  <si>
    <t xml:space="preserve">EventosDespesasMedicas</t>
  </si>
  <si>
    <t xml:space="preserve">DespesasMedicas</t>
  </si>
  <si>
    <t xml:space="preserve">DespesasClima</t>
  </si>
  <si>
    <t xml:space="preserve">EventosFrequenciaFAP</t>
  </si>
  <si>
    <t xml:space="preserve">FolhaSalarialMediaFAP</t>
  </si>
  <si>
    <t xml:space="preserve">FuncionariosMedioFAP</t>
  </si>
  <si>
    <t xml:space="preserve">TurnoverGeralMedioFAP</t>
  </si>
  <si>
    <t xml:space="preserve">CustoBeneficiosFAP_Ultimos2Anos</t>
  </si>
  <si>
    <t xml:space="preserve">IndiceFrequenciaFAP</t>
  </si>
  <si>
    <t xml:space="preserve">PercentilFrequenciaFAP</t>
  </si>
  <si>
    <t xml:space="preserve">IndiceGravidadeFAP</t>
  </si>
  <si>
    <t xml:space="preserve">IndiceCustoFAP</t>
  </si>
  <si>
    <t xml:space="preserve">PercentilCustoFAP</t>
  </si>
  <si>
    <t xml:space="preserve">FAP</t>
  </si>
  <si>
    <t xml:space="preserve">TempoContratacaoEstimado</t>
  </si>
  <si>
    <t xml:space="preserve">DespesasImagemContratacao</t>
  </si>
  <si>
    <t xml:space="preserve">HouveGanhoImagemReceita</t>
  </si>
  <si>
    <t xml:space="preserve">GanhoImagemReceita</t>
  </si>
  <si>
    <t xml:space="preserve">EventosIndiceFrequenciaAmpliado</t>
  </si>
  <si>
    <t xml:space="preserve">IndiceFrequenciaAmpliado</t>
  </si>
  <si>
    <t xml:space="preserve">IndiceGravidadeAmpliado</t>
  </si>
  <si>
    <t xml:space="preserve">DespesasInterdicaoFiscalizacao</t>
  </si>
  <si>
    <t xml:space="preserve">DiasTotaisInterrupcaoAcidente</t>
  </si>
  <si>
    <t xml:space="preserve">DespesasInterrupcaoAcidentes</t>
  </si>
  <si>
    <t xml:space="preserve">EventosMPInsumos</t>
  </si>
  <si>
    <t xml:space="preserve">DespesasMPInsumos</t>
  </si>
  <si>
    <t xml:space="preserve">NumeroMultas_Lei1</t>
  </si>
  <si>
    <t xml:space="preserve">NumeroMultas_Lei2</t>
  </si>
  <si>
    <t xml:space="preserve">NumeroMultas_Lei3</t>
  </si>
  <si>
    <t xml:space="preserve">NumeroMultas_Lei4</t>
  </si>
  <si>
    <t xml:space="preserve">NumeroMultas_Lei5</t>
  </si>
  <si>
    <t xml:space="preserve">DespesaMultas</t>
  </si>
  <si>
    <t xml:space="preserve">HorasPresenteismo</t>
  </si>
  <si>
    <t xml:space="preserve">DespesaPresenteismo</t>
  </si>
  <si>
    <t xml:space="preserve">EventosReabilitacao</t>
  </si>
  <si>
    <t xml:space="preserve">DespesasReabilitacao</t>
  </si>
  <si>
    <t xml:space="preserve">DespesasPlanodeSaude</t>
  </si>
  <si>
    <t xml:space="preserve">NReclamatorias</t>
  </si>
  <si>
    <t xml:space="preserve">DespesasReclamatorias</t>
  </si>
  <si>
    <t xml:space="preserve">EventosRefugoeRetrabalho</t>
  </si>
  <si>
    <t xml:space="preserve">DespesasRefugoERetrabalho</t>
  </si>
  <si>
    <t xml:space="preserve">EventosTaxasFrequenciaeGravidade</t>
  </si>
  <si>
    <t xml:space="preserve">HorasHomemExposicaoRisco</t>
  </si>
  <si>
    <t xml:space="preserve">DespesaTurnover</t>
  </si>
  <si>
    <t xml:space="preserve">NSubstituidos</t>
  </si>
  <si>
    <t xml:space="preserve">PercDesligamentoVoluntarios</t>
  </si>
  <si>
    <t xml:space="preserve">media</t>
  </si>
  <si>
    <t xml:space="preserve">Desv</t>
  </si>
  <si>
    <t xml:space="preserve">Variáveis FP</t>
  </si>
  <si>
    <t xml:space="preserve">Ponto de controle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</si>
</sst>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000"/>
    <numFmt numFmtId="166" formatCode="0.00"/>
    <numFmt numFmtId="167" formatCode="0.000000000"/>
    <numFmt numFmtId="168" formatCode="0"/>
    <numFmt numFmtId="169" formatCode="0.0%"/>
    <numFmt numFmtId="170" formatCode="0%"/>
    <numFmt numFmtId="171" formatCode="0.00%"/>
    <numFmt numFmtId="172" formatCode="_-&quot;R$ &quot;* #,##0.00_-;&quot;-R$ &quot;* #,##0.00_-;_-&quot;R$ &quot;* \-??_-;_-@_-"/>
    <numFmt numFmtId="173" formatCode="_-* #,##0.00_-;\-* #,##0.00_-;_-* \-??_-;_-@_-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Segoe UI"/>
      <family val="2"/>
      <charset val="1"/>
    </font>
    <font>
      <sz val="9"/>
      <color rgb="FF000000"/>
      <name val="Segoe UI"/>
      <family val="0"/>
      <charset val="1"/>
    </font>
    <font>
      <sz val="11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BFBFBF"/>
        <bgColor rgb="FFBDD7EE"/>
      </patternFill>
    </fill>
    <fill>
      <patternFill patternType="solid">
        <fgColor rgb="FFF8CBAD"/>
        <bgColor rgb="FFF4B183"/>
      </patternFill>
    </fill>
    <fill>
      <patternFill patternType="solid">
        <fgColor rgb="FF00B0F0"/>
        <bgColor rgb="FF33CCCC"/>
      </patternFill>
    </fill>
    <fill>
      <patternFill patternType="solid">
        <fgColor rgb="FFBDD7EE"/>
        <bgColor rgb="FFBFBFBF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2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externalLink" Target="externalLinks/externalLink1.xml"/><Relationship Id="rId27" Type="http://schemas.openxmlformats.org/officeDocument/2006/relationships/externalLink" Target="externalLinks/externalLink2.xml"/><Relationship Id="rId28" Type="http://schemas.openxmlformats.org/officeDocument/2006/relationships/externalLink" Target="externalLinks/externalLink3.xml"/><Relationship Id="rId2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4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5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6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1" width="29.4285714285714"/>
    <col collapsed="false" hidden="false" max="2" min="2" style="1" width="14.5816326530612"/>
    <col collapsed="false" hidden="false" max="3" min="3" style="1" width="10.8010204081633"/>
    <col collapsed="false" hidden="false" max="4" min="4" style="1" width="13.2295918367347"/>
    <col collapsed="false" hidden="false" max="1025" min="5" style="1" width="7.02040816326531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1" t="n">
        <v>1857</v>
      </c>
      <c r="C2" s="1" t="str">
        <f aca="false">IF(VLOOKUP(A2,Verificação_Parametros!$A:$B,2,0),"Sim","Não")</f>
        <v>Sim</v>
      </c>
      <c r="D2" s="1" t="s">
        <v>5</v>
      </c>
    </row>
    <row r="3" customFormat="false" ht="13.8" hidden="false" customHeight="false" outlineLevel="0" collapsed="false">
      <c r="A3" s="1" t="s">
        <v>6</v>
      </c>
      <c r="B3" s="1" t="n">
        <v>65678114.1</v>
      </c>
      <c r="C3" s="1" t="str">
        <f aca="false">IF(VLOOKUP(A3,Verificação_Parametros!$A:$B,2,0),"Sim","Não")</f>
        <v>Sim</v>
      </c>
      <c r="D3" s="1" t="s">
        <v>5</v>
      </c>
    </row>
    <row r="4" customFormat="false" ht="13.8" hidden="false" customHeight="false" outlineLevel="0" collapsed="false">
      <c r="A4" s="1" t="s">
        <v>7</v>
      </c>
      <c r="B4" s="1" t="n">
        <v>0.03</v>
      </c>
      <c r="C4" s="1" t="str">
        <f aca="false">IF(VLOOKUP(A4,Verificação_Parametros!$A:$B,2,0),"Sim","Não")</f>
        <v>Sim</v>
      </c>
      <c r="D4" s="1" t="s">
        <v>5</v>
      </c>
    </row>
    <row r="5" customFormat="false" ht="13.8" hidden="false" customHeight="false" outlineLevel="0" collapsed="false">
      <c r="A5" s="1" t="s">
        <v>8</v>
      </c>
      <c r="B5" s="1" t="n">
        <v>261</v>
      </c>
      <c r="C5" s="1" t="str">
        <f aca="false">IF(VLOOKUP(A5,Verificação_Parametros!$A:$B,2,0),"Sim","Não")</f>
        <v>Sim</v>
      </c>
      <c r="D5" s="1" t="s">
        <v>9</v>
      </c>
    </row>
    <row r="6" customFormat="false" ht="13.8" hidden="false" customHeight="false" outlineLevel="0" collapsed="false">
      <c r="A6" s="1" t="s">
        <v>10</v>
      </c>
      <c r="B6" s="1" t="n">
        <v>8.8</v>
      </c>
      <c r="C6" s="1" t="str">
        <f aca="false">IF(VLOOKUP(A6,Verificação_Parametros!$A:$B,2,0),"Sim","Não")</f>
        <v>Sim</v>
      </c>
      <c r="D6" s="1" t="s">
        <v>9</v>
      </c>
    </row>
    <row r="7" customFormat="false" ht="13.8" hidden="false" customHeight="false" outlineLevel="0" collapsed="false">
      <c r="A7" s="1" t="s">
        <v>11</v>
      </c>
      <c r="B7" s="1" t="n">
        <v>22.8</v>
      </c>
      <c r="C7" s="1" t="str">
        <f aca="false">IF(VLOOKUP(A7,Verificação_Parametros!$A:$B,2,0),"Sim","Não")</f>
        <v>Sim</v>
      </c>
      <c r="D7" s="1" t="s">
        <v>9</v>
      </c>
    </row>
    <row r="8" customFormat="false" ht="13.8" hidden="false" customHeight="false" outlineLevel="0" collapsed="false">
      <c r="A8" s="1" t="s">
        <v>12</v>
      </c>
      <c r="B8" s="1" t="n">
        <v>0</v>
      </c>
      <c r="C8" s="1" t="str">
        <f aca="false">IF(VLOOKUP(A8,Verificação_Parametros!$A:$B,2,0),"Sim","Não")</f>
        <v>Sim</v>
      </c>
      <c r="D8" s="1" t="s">
        <v>9</v>
      </c>
    </row>
    <row r="9" customFormat="false" ht="13.8" hidden="false" customHeight="false" outlineLevel="0" collapsed="false">
      <c r="A9" s="1" t="s">
        <v>13</v>
      </c>
      <c r="B9" s="1" t="n">
        <v>0</v>
      </c>
      <c r="C9" s="1" t="str">
        <f aca="false">IF(VLOOKUP(A9,Verificação_Parametros!$A:$B,2,0),"Sim","Não")</f>
        <v>Sim</v>
      </c>
      <c r="D9" s="1" t="s">
        <v>9</v>
      </c>
    </row>
    <row r="10" customFormat="false" ht="13.8" hidden="false" customHeight="false" outlineLevel="0" collapsed="false">
      <c r="A10" s="1" t="s">
        <v>14</v>
      </c>
      <c r="B10" s="1" t="n">
        <v>0</v>
      </c>
      <c r="C10" s="1" t="str">
        <f aca="false">IF(VLOOKUP(A10,Verificação_Parametros!$A:$B,2,0),"Sim","Não")</f>
        <v>Sim</v>
      </c>
      <c r="D10" s="1" t="s">
        <v>9</v>
      </c>
    </row>
    <row r="11" customFormat="false" ht="13.8" hidden="false" customHeight="false" outlineLevel="0" collapsed="false">
      <c r="A11" s="1" t="s">
        <v>15</v>
      </c>
      <c r="B11" s="1" t="n">
        <v>0</v>
      </c>
      <c r="C11" s="1" t="str">
        <f aca="false">IF(VLOOKUP(A11,Verificação_Parametros!$A:$B,2,0),"Sim","Não")</f>
        <v>Sim</v>
      </c>
      <c r="D11" s="1" t="s">
        <v>9</v>
      </c>
    </row>
    <row r="12" customFormat="false" ht="13.8" hidden="false" customHeight="false" outlineLevel="0" collapsed="false">
      <c r="A12" s="1" t="s">
        <v>16</v>
      </c>
      <c r="B12" s="1" t="n">
        <v>300</v>
      </c>
      <c r="C12" s="1" t="str">
        <f aca="false">IF(VLOOKUP(A12,Verificação_Parametros!$A:$B,2,0),"Sim","Não")</f>
        <v>Sim</v>
      </c>
      <c r="D12" s="1" t="s">
        <v>9</v>
      </c>
    </row>
    <row r="13" customFormat="false" ht="13.8" hidden="false" customHeight="false" outlineLevel="0" collapsed="false">
      <c r="A13" s="1" t="s">
        <v>17</v>
      </c>
      <c r="B13" s="1" t="n">
        <v>2522743.88</v>
      </c>
      <c r="C13" s="1" t="str">
        <f aca="false">IF(VLOOKUP(A13,Verificação_Parametros!$A:$B,2,0),"Sim","Não")</f>
        <v>Sim</v>
      </c>
      <c r="D13" s="1" t="s">
        <v>9</v>
      </c>
    </row>
    <row r="14" customFormat="false" ht="13.8" hidden="false" customHeight="false" outlineLevel="0" collapsed="false">
      <c r="A14" s="1" t="s">
        <v>18</v>
      </c>
      <c r="B14" s="1" t="n">
        <v>10000</v>
      </c>
      <c r="C14" s="1" t="str">
        <f aca="false">IF(VLOOKUP(A14,Verificação_Parametros!$A:$B,2,0),"Sim","Não")</f>
        <v>Não</v>
      </c>
      <c r="D14" s="1" t="s">
        <v>9</v>
      </c>
    </row>
    <row r="15" customFormat="false" ht="13.8" hidden="false" customHeight="false" outlineLevel="0" collapsed="false">
      <c r="A15" s="1" t="s">
        <v>19</v>
      </c>
      <c r="B15" s="1" t="n">
        <v>10000</v>
      </c>
      <c r="C15" s="1" t="str">
        <f aca="false">IF(VLOOKUP(A15,Verificação_Parametros!$A:$B,2,0),"Sim","Não")</f>
        <v>Não</v>
      </c>
      <c r="D15" s="1" t="s">
        <v>9</v>
      </c>
    </row>
    <row r="16" customFormat="false" ht="13.8" hidden="false" customHeight="false" outlineLevel="0" collapsed="false">
      <c r="A16" s="1" t="s">
        <v>20</v>
      </c>
      <c r="B16" s="1" t="n">
        <v>1</v>
      </c>
      <c r="C16" s="1" t="str">
        <f aca="false">IF(VLOOKUP(A16,Verificação_Parametros!$A:$B,2,0),"Sim","Não")</f>
        <v>Sim</v>
      </c>
      <c r="D16" s="1" t="s">
        <v>9</v>
      </c>
    </row>
    <row r="17" customFormat="false" ht="13.8" hidden="false" customHeight="false" outlineLevel="0" collapsed="false">
      <c r="A17" s="1" t="s">
        <v>21</v>
      </c>
      <c r="B17" s="1" t="n">
        <v>6475</v>
      </c>
      <c r="C17" s="1" t="str">
        <f aca="false">IF(VLOOKUP(A17,Verificação_Parametros!$A:$B,2,0),"Sim","Não")</f>
        <v>Sim</v>
      </c>
      <c r="D17" s="1" t="s">
        <v>9</v>
      </c>
    </row>
    <row r="18" customFormat="false" ht="13.8" hidden="false" customHeight="false" outlineLevel="0" collapsed="false">
      <c r="A18" s="1" t="s">
        <v>22</v>
      </c>
      <c r="B18" s="1" t="n">
        <v>0</v>
      </c>
      <c r="C18" s="1" t="s">
        <v>23</v>
      </c>
      <c r="D18" s="1" t="s">
        <v>9</v>
      </c>
    </row>
    <row r="19" customFormat="false" ht="13.8" hidden="false" customHeight="false" outlineLevel="0" collapsed="false">
      <c r="A19" s="1" t="s">
        <v>24</v>
      </c>
      <c r="B19" s="1" t="n">
        <v>0.00297619047619048</v>
      </c>
      <c r="C19" s="1" t="str">
        <f aca="false">IF(VLOOKUP(A19,Verificação_Parametros!$A:$B,2,0),"Sim","Não")</f>
        <v>Sim</v>
      </c>
      <c r="D19" s="1" t="s">
        <v>9</v>
      </c>
    </row>
    <row r="20" customFormat="false" ht="13.8" hidden="false" customHeight="false" outlineLevel="0" collapsed="false">
      <c r="A20" s="1" t="s">
        <v>25</v>
      </c>
      <c r="B20" s="1" t="n">
        <v>0</v>
      </c>
      <c r="C20" s="1" t="str">
        <f aca="false">IF(VLOOKUP(A20,Verificação_Parametros!$A:$B,2,0),"Sim","Não")</f>
        <v>Não</v>
      </c>
      <c r="D20" s="1" t="s">
        <v>9</v>
      </c>
    </row>
    <row r="21" customFormat="false" ht="13.8" hidden="false" customHeight="false" outlineLevel="0" collapsed="false">
      <c r="A21" s="1" t="s">
        <v>26</v>
      </c>
      <c r="B21" s="1" t="n">
        <v>0</v>
      </c>
      <c r="C21" s="1" t="str">
        <f aca="false">IF(VLOOKUP(A21,Verificação_Parametros!$A:$B,2,0),"Sim","Não")</f>
        <v>Não</v>
      </c>
      <c r="D21" s="1" t="s">
        <v>9</v>
      </c>
    </row>
    <row r="22" customFormat="false" ht="13.8" hidden="false" customHeight="false" outlineLevel="0" collapsed="false">
      <c r="A22" s="1" t="s">
        <v>27</v>
      </c>
      <c r="B22" s="1" t="n">
        <v>0.0288540377475248</v>
      </c>
      <c r="C22" s="1" t="str">
        <f aca="false">IF(VLOOKUP(A22,Verificação_Parametros!$A:$B,2,0),"Sim","Não")</f>
        <v>Sim</v>
      </c>
      <c r="D22" s="1" t="s">
        <v>9</v>
      </c>
    </row>
    <row r="23" customFormat="false" ht="13.8" hidden="false" customHeight="false" outlineLevel="0" collapsed="false">
      <c r="A23" s="1" t="s">
        <v>28</v>
      </c>
      <c r="B23" s="1" t="n">
        <v>6000</v>
      </c>
      <c r="C23" s="1" t="str">
        <f aca="false">IF(VLOOKUP(A23,Verificação_Parametros!$A:$B,2,0),"Sim","Não")</f>
        <v>Sim</v>
      </c>
      <c r="D23" s="1" t="s">
        <v>9</v>
      </c>
    </row>
    <row r="24" customFormat="false" ht="13.8" hidden="false" customHeight="false" outlineLevel="0" collapsed="false">
      <c r="A24" s="1" t="s">
        <v>29</v>
      </c>
      <c r="B24" s="1" t="n">
        <v>0</v>
      </c>
      <c r="C24" s="1" t="str">
        <f aca="false">IF(VLOOKUP(A24,Verificação_Parametros!$A:$B,2,0),"Sim","Não")</f>
        <v>Não</v>
      </c>
      <c r="D24" s="1" t="s">
        <v>9</v>
      </c>
    </row>
    <row r="25" customFormat="false" ht="13.8" hidden="false" customHeight="false" outlineLevel="0" collapsed="false">
      <c r="A25" s="1" t="s">
        <v>30</v>
      </c>
      <c r="B25" s="1" t="n">
        <v>0</v>
      </c>
      <c r="C25" s="1" t="str">
        <f aca="false">IF(VLOOKUP(A25,Verificação_Parametros!$A:$B,2,0),"Sim","Não")</f>
        <v>Não</v>
      </c>
      <c r="D25" s="1" t="s">
        <v>9</v>
      </c>
    </row>
    <row r="26" customFormat="false" ht="13.8" hidden="false" customHeight="false" outlineLevel="0" collapsed="false">
      <c r="A26" s="1" t="s">
        <v>31</v>
      </c>
      <c r="B26" s="1" t="n">
        <v>23.90625</v>
      </c>
      <c r="C26" s="1" t="str">
        <f aca="false">IF(VLOOKUP(A26,Verificação_Parametros!$A:$B,2,0),"Sim","Não")</f>
        <v>Não</v>
      </c>
      <c r="D26" s="1" t="s">
        <v>9</v>
      </c>
    </row>
    <row r="27" customFormat="false" ht="13.8" hidden="false" customHeight="false" outlineLevel="0" collapsed="false">
      <c r="A27" s="1" t="s">
        <v>32</v>
      </c>
      <c r="B27" s="1" t="n">
        <v>2289.12</v>
      </c>
      <c r="C27" s="1" t="str">
        <f aca="false">IF(VLOOKUP(A27,Verificação_Parametros!$A:$B,2,0),"Sim","Não")</f>
        <v>Sim</v>
      </c>
      <c r="D27" s="1" t="s">
        <v>9</v>
      </c>
    </row>
    <row r="28" customFormat="false" ht="13.8" hidden="false" customHeight="false" outlineLevel="0" collapsed="false">
      <c r="A28" s="3" t="s">
        <v>33</v>
      </c>
      <c r="B28" s="1" t="n">
        <v>419405.11</v>
      </c>
      <c r="C28" s="3" t="str">
        <f aca="false">IF(VLOOKUP(A28,Verificação_Parametros!$A:$B,2,0),"Sim","Não")</f>
        <v>Sim</v>
      </c>
      <c r="D28" s="1" t="s">
        <v>9</v>
      </c>
    </row>
    <row r="29" customFormat="false" ht="13.8" hidden="false" customHeight="false" outlineLevel="0" collapsed="false">
      <c r="A29" s="3" t="s">
        <v>34</v>
      </c>
      <c r="B29" s="1" t="n">
        <v>178766</v>
      </c>
      <c r="C29" s="3" t="str">
        <f aca="false">IF(VLOOKUP(A29,Verificação_Parametros!$A:$B,2,0),"Sim","Não")</f>
        <v>Sim</v>
      </c>
      <c r="D29" s="1" t="s">
        <v>9</v>
      </c>
    </row>
    <row r="30" customFormat="false" ht="13.8" hidden="false" customHeight="false" outlineLevel="0" collapsed="false">
      <c r="A30" s="3" t="s">
        <v>35</v>
      </c>
      <c r="B30" s="1" t="n">
        <v>277966.821272727</v>
      </c>
      <c r="C30" s="3" t="str">
        <f aca="false">IF(VLOOKUP(A30,Verificação_Parametros!$A:$B,2,0),"Sim","Não")</f>
        <v>Sim</v>
      </c>
      <c r="D30" s="1" t="s">
        <v>9</v>
      </c>
    </row>
    <row r="31" customFormat="false" ht="13.8" hidden="false" customHeight="false" outlineLevel="0" collapsed="false">
      <c r="A31" s="1" t="s">
        <v>36</v>
      </c>
      <c r="B31" s="1" t="n">
        <v>0.204453702714726</v>
      </c>
      <c r="C31" s="1" t="str">
        <f aca="false">IF(VLOOKUP(A31,Verificação_Parametros!$A:$B,2,0),"Sim","Não")</f>
        <v>Sim</v>
      </c>
      <c r="D31" s="1" t="s">
        <v>9</v>
      </c>
    </row>
    <row r="32" customFormat="false" ht="13.8" hidden="false" customHeight="false" outlineLevel="0" collapsed="false">
      <c r="A32" s="1" t="s">
        <v>37</v>
      </c>
      <c r="B32" s="3" t="n">
        <v>0</v>
      </c>
      <c r="C32" s="1" t="str">
        <f aca="false">IF(VLOOKUP(A32,Verificação_Parametros!$A:$B,2,0),"Sim","Não")</f>
        <v>Sim</v>
      </c>
      <c r="D32" s="1" t="s">
        <v>9</v>
      </c>
    </row>
    <row r="33" customFormat="false" ht="13.8" hidden="false" customHeight="false" outlineLevel="0" collapsed="false">
      <c r="A33" s="1" t="s">
        <v>38</v>
      </c>
      <c r="B33" s="3" t="n">
        <v>0</v>
      </c>
      <c r="C33" s="1" t="str">
        <f aca="false">IF(VLOOKUP(A33,Verificação_Parametros!$A:$B,2,0),"Sim","Não")</f>
        <v>Sim</v>
      </c>
      <c r="D33" s="1" t="s">
        <v>9</v>
      </c>
    </row>
    <row r="34" customFormat="false" ht="13.8" hidden="false" customHeight="false" outlineLevel="0" collapsed="false">
      <c r="A34" s="1" t="s">
        <v>39</v>
      </c>
      <c r="B34" s="1" t="n">
        <v>0</v>
      </c>
      <c r="C34" s="1" t="str">
        <f aca="false">IF(VLOOKUP(A34,Verificação_Parametros!$A:$B,2,0),"Sim","Não")</f>
        <v>Não</v>
      </c>
      <c r="D34" s="1" t="s">
        <v>9</v>
      </c>
    </row>
    <row r="35" customFormat="false" ht="13.8" hidden="false" customHeight="false" outlineLevel="0" collapsed="false">
      <c r="A35" s="1" t="s">
        <v>40</v>
      </c>
      <c r="B35" s="1" t="n">
        <v>0</v>
      </c>
      <c r="C35" s="1" t="str">
        <f aca="false">IF(VLOOKUP(A35,Verificação_Parametros!$A:$B,2,0),"Sim","Não")</f>
        <v>Não</v>
      </c>
      <c r="D35" s="1" t="s">
        <v>9</v>
      </c>
    </row>
    <row r="36" customFormat="false" ht="13.8" hidden="false" customHeight="false" outlineLevel="0" collapsed="false">
      <c r="A36" s="1" t="s">
        <v>41</v>
      </c>
      <c r="B36" s="1" t="n">
        <v>0</v>
      </c>
      <c r="C36" s="1" t="str">
        <f aca="false">IF(VLOOKUP(A36,Verificação_Parametros!$A:$B,2,0),"Sim","Não")</f>
        <v>Não</v>
      </c>
      <c r="D36" s="1" t="s">
        <v>9</v>
      </c>
    </row>
    <row r="37" customFormat="false" ht="13.8" hidden="false" customHeight="false" outlineLevel="0" collapsed="false">
      <c r="A37" s="1" t="s">
        <v>42</v>
      </c>
      <c r="B37" s="1" t="n">
        <v>0</v>
      </c>
      <c r="C37" s="1" t="str">
        <f aca="false">IF(VLOOKUP(A37,Verificação_Parametros!$A:$B,2,0),"Sim","Não")</f>
        <v>Não</v>
      </c>
      <c r="D37" s="1" t="s">
        <v>9</v>
      </c>
    </row>
    <row r="38" customFormat="false" ht="13.8" hidden="false" customHeight="false" outlineLevel="0" collapsed="false">
      <c r="A38" s="1" t="s">
        <v>43</v>
      </c>
      <c r="B38" s="1" t="n">
        <v>0</v>
      </c>
      <c r="C38" s="1" t="str">
        <f aca="false">IF(VLOOKUP(A38,Verificação_Parametros!$A:$B,2,0),"Sim","Não")</f>
        <v>Não</v>
      </c>
      <c r="D38" s="1" t="s">
        <v>9</v>
      </c>
    </row>
    <row r="39" customFormat="false" ht="13.8" hidden="false" customHeight="false" outlineLevel="0" collapsed="false">
      <c r="A39" s="1" t="s">
        <v>44</v>
      </c>
      <c r="B39" s="1" t="n">
        <v>7.89758729981981</v>
      </c>
      <c r="C39" s="1" t="str">
        <f aca="false">IF(VLOOKUP(A39,Verificação_Parametros!$A:$B,2,0),"Sim","Não")</f>
        <v>Sim</v>
      </c>
      <c r="D39" s="1" t="s">
        <v>9</v>
      </c>
    </row>
    <row r="40" customFormat="false" ht="13.8" hidden="false" customHeight="false" outlineLevel="0" collapsed="false">
      <c r="A40" s="1" t="s">
        <v>45</v>
      </c>
      <c r="B40" s="1" t="n">
        <v>0.622899342588895</v>
      </c>
      <c r="C40" s="1" t="str">
        <f aca="false">IF(VLOOKUP(A40,Verificação_Parametros!$A:$B,2,0),"Sim","Não")</f>
        <v>Sim</v>
      </c>
      <c r="D40" s="1" t="s">
        <v>9</v>
      </c>
    </row>
    <row r="41" customFormat="false" ht="13.8" hidden="false" customHeight="false" outlineLevel="0" collapsed="false">
      <c r="A41" s="1" t="s">
        <v>46</v>
      </c>
      <c r="B41" s="1" t="n">
        <v>9.01349637072118</v>
      </c>
      <c r="C41" s="1" t="str">
        <f aca="false">IF(VLOOKUP(A41,Verificação_Parametros!$A:$B,2,0),"Sim","Não")</f>
        <v>Sim</v>
      </c>
      <c r="D41" s="1" t="s">
        <v>9</v>
      </c>
    </row>
    <row r="42" customFormat="false" ht="13.8" hidden="false" customHeight="false" outlineLevel="0" collapsed="false">
      <c r="A42" s="1" t="s">
        <v>47</v>
      </c>
      <c r="B42" s="1" t="n">
        <v>11.2256583262921</v>
      </c>
      <c r="C42" s="1" t="str">
        <f aca="false">IF(VLOOKUP(A42,Verificação_Parametros!$A:$B,2,0),"Sim","Não")</f>
        <v>Sim</v>
      </c>
      <c r="D42" s="1" t="s">
        <v>9</v>
      </c>
    </row>
    <row r="43" customFormat="false" ht="13.8" hidden="false" customHeight="false" outlineLevel="0" collapsed="false">
      <c r="A43" s="1" t="s">
        <v>48</v>
      </c>
      <c r="B43" s="1" t="n">
        <v>16.9605225316252</v>
      </c>
      <c r="C43" s="1" t="str">
        <f aca="false">IF(VLOOKUP(A43,Verificação_Parametros!$A:$B,2,0),"Sim","Não")</f>
        <v>Sim</v>
      </c>
      <c r="D43" s="1" t="s">
        <v>9</v>
      </c>
    </row>
    <row r="44" customFormat="false" ht="13.8" hidden="false" customHeight="false" outlineLevel="0" collapsed="false">
      <c r="A44" s="1" t="s">
        <v>49</v>
      </c>
      <c r="B44" s="1" t="n">
        <v>7.03858579335846</v>
      </c>
      <c r="C44" s="1" t="str">
        <f aca="false">IF(VLOOKUP(A44,Verificação_Parametros!$A:$B,2,0),"Sim","Não")</f>
        <v>Sim</v>
      </c>
      <c r="D44" s="1" t="s">
        <v>9</v>
      </c>
    </row>
    <row r="45" customFormat="false" ht="13.8" hidden="false" customHeight="false" outlineLevel="0" collapsed="false">
      <c r="A45" s="1" t="s">
        <v>50</v>
      </c>
      <c r="B45" s="1" t="n">
        <v>0</v>
      </c>
      <c r="C45" s="1" t="str">
        <f aca="false">IF(VLOOKUP(A45,Verificação_Parametros!$A:$B,2,0),"Sim","Não")</f>
        <v>Sim</v>
      </c>
      <c r="D45" s="1" t="s">
        <v>9</v>
      </c>
    </row>
    <row r="46" customFormat="false" ht="13.8" hidden="false" customHeight="false" outlineLevel="0" collapsed="false">
      <c r="A46" s="1" t="s">
        <v>51</v>
      </c>
      <c r="B46" s="1" t="n">
        <v>0</v>
      </c>
      <c r="C46" s="1" t="str">
        <f aca="false">IF(VLOOKUP(A46,Verificação_Parametros!$A:$B,2,0),"Sim","Não")</f>
        <v>Sim</v>
      </c>
      <c r="D46" s="1" t="s">
        <v>9</v>
      </c>
    </row>
    <row r="47" customFormat="false" ht="13.8" hidden="false" customHeight="false" outlineLevel="0" collapsed="false">
      <c r="A47" s="1" t="s">
        <v>52</v>
      </c>
      <c r="B47" s="1" t="n">
        <v>0</v>
      </c>
      <c r="C47" s="1" t="str">
        <f aca="false">IF(VLOOKUP(A47,Verificação_Parametros!$A:$B,2,0),"Sim","Não")</f>
        <v>Sim</v>
      </c>
      <c r="D47" s="1" t="s">
        <v>9</v>
      </c>
    </row>
    <row r="48" customFormat="false" ht="13.8" hidden="false" customHeight="false" outlineLevel="0" collapsed="false">
      <c r="A48" s="1" t="s">
        <v>53</v>
      </c>
      <c r="B48" s="1" t="n">
        <v>0</v>
      </c>
      <c r="C48" s="1" t="str">
        <f aca="false">IF(VLOOKUP(A48,Verificação_Parametros!$A:$B,2,0),"Sim","Não")</f>
        <v>Sim</v>
      </c>
      <c r="D48" s="1" t="s">
        <v>9</v>
      </c>
    </row>
    <row r="49" customFormat="false" ht="13.8" hidden="false" customHeight="false" outlineLevel="0" collapsed="false">
      <c r="A49" s="1" t="s">
        <v>54</v>
      </c>
      <c r="B49" s="1" t="n">
        <v>2.21111111111111</v>
      </c>
      <c r="C49" s="1" t="str">
        <f aca="false">IF(VLOOKUP(A49,Verificação_Parametros!$A:$B,2,0),"Sim","Não")</f>
        <v>Sim</v>
      </c>
      <c r="D49" s="1" t="s">
        <v>9</v>
      </c>
    </row>
    <row r="50" customFormat="false" ht="13.8" hidden="false" customHeight="false" outlineLevel="0" collapsed="false">
      <c r="A50" s="3" t="s">
        <v>55</v>
      </c>
      <c r="B50" s="1" t="n">
        <v>0.00555555555555556</v>
      </c>
      <c r="C50" s="3" t="str">
        <f aca="false">IF(VLOOKUP(A50,Verificação_Parametros!$A:$B,2,0),"Sim","Não")</f>
        <v>Sim</v>
      </c>
      <c r="D50" s="1" t="s">
        <v>9</v>
      </c>
    </row>
    <row r="51" customFormat="false" ht="13.8" hidden="false" customHeight="false" outlineLevel="0" collapsed="false">
      <c r="A51" s="3" t="s">
        <v>56</v>
      </c>
      <c r="B51" s="1" t="n">
        <v>1</v>
      </c>
      <c r="C51" s="3" t="str">
        <f aca="false">IF(VLOOKUP(A51,Verificação_Parametros!$A:$B,2,0),"Sim","Não")</f>
        <v>Sim</v>
      </c>
      <c r="D51" s="1" t="s">
        <v>9</v>
      </c>
    </row>
    <row r="52" customFormat="false" ht="13.8" hidden="false" customHeight="false" outlineLevel="0" collapsed="false">
      <c r="A52" s="3" t="s">
        <v>57</v>
      </c>
      <c r="B52" s="1" t="n">
        <v>0.0722222222222222</v>
      </c>
      <c r="C52" s="3" t="str">
        <f aca="false">IF(VLOOKUP(A52,Verificação_Parametros!$A:$B,2,0),"Sim","Não")</f>
        <v>Sim</v>
      </c>
      <c r="D52" s="1" t="s">
        <v>9</v>
      </c>
    </row>
    <row r="53" customFormat="false" ht="13.8" hidden="false" customHeight="false" outlineLevel="0" collapsed="false">
      <c r="A53" s="4" t="s">
        <v>58</v>
      </c>
      <c r="B53" s="1" t="n">
        <v>2</v>
      </c>
      <c r="C53" s="1" t="s">
        <v>23</v>
      </c>
      <c r="D53" s="1" t="s">
        <v>9</v>
      </c>
    </row>
    <row r="54" customFormat="false" ht="13.8" hidden="false" customHeight="false" outlineLevel="0" collapsed="false">
      <c r="A54" s="4" t="s">
        <v>59</v>
      </c>
      <c r="B54" s="1" t="n">
        <v>2</v>
      </c>
      <c r="C54" s="1" t="s">
        <v>23</v>
      </c>
      <c r="D54" s="1" t="s">
        <v>9</v>
      </c>
    </row>
    <row r="55" customFormat="false" ht="13.8" hidden="false" customHeight="false" outlineLevel="0" collapsed="false">
      <c r="A55" s="1" t="s">
        <v>60</v>
      </c>
      <c r="B55" s="1" t="n">
        <v>0</v>
      </c>
      <c r="C55" s="1" t="s">
        <v>23</v>
      </c>
      <c r="D55" s="1" t="s">
        <v>5</v>
      </c>
    </row>
  </sheetData>
  <autoFilter ref="A1:C5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RowHeight="15"/>
  <cols>
    <col collapsed="false" hidden="false" max="1" min="1" style="1" width="26.0510204081633"/>
    <col collapsed="false" hidden="false" max="1025" min="2" style="1" width="7.02040816326531"/>
  </cols>
  <sheetData>
    <row r="1" customFormat="false" ht="15" hidden="false" customHeight="false" outlineLevel="0" collapsed="false">
      <c r="A1" s="2" t="s">
        <v>99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9.04591836734694"/>
    <col collapsed="false" hidden="false" max="3" min="2" style="0" width="10.8010204081633"/>
    <col collapsed="false" hidden="false" max="4" min="4" style="0" width="13.0918367346939"/>
    <col collapsed="false" hidden="false" max="5" min="5" style="0" width="9.71938775510204"/>
  </cols>
  <sheetData>
    <row r="1" customFormat="false" ht="13.8" hidden="false" customHeight="false" outlineLevel="0" collapsed="false">
      <c r="A1" s="1" t="s">
        <v>106</v>
      </c>
      <c r="B1" s="2" t="s">
        <v>256</v>
      </c>
      <c r="C1" s="2" t="s">
        <v>257</v>
      </c>
      <c r="D1" s="2" t="s">
        <v>258</v>
      </c>
      <c r="E1" s="2" t="s">
        <v>105</v>
      </c>
    </row>
    <row r="2" customFormat="false" ht="13.8" hidden="false" customHeight="false" outlineLevel="0" collapsed="false">
      <c r="A2" s="1" t="s">
        <v>119</v>
      </c>
      <c r="B2" s="1" t="s">
        <v>119</v>
      </c>
      <c r="C2" s="0" t="n">
        <f aca="false">TRUE()</f>
        <v>1</v>
      </c>
      <c r="D2" s="0" t="n">
        <f aca="false">TRUE()</f>
        <v>1</v>
      </c>
      <c r="E2" s="0" t="n">
        <v>0</v>
      </c>
    </row>
    <row r="3" customFormat="false" ht="13.8" hidden="false" customHeight="false" outlineLevel="0" collapsed="false">
      <c r="A3" s="1" t="s">
        <v>163</v>
      </c>
      <c r="B3" s="1" t="str">
        <f aca="false">A3</f>
        <v>Iniciativa1</v>
      </c>
      <c r="C3" s="0" t="n">
        <f aca="false">TRUE()</f>
        <v>1</v>
      </c>
      <c r="D3" s="1" t="n">
        <f aca="false">FALSE()</f>
        <v>0</v>
      </c>
      <c r="E3" s="0" t="n">
        <v>0</v>
      </c>
    </row>
    <row r="4" customFormat="false" ht="13.8" hidden="false" customHeight="false" outlineLevel="0" collapsed="false">
      <c r="A4" s="1" t="s">
        <v>164</v>
      </c>
      <c r="B4" s="1" t="str">
        <f aca="false">A4</f>
        <v>Iniciativa2</v>
      </c>
      <c r="C4" s="0" t="n">
        <f aca="false">TRUE()</f>
        <v>1</v>
      </c>
      <c r="D4" s="1" t="n">
        <f aca="false">FALSE()</f>
        <v>0</v>
      </c>
      <c r="E4" s="0" t="n">
        <v>0</v>
      </c>
    </row>
    <row r="5" customFormat="false" ht="13.8" hidden="false" customHeight="false" outlineLevel="0" collapsed="false">
      <c r="A5" s="1" t="s">
        <v>165</v>
      </c>
      <c r="B5" s="1" t="str">
        <f aca="false">A5</f>
        <v>Iniciativa3</v>
      </c>
      <c r="C5" s="0" t="n">
        <f aca="false">TRUE()</f>
        <v>1</v>
      </c>
      <c r="D5" s="1" t="n">
        <f aca="false">FALSE()</f>
        <v>0</v>
      </c>
      <c r="E5" s="0" t="n">
        <v>0</v>
      </c>
    </row>
    <row r="6" customFormat="false" ht="13.8" hidden="false" customHeight="false" outlineLevel="0" collapsed="false">
      <c r="A6" s="1" t="s">
        <v>259</v>
      </c>
      <c r="B6" s="1" t="str">
        <f aca="false">A6</f>
        <v>Iniciativa4</v>
      </c>
      <c r="C6" s="1" t="n">
        <f aca="false">FALSE()</f>
        <v>0</v>
      </c>
      <c r="D6" s="1" t="n">
        <f aca="false">FALSE()</f>
        <v>0</v>
      </c>
      <c r="E6" s="0" t="n">
        <v>0</v>
      </c>
    </row>
    <row r="7" customFormat="false" ht="13.8" hidden="false" customHeight="false" outlineLevel="0" collapsed="false">
      <c r="A7" s="1" t="s">
        <v>260</v>
      </c>
      <c r="B7" s="1" t="str">
        <f aca="false">A7</f>
        <v>Iniciativa5</v>
      </c>
      <c r="C7" s="1" t="n">
        <f aca="false">FALSE()</f>
        <v>0</v>
      </c>
      <c r="D7" s="1" t="n">
        <f aca="false">FALSE()</f>
        <v>0</v>
      </c>
      <c r="E7" s="0" t="n">
        <v>0</v>
      </c>
    </row>
    <row r="8" customFormat="false" ht="13.8" hidden="false" customHeight="false" outlineLevel="0" collapsed="false">
      <c r="A8" s="1" t="s">
        <v>261</v>
      </c>
      <c r="B8" s="1" t="str">
        <f aca="false">A8</f>
        <v>Iniciativa6</v>
      </c>
      <c r="C8" s="1" t="n">
        <f aca="false">FALSE()</f>
        <v>0</v>
      </c>
      <c r="D8" s="1" t="n">
        <f aca="false">FALSE()</f>
        <v>0</v>
      </c>
      <c r="E8" s="0" t="n">
        <v>0</v>
      </c>
    </row>
    <row r="9" customFormat="false" ht="13.8" hidden="false" customHeight="false" outlineLevel="0" collapsed="false">
      <c r="A9" s="1" t="s">
        <v>262</v>
      </c>
      <c r="B9" s="1" t="str">
        <f aca="false">A9</f>
        <v>Iniciativa7</v>
      </c>
      <c r="C9" s="1" t="n">
        <f aca="false">FALSE()</f>
        <v>0</v>
      </c>
      <c r="D9" s="1" t="n">
        <f aca="false">FALSE()</f>
        <v>0</v>
      </c>
      <c r="E9" s="0" t="n">
        <v>0</v>
      </c>
    </row>
    <row r="10" customFormat="false" ht="13.8" hidden="false" customHeight="false" outlineLevel="0" collapsed="false">
      <c r="A10" s="1" t="s">
        <v>263</v>
      </c>
      <c r="B10" s="1" t="str">
        <f aca="false">A10</f>
        <v>Iniciativa8</v>
      </c>
      <c r="C10" s="1" t="n">
        <f aca="false">FALSE()</f>
        <v>0</v>
      </c>
      <c r="D10" s="1" t="n">
        <f aca="false">FALSE()</f>
        <v>0</v>
      </c>
      <c r="E10" s="0" t="n">
        <v>0</v>
      </c>
    </row>
    <row r="11" customFormat="false" ht="13.8" hidden="false" customHeight="false" outlineLevel="0" collapsed="false">
      <c r="A11" s="1" t="s">
        <v>264</v>
      </c>
      <c r="B11" s="1" t="str">
        <f aca="false">A11</f>
        <v>Iniciativa9</v>
      </c>
      <c r="C11" s="1" t="n">
        <f aca="false">FALSE()</f>
        <v>0</v>
      </c>
      <c r="D11" s="1" t="n">
        <f aca="false">FALSE()</f>
        <v>0</v>
      </c>
      <c r="E11" s="0" t="n">
        <v>0</v>
      </c>
    </row>
    <row r="12" customFormat="false" ht="13.8" hidden="false" customHeight="false" outlineLevel="0" collapsed="false">
      <c r="A12" s="1" t="s">
        <v>265</v>
      </c>
      <c r="B12" s="1" t="str">
        <f aca="false">A12</f>
        <v>Iniciativa10</v>
      </c>
      <c r="C12" s="1" t="n">
        <f aca="false">FALSE()</f>
        <v>0</v>
      </c>
      <c r="D12" s="1" t="n">
        <f aca="false">FALSE()</f>
        <v>0</v>
      </c>
      <c r="E12" s="0" t="n">
        <v>0</v>
      </c>
    </row>
  </sheetData>
  <autoFilter ref="A1:D13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23.8928571428571"/>
    <col collapsed="false" hidden="false" max="2" min="2" style="0" width="16.1989795918367"/>
    <col collapsed="false" hidden="false" max="3" min="3" style="0" width="22.0051020408163"/>
    <col collapsed="false" hidden="false" max="4" min="4" style="0" width="9.44897959183673"/>
    <col collapsed="false" hidden="false" max="5" min="5" style="0" width="10.8010204081633"/>
    <col collapsed="false" hidden="false" max="6" min="6" style="0" width="70.6020408163265"/>
  </cols>
  <sheetData>
    <row r="1" customFormat="false" ht="15" hidden="false" customHeight="false" outlineLevel="0" collapsed="false">
      <c r="A1" s="0" t="s">
        <v>266</v>
      </c>
      <c r="B1" s="0" t="s">
        <v>267</v>
      </c>
      <c r="C1" s="0" t="s">
        <v>268</v>
      </c>
      <c r="D1" s="0" t="s">
        <v>269</v>
      </c>
      <c r="E1" s="0" t="s">
        <v>270</v>
      </c>
      <c r="F1" s="0" t="s">
        <v>271</v>
      </c>
    </row>
    <row r="2" customFormat="false" ht="15" hidden="false" customHeight="false" outlineLevel="0" collapsed="false">
      <c r="A2" s="1" t="s">
        <v>162</v>
      </c>
      <c r="B2" s="1" t="s">
        <v>272</v>
      </c>
      <c r="C2" s="1" t="s">
        <v>273</v>
      </c>
      <c r="D2" s="1"/>
      <c r="E2" s="1"/>
      <c r="F2" s="0" t="str">
        <f aca="false">_xlfn.concat($B$1,B2,$C$1,C2)</f>
        <v>Parametro 1: média, Parametro 2: desvio padrão</v>
      </c>
    </row>
    <row r="3" customFormat="false" ht="15" hidden="false" customHeight="false" outlineLevel="0" collapsed="false">
      <c r="A3" s="1" t="s">
        <v>274</v>
      </c>
      <c r="B3" s="1" t="s">
        <v>275</v>
      </c>
      <c r="C3" s="1" t="s">
        <v>276</v>
      </c>
      <c r="D3" s="1"/>
      <c r="E3" s="1"/>
      <c r="F3" s="1" t="str">
        <f aca="false">_xlfn.concat($B$1,B3,$C$1,C3)</f>
        <v>Parametro 1: mínimo, Parametro 2: máximo</v>
      </c>
    </row>
    <row r="4" customFormat="false" ht="15" hidden="false" customHeight="false" outlineLevel="0" collapsed="false">
      <c r="A4" s="1" t="s">
        <v>147</v>
      </c>
      <c r="B4" s="1" t="s">
        <v>275</v>
      </c>
      <c r="C4" s="1" t="s">
        <v>277</v>
      </c>
      <c r="D4" s="1" t="s">
        <v>276</v>
      </c>
      <c r="E4" s="1"/>
      <c r="F4" s="1" t="str">
        <f aca="false">_xlfn.concat($B$1,B4,$C$1,C4, $D$1, D4)</f>
        <v>Parametro 1: mínimo, Parametro 2: moda (valor mais provável), Parametro 3: máximo</v>
      </c>
    </row>
    <row r="5" customFormat="false" ht="15" hidden="false" customHeight="false" outlineLevel="0" collapsed="false">
      <c r="A5" s="1" t="s">
        <v>118</v>
      </c>
      <c r="B5" s="1" t="s">
        <v>272</v>
      </c>
      <c r="C5" s="1" t="s">
        <v>273</v>
      </c>
      <c r="D5" s="1" t="s">
        <v>275</v>
      </c>
      <c r="E5" s="1" t="s">
        <v>276</v>
      </c>
      <c r="F5" s="1" t="str">
        <f aca="false">_xlfn.concat($B$1,B5,$C$1,C5, $D$1, D5, $E$1,E5)</f>
        <v>Parametro 1: média, Parametro 2: desvio padrão, Parametro 3: mínimo, Parametro 4: máximo</v>
      </c>
    </row>
    <row r="6" customFormat="false" ht="15" hidden="false" customHeight="false" outlineLevel="0" collapsed="false">
      <c r="A6" s="1" t="s">
        <v>122</v>
      </c>
      <c r="B6" s="1" t="s">
        <v>278</v>
      </c>
      <c r="C6" s="1"/>
      <c r="D6" s="1"/>
      <c r="E6" s="1"/>
      <c r="F6" s="1" t="str">
        <f aca="false">_xlfn.concat($B$1,B6)</f>
        <v>Parametro 1: taxa (eventos / ano)</v>
      </c>
    </row>
    <row r="7" customFormat="false" ht="15" hidden="false" customHeight="false" outlineLevel="0" collapsed="false">
      <c r="A7" s="1" t="s">
        <v>279</v>
      </c>
      <c r="B7" s="1" t="s">
        <v>278</v>
      </c>
      <c r="C7" s="1"/>
      <c r="D7" s="1"/>
      <c r="E7" s="1"/>
      <c r="F7" s="1" t="str">
        <f aca="false">_xlfn.concat($B$1,B7)</f>
        <v>Parametro 1: taxa (eventos / ano)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V1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P51" activePane="bottomRight" state="frozen"/>
      <selection pane="topLeft" activeCell="A1" activeCellId="0" sqref="A1"/>
      <selection pane="topRight" activeCell="P1" activeCellId="0" sqref="P1"/>
      <selection pane="bottomLeft" activeCell="A51" activeCellId="0" sqref="A51"/>
      <selection pane="bottomRight" activeCell="U68" activeCellId="0" sqref="U68"/>
    </sheetView>
  </sheetViews>
  <sheetFormatPr defaultRowHeight="15"/>
  <cols>
    <col collapsed="false" hidden="false" max="1" min="1" style="27" width="8.23469387755102"/>
    <col collapsed="false" hidden="false" max="2" min="2" style="0" width="24.3010204081633"/>
    <col collapsed="false" hidden="false" max="3" min="3" style="0" width="14.0408163265306"/>
    <col collapsed="false" hidden="false" max="4" min="4" style="0" width="85.4489795918367"/>
    <col collapsed="false" hidden="false" max="5" min="5" style="0" width="29.4285714285714"/>
    <col collapsed="false" hidden="false" max="6" min="6" style="0" width="31.7244897959184"/>
    <col collapsed="false" hidden="false" max="9" min="7" style="0" width="13.2295918367347"/>
    <col collapsed="false" hidden="false" max="10" min="10" style="0" width="11.0714285714286"/>
    <col collapsed="false" hidden="false" max="11" min="11" style="0" width="13.2295918367347"/>
    <col collapsed="false" hidden="false" max="16" min="12" style="0" width="12.2857142857143"/>
    <col collapsed="false" hidden="false" max="18" min="17" style="1" width="12.2857142857143"/>
    <col collapsed="false" hidden="false" max="19" min="19" style="0" width="31.7244897959184"/>
    <col collapsed="false" hidden="false" max="20" min="20" style="0" width="8.36734693877551"/>
  </cols>
  <sheetData>
    <row r="1" customFormat="false" ht="15" hidden="false" customHeight="false" outlineLevel="0" collapsed="false">
      <c r="A1" s="1" t="s">
        <v>280</v>
      </c>
      <c r="B1" s="2" t="s">
        <v>281</v>
      </c>
      <c r="C1" s="2" t="s">
        <v>282</v>
      </c>
      <c r="D1" s="2" t="s">
        <v>283</v>
      </c>
      <c r="E1" s="2" t="s">
        <v>217</v>
      </c>
      <c r="F1" s="2" t="s">
        <v>284</v>
      </c>
      <c r="G1" s="7" t="n">
        <v>2011</v>
      </c>
      <c r="H1" s="7" t="n">
        <v>2012</v>
      </c>
      <c r="I1" s="7" t="n">
        <v>2013</v>
      </c>
      <c r="J1" s="7" t="n">
        <v>2014</v>
      </c>
      <c r="K1" s="7" t="n">
        <v>2015</v>
      </c>
      <c r="L1" s="7" t="n">
        <v>2016</v>
      </c>
      <c r="M1" s="7" t="n">
        <v>2017</v>
      </c>
      <c r="N1" s="7" t="n">
        <v>2018</v>
      </c>
      <c r="O1" s="7" t="n">
        <v>2019</v>
      </c>
      <c r="P1" s="7" t="n">
        <v>2020</v>
      </c>
      <c r="Q1" s="7" t="n">
        <v>2021</v>
      </c>
      <c r="R1" s="7" t="n">
        <v>2022</v>
      </c>
      <c r="S1" s="2" t="s">
        <v>285</v>
      </c>
      <c r="T1" s="2" t="s">
        <v>286</v>
      </c>
      <c r="U1" s="0" t="s">
        <v>9</v>
      </c>
      <c r="V1" s="0" t="s">
        <v>287</v>
      </c>
    </row>
    <row r="2" s="28" customFormat="true" ht="15" hidden="false" customHeight="false" outlineLevel="0" collapsed="false">
      <c r="A2" s="28" t="s">
        <v>288</v>
      </c>
      <c r="B2" s="28" t="s">
        <v>289</v>
      </c>
      <c r="C2" s="28" t="str">
        <f aca="false">VLOOKUP(B2,Lista_de_Parâmetros!A:D,3,0)</f>
        <v>Número de Funcionários que sofreu o evento</v>
      </c>
      <c r="D2" s="28" t="str">
        <f aca="false">VLOOKUP(B2,Lista_de_Parâmetros!A:D,4,0)</f>
        <v>Número de eventos com afastamento menor que 15 dias recorrentes de acidentes típicos.</v>
      </c>
      <c r="E2" s="28" t="str">
        <f aca="false">VLOOKUP(B2,Lista_de_Parâmetros!A:E,5,0)</f>
        <v>Eventos</v>
      </c>
      <c r="F2" s="28" t="s">
        <v>290</v>
      </c>
      <c r="G2" s="28" t="n">
        <v>368</v>
      </c>
      <c r="H2" s="28" t="n">
        <v>207</v>
      </c>
      <c r="I2" s="28" t="n">
        <v>84</v>
      </c>
      <c r="J2" s="28" t="n">
        <v>131</v>
      </c>
      <c r="K2" s="28" t="n">
        <v>37</v>
      </c>
      <c r="L2" s="28" t="n">
        <v>45</v>
      </c>
      <c r="M2" s="28" t="n">
        <v>49</v>
      </c>
      <c r="S2" s="28" t="s">
        <v>291</v>
      </c>
    </row>
    <row r="3" customFormat="false" ht="15" hidden="false" customHeight="false" outlineLevel="0" collapsed="false">
      <c r="A3" s="28" t="s">
        <v>288</v>
      </c>
      <c r="B3" s="28" t="s">
        <v>292</v>
      </c>
      <c r="C3" s="28" t="str">
        <f aca="false">VLOOKUP(B3,Lista_de_Parâmetros!A:D,3,0)</f>
        <v>Número de Funcionários que sofreu o evento</v>
      </c>
      <c r="D3" s="28" t="str">
        <f aca="false">VLOOKUP(B3,Lista_de_Parâmetros!A:D,4,0)</f>
        <v>Número de eventos com afastamento maior que 15 dias recorrentes de acidentes típicos.</v>
      </c>
      <c r="E3" s="28" t="str">
        <f aca="false">VLOOKUP(B3,Lista_de_Parâmetros!A:E,5,0)</f>
        <v>Eventos</v>
      </c>
      <c r="F3" s="28" t="s">
        <v>290</v>
      </c>
      <c r="G3" s="28" t="n">
        <v>21</v>
      </c>
      <c r="H3" s="28" t="n">
        <v>89</v>
      </c>
      <c r="I3" s="28" t="n">
        <v>65</v>
      </c>
      <c r="J3" s="28" t="n">
        <v>42</v>
      </c>
      <c r="K3" s="28" t="n">
        <v>21</v>
      </c>
      <c r="L3" s="28" t="n">
        <v>27</v>
      </c>
      <c r="M3" s="28" t="n">
        <v>15</v>
      </c>
      <c r="Q3" s="28"/>
      <c r="R3" s="28"/>
      <c r="S3" s="28" t="s">
        <v>291</v>
      </c>
    </row>
    <row r="4" customFormat="false" ht="15" hidden="false" customHeight="false" outlineLevel="0" collapsed="false">
      <c r="A4" s="28" t="s">
        <v>288</v>
      </c>
      <c r="B4" s="28" t="s">
        <v>293</v>
      </c>
      <c r="C4" s="28" t="str">
        <f aca="false">VLOOKUP(B4,Lista_de_Parâmetros!A:D,3,0)</f>
        <v>Número de Funcionários que sofreu o evento</v>
      </c>
      <c r="D4" s="28" t="str">
        <f aca="false">VLOOKUP(B4,Lista_de_Parâmetros!A:D,4,0)</f>
        <v>Número de eventos sem afastamento recorrentes de acidentes típicos.</v>
      </c>
      <c r="E4" s="28" t="str">
        <f aca="false">VLOOKUP(B4,Lista_de_Parâmetros!A:E,5,0)</f>
        <v>Eventos</v>
      </c>
      <c r="F4" s="28" t="s">
        <v>290</v>
      </c>
      <c r="K4" s="28" t="n">
        <v>55</v>
      </c>
      <c r="L4" s="28" t="n">
        <v>46</v>
      </c>
      <c r="M4" s="28" t="n">
        <v>36</v>
      </c>
      <c r="Q4" s="28"/>
      <c r="R4" s="28"/>
      <c r="S4" s="28" t="s">
        <v>291</v>
      </c>
    </row>
    <row r="5" customFormat="false" ht="15" hidden="false" customHeight="false" outlineLevel="0" collapsed="false">
      <c r="A5" s="28" t="s">
        <v>288</v>
      </c>
      <c r="B5" s="28" t="s">
        <v>294</v>
      </c>
      <c r="C5" s="28" t="str">
        <f aca="false">VLOOKUP(B5,Lista_de_Parâmetros!A:D,3,0)</f>
        <v>Número de Funcionários que sofreu o evento</v>
      </c>
      <c r="D5" s="28" t="str">
        <f aca="false">VLOOKUP(B5,Lista_de_Parâmetros!A:D,4,0)</f>
        <v>Número de eventos com óbitos recorrentes de acidentes típicos.</v>
      </c>
      <c r="E5" s="28" t="str">
        <f aca="false">VLOOKUP(B5,Lista_de_Parâmetros!A:E,5,0)</f>
        <v>Eventos</v>
      </c>
      <c r="F5" s="28" t="s">
        <v>290</v>
      </c>
      <c r="G5" s="28" t="n">
        <v>0</v>
      </c>
      <c r="H5" s="28" t="n">
        <v>0</v>
      </c>
      <c r="I5" s="28" t="n">
        <v>0</v>
      </c>
      <c r="J5" s="28" t="n">
        <v>0</v>
      </c>
      <c r="K5" s="28" t="n">
        <v>0</v>
      </c>
      <c r="L5" s="28" t="n">
        <v>0</v>
      </c>
      <c r="M5" s="28" t="n">
        <v>0</v>
      </c>
      <c r="Q5" s="28"/>
      <c r="R5" s="28"/>
      <c r="S5" s="28" t="s">
        <v>291</v>
      </c>
    </row>
    <row r="6" customFormat="false" ht="15" hidden="false" customHeight="false" outlineLevel="0" collapsed="false">
      <c r="A6" s="28" t="s">
        <v>288</v>
      </c>
      <c r="B6" s="28" t="s">
        <v>295</v>
      </c>
      <c r="C6" s="28" t="str">
        <f aca="false">VLOOKUP(B6,Lista_de_Parâmetros!A:D,3,0)</f>
        <v>Número de Funcionários que sofreu o evento</v>
      </c>
      <c r="D6" s="28" t="str">
        <f aca="false">VLOOKUP(B6,Lista_de_Parâmetros!A:D,4,0)</f>
        <v>Número de eventos com afastamento menor que 15 dias recorrentes de acidentes de trajeto.</v>
      </c>
      <c r="E6" s="28" t="str">
        <f aca="false">VLOOKUP(B6,Lista_de_Parâmetros!A:E,5,0)</f>
        <v>Eventos</v>
      </c>
      <c r="F6" s="28" t="s">
        <v>290</v>
      </c>
      <c r="G6" s="28" t="n">
        <v>0</v>
      </c>
      <c r="H6" s="28" t="n">
        <v>4</v>
      </c>
      <c r="I6" s="28" t="n">
        <v>2</v>
      </c>
      <c r="J6" s="28" t="n">
        <v>0</v>
      </c>
      <c r="K6" s="28" t="n">
        <v>0</v>
      </c>
      <c r="L6" s="28" t="n">
        <v>3</v>
      </c>
      <c r="M6" s="28" t="n">
        <v>0</v>
      </c>
      <c r="Q6" s="28"/>
      <c r="R6" s="28"/>
      <c r="S6" s="28" t="s">
        <v>291</v>
      </c>
    </row>
    <row r="7" customFormat="false" ht="15" hidden="false" customHeight="false" outlineLevel="0" collapsed="false">
      <c r="A7" s="28" t="s">
        <v>288</v>
      </c>
      <c r="B7" s="28" t="s">
        <v>296</v>
      </c>
      <c r="C7" s="28" t="str">
        <f aca="false">VLOOKUP(B7,Lista_de_Parâmetros!A:D,3,0)</f>
        <v>Número de Funcionários que sofreu o evento</v>
      </c>
      <c r="D7" s="28" t="str">
        <f aca="false">VLOOKUP(B7,Lista_de_Parâmetros!A:D,4,0)</f>
        <v>Número de eventos com afastamento maior que 15 dias recorrentes de acidentes de trajeto.</v>
      </c>
      <c r="E7" s="28" t="str">
        <f aca="false">VLOOKUP(B7,Lista_de_Parâmetros!A:E,5,0)</f>
        <v>Eventos</v>
      </c>
      <c r="F7" s="28" t="s">
        <v>290</v>
      </c>
      <c r="G7" s="28" t="n">
        <v>3</v>
      </c>
      <c r="H7" s="28" t="n">
        <v>1</v>
      </c>
      <c r="I7" s="28" t="n">
        <v>1</v>
      </c>
      <c r="J7" s="28" t="n">
        <v>2</v>
      </c>
      <c r="K7" s="28" t="n">
        <v>2</v>
      </c>
      <c r="L7" s="28" t="n">
        <v>1</v>
      </c>
      <c r="M7" s="28" t="n">
        <v>0</v>
      </c>
      <c r="Q7" s="28"/>
      <c r="R7" s="28"/>
      <c r="S7" s="28" t="s">
        <v>291</v>
      </c>
    </row>
    <row r="8" customFormat="false" ht="15" hidden="false" customHeight="false" outlineLevel="0" collapsed="false">
      <c r="A8" s="28" t="s">
        <v>288</v>
      </c>
      <c r="B8" s="28" t="s">
        <v>297</v>
      </c>
      <c r="C8" s="28" t="str">
        <f aca="false">VLOOKUP(B8,Lista_de_Parâmetros!A:D,3,0)</f>
        <v>Número de Funcionários que sofreu o evento</v>
      </c>
      <c r="D8" s="28" t="str">
        <f aca="false">VLOOKUP(B8,Lista_de_Parâmetros!A:D,4,0)</f>
        <v>Número de eventos sem afastamento recorrentes de acidentes de trajeto.</v>
      </c>
      <c r="E8" s="28" t="str">
        <f aca="false">VLOOKUP(B8,Lista_de_Parâmetros!A:E,5,0)</f>
        <v>Eventos</v>
      </c>
      <c r="F8" s="28" t="s">
        <v>290</v>
      </c>
      <c r="G8" s="28" t="n">
        <v>9</v>
      </c>
      <c r="H8" s="28" t="n">
        <v>3</v>
      </c>
      <c r="I8" s="28" t="n">
        <v>2</v>
      </c>
      <c r="J8" s="28" t="n">
        <v>0</v>
      </c>
      <c r="K8" s="28" t="n">
        <v>0</v>
      </c>
      <c r="L8" s="28" t="n">
        <v>3</v>
      </c>
      <c r="M8" s="28" t="n">
        <v>0</v>
      </c>
      <c r="Q8" s="28"/>
      <c r="R8" s="28"/>
      <c r="S8" s="28" t="s">
        <v>291</v>
      </c>
    </row>
    <row r="9" customFormat="false" ht="15" hidden="false" customHeight="false" outlineLevel="0" collapsed="false">
      <c r="A9" s="28" t="s">
        <v>288</v>
      </c>
      <c r="B9" s="28" t="s">
        <v>298</v>
      </c>
      <c r="C9" s="28" t="str">
        <f aca="false">VLOOKUP(B9,Lista_de_Parâmetros!A:D,3,0)</f>
        <v>Número de Funcionários que sofreu o evento</v>
      </c>
      <c r="D9" s="28" t="str">
        <f aca="false">VLOOKUP(B9,Lista_de_Parâmetros!A:D,4,0)</f>
        <v>Número de eventos com óbitos recorrentes de acidentes de trajeto.</v>
      </c>
      <c r="E9" s="28" t="str">
        <f aca="false">VLOOKUP(B9,Lista_de_Parâmetros!A:E,5,0)</f>
        <v>Eventos</v>
      </c>
      <c r="F9" s="28" t="s">
        <v>290</v>
      </c>
      <c r="G9" s="28" t="n">
        <v>0</v>
      </c>
      <c r="H9" s="28" t="n">
        <v>0</v>
      </c>
      <c r="I9" s="28" t="n">
        <v>0</v>
      </c>
      <c r="J9" s="28" t="n">
        <v>0</v>
      </c>
      <c r="K9" s="28" t="n">
        <v>0</v>
      </c>
      <c r="L9" s="28" t="n">
        <v>0</v>
      </c>
      <c r="M9" s="28" t="n">
        <v>0</v>
      </c>
      <c r="Q9" s="28"/>
      <c r="R9" s="28"/>
      <c r="S9" s="28" t="s">
        <v>291</v>
      </c>
    </row>
    <row r="10" customFormat="false" ht="15" hidden="false" customHeight="false" outlineLevel="0" collapsed="false">
      <c r="A10" s="28" t="s">
        <v>288</v>
      </c>
      <c r="B10" s="28" t="s">
        <v>299</v>
      </c>
      <c r="C10" s="28" t="str">
        <f aca="false">VLOOKUP(B10,Lista_de_Parâmetros!A:D,3,0)</f>
        <v>Número de Funcionários que sofreu o evento</v>
      </c>
      <c r="D10" s="28" t="str">
        <f aca="false">VLOOKUP(B10,Lista_de_Parâmetros!A:D,4,0)</f>
        <v>Número de eventos com afastamento menor que 15 dias por doença ocupacional.</v>
      </c>
      <c r="E10" s="28" t="str">
        <f aca="false">VLOOKUP(B10,Lista_de_Parâmetros!A:E,5,0)</f>
        <v>Eventos</v>
      </c>
      <c r="F10" s="28" t="s">
        <v>290</v>
      </c>
      <c r="G10" s="28" t="n">
        <v>0</v>
      </c>
      <c r="H10" s="28" t="n">
        <v>0</v>
      </c>
      <c r="I10" s="28" t="n">
        <v>0</v>
      </c>
      <c r="J10" s="29" t="n">
        <v>0</v>
      </c>
      <c r="K10" s="29" t="n">
        <v>0</v>
      </c>
      <c r="L10" s="29" t="n">
        <v>0</v>
      </c>
      <c r="M10" s="28" t="n">
        <v>0</v>
      </c>
      <c r="Q10" s="28"/>
      <c r="R10" s="28"/>
      <c r="S10" s="28" t="s">
        <v>291</v>
      </c>
    </row>
    <row r="11" customFormat="false" ht="15" hidden="false" customHeight="false" outlineLevel="0" collapsed="false">
      <c r="A11" s="28" t="s">
        <v>288</v>
      </c>
      <c r="B11" s="28" t="s">
        <v>300</v>
      </c>
      <c r="C11" s="28" t="str">
        <f aca="false">VLOOKUP(B11,Lista_de_Parâmetros!A:D,3,0)</f>
        <v>Número de Funcionários que sofreu o evento</v>
      </c>
      <c r="D11" s="28" t="str">
        <f aca="false">VLOOKUP(B11,Lista_de_Parâmetros!A:D,4,0)</f>
        <v>Número de eventos com afastamento maior que 15 dias por doença ocupacional.</v>
      </c>
      <c r="E11" s="28" t="str">
        <f aca="false">VLOOKUP(B11,Lista_de_Parâmetros!A:E,5,0)</f>
        <v>Eventos</v>
      </c>
      <c r="F11" s="28" t="s">
        <v>290</v>
      </c>
      <c r="G11" s="28" t="n">
        <v>9</v>
      </c>
      <c r="H11" s="28" t="n">
        <v>5</v>
      </c>
      <c r="I11" s="28" t="n">
        <v>17</v>
      </c>
      <c r="J11" s="29" t="n">
        <v>13</v>
      </c>
      <c r="K11" s="29" t="n">
        <v>8</v>
      </c>
      <c r="L11" s="29" t="n">
        <v>9</v>
      </c>
      <c r="M11" s="28" t="n">
        <v>0</v>
      </c>
      <c r="Q11" s="28"/>
      <c r="R11" s="28"/>
      <c r="S11" s="28" t="s">
        <v>291</v>
      </c>
    </row>
    <row r="12" customFormat="false" ht="15" hidden="false" customHeight="false" outlineLevel="0" collapsed="false">
      <c r="A12" s="28" t="s">
        <v>288</v>
      </c>
      <c r="B12" s="28" t="s">
        <v>301</v>
      </c>
      <c r="C12" s="28" t="str">
        <f aca="false">VLOOKUP(B12,Lista_de_Parâmetros!A:D,3,0)</f>
        <v>Número de Funcionários que sofreu o evento</v>
      </c>
      <c r="D12" s="28" t="str">
        <f aca="false">VLOOKUP(B12,Lista_de_Parâmetros!A:D,4,0)</f>
        <v>Número de eventos sem afastamento por doença ocupacional.</v>
      </c>
      <c r="E12" s="28" t="str">
        <f aca="false">VLOOKUP(B12,Lista_de_Parâmetros!A:E,5,0)</f>
        <v>Eventos</v>
      </c>
      <c r="F12" s="28" t="s">
        <v>290</v>
      </c>
      <c r="J12" s="28" t="n">
        <v>0</v>
      </c>
      <c r="K12" s="28" t="n">
        <v>0</v>
      </c>
      <c r="L12" s="28" t="n">
        <v>0</v>
      </c>
      <c r="Q12" s="28"/>
      <c r="R12" s="28"/>
      <c r="S12" s="28" t="s">
        <v>291</v>
      </c>
    </row>
    <row r="13" customFormat="false" ht="15" hidden="false" customHeight="false" outlineLevel="0" collapsed="false">
      <c r="A13" s="28" t="s">
        <v>288</v>
      </c>
      <c r="B13" s="28" t="s">
        <v>302</v>
      </c>
      <c r="C13" s="28" t="str">
        <f aca="false">VLOOKUP(B13,Lista_de_Parâmetros!A:D,3,0)</f>
        <v>Número de Funcionários que sofreu o evento</v>
      </c>
      <c r="D13" s="28" t="str">
        <f aca="false">VLOOKUP(B13,Lista_de_Parâmetros!A:D,4,0)</f>
        <v>Número de eventos com óbitos por doença ocupacional.</v>
      </c>
      <c r="E13" s="28" t="str">
        <f aca="false">VLOOKUP(B13,Lista_de_Parâmetros!A:E,5,0)</f>
        <v>Eventos</v>
      </c>
      <c r="F13" s="28" t="s">
        <v>290</v>
      </c>
      <c r="J13" s="28" t="n">
        <v>0</v>
      </c>
      <c r="K13" s="28" t="n">
        <v>0</v>
      </c>
      <c r="L13" s="28" t="n">
        <v>0</v>
      </c>
      <c r="Q13" s="28"/>
      <c r="R13" s="28"/>
      <c r="S13" s="28" t="s">
        <v>291</v>
      </c>
    </row>
    <row r="14" customFormat="false" ht="15" hidden="false" customHeight="false" outlineLevel="0" collapsed="false">
      <c r="A14" s="28" t="s">
        <v>288</v>
      </c>
      <c r="B14" s="28" t="s">
        <v>303</v>
      </c>
      <c r="C14" s="28" t="str">
        <f aca="false">VLOOKUP(B14,Lista_de_Parâmetros!A:D,3,0)</f>
        <v>Número de Funcionários que sofreu o evento</v>
      </c>
      <c r="D14" s="28" t="str">
        <f aca="false">VLOOKUP(B14,Lista_de_Parâmetros!A:D,4,0)</f>
        <v>Número de eventos com afastamento menor que 15 dias não relacionados ao trabalho.</v>
      </c>
      <c r="E14" s="28" t="str">
        <f aca="false">VLOOKUP(B14,Lista_de_Parâmetros!A:E,5,0)</f>
        <v>Eventos</v>
      </c>
      <c r="F14" s="28" t="s">
        <v>290</v>
      </c>
      <c r="J14" s="29" t="n">
        <v>807</v>
      </c>
      <c r="K14" s="29" t="n">
        <v>312</v>
      </c>
      <c r="L14" s="29" t="n">
        <v>365</v>
      </c>
      <c r="Q14" s="28"/>
      <c r="R14" s="28"/>
      <c r="S14" s="28" t="s">
        <v>291</v>
      </c>
    </row>
    <row r="15" customFormat="false" ht="15" hidden="false" customHeight="false" outlineLevel="0" collapsed="false">
      <c r="A15" s="28" t="s">
        <v>288</v>
      </c>
      <c r="B15" s="28" t="s">
        <v>304</v>
      </c>
      <c r="C15" s="28" t="str">
        <f aca="false">VLOOKUP(B15,Lista_de_Parâmetros!A:D,3,0)</f>
        <v>Número de Funcionários que sofreu o evento</v>
      </c>
      <c r="D15" s="28" t="str">
        <f aca="false">VLOOKUP(B15,Lista_de_Parâmetros!A:D,4,0)</f>
        <v>Número de eventos com afastamento maior que 15 dias não relacionados ao trabalho.</v>
      </c>
      <c r="E15" s="28" t="str">
        <f aca="false">VLOOKUP(B15,Lista_de_Parâmetros!A:E,5,0)</f>
        <v>Eventos</v>
      </c>
      <c r="F15" s="28" t="s">
        <v>290</v>
      </c>
      <c r="J15" s="29" t="n">
        <v>66</v>
      </c>
      <c r="K15" s="29" t="n">
        <v>28</v>
      </c>
      <c r="L15" s="29" t="n">
        <v>39</v>
      </c>
      <c r="Q15" s="28"/>
      <c r="R15" s="28"/>
      <c r="S15" s="28" t="s">
        <v>291</v>
      </c>
    </row>
    <row r="16" customFormat="false" ht="15" hidden="false" customHeight="false" outlineLevel="0" collapsed="false">
      <c r="A16" s="28" t="s">
        <v>288</v>
      </c>
      <c r="B16" s="28" t="s">
        <v>305</v>
      </c>
      <c r="C16" s="28" t="str">
        <f aca="false">VLOOKUP(B16,Lista_de_Parâmetros!A:D,3,0)</f>
        <v>Número de Funcionários que sofreu o evento</v>
      </c>
      <c r="D16" s="28" t="str">
        <f aca="false">VLOOKUP(B16,Lista_de_Parâmetros!A:D,4,0)</f>
        <v>Número de eventos sem afastamento não relacionados ao trabalho.</v>
      </c>
      <c r="E16" s="28" t="str">
        <f aca="false">VLOOKUP(B16,Lista_de_Parâmetros!A:E,5,0)</f>
        <v>Eventos</v>
      </c>
      <c r="F16" s="28" t="s">
        <v>290</v>
      </c>
      <c r="J16" s="28" t="n">
        <v>0</v>
      </c>
      <c r="K16" s="28" t="n">
        <v>0</v>
      </c>
      <c r="L16" s="28" t="n">
        <v>0</v>
      </c>
      <c r="Q16" s="28"/>
      <c r="R16" s="28"/>
      <c r="S16" s="28" t="s">
        <v>291</v>
      </c>
    </row>
    <row r="17" customFormat="false" ht="15" hidden="false" customHeight="false" outlineLevel="0" collapsed="false">
      <c r="A17" s="28" t="s">
        <v>288</v>
      </c>
      <c r="B17" s="28" t="s">
        <v>306</v>
      </c>
      <c r="C17" s="28" t="str">
        <f aca="false">VLOOKUP(B17,Lista_de_Parâmetros!A:D,3,0)</f>
        <v>Número de Funcionários que sofreu o evento</v>
      </c>
      <c r="D17" s="28" t="str">
        <f aca="false">VLOOKUP(B17,Lista_de_Parâmetros!A:D,4,0)</f>
        <v>Número de eventos com óbitos não relacionados ao trabalho.</v>
      </c>
      <c r="E17" s="28" t="str">
        <f aca="false">VLOOKUP(B17,Lista_de_Parâmetros!A:E,5,0)</f>
        <v>Eventos</v>
      </c>
      <c r="F17" s="28" t="s">
        <v>290</v>
      </c>
      <c r="J17" s="28" t="n">
        <v>0</v>
      </c>
      <c r="K17" s="28" t="n">
        <v>0</v>
      </c>
      <c r="L17" s="28" t="n">
        <v>0</v>
      </c>
      <c r="Q17" s="28"/>
      <c r="R17" s="28"/>
      <c r="S17" s="28" t="s">
        <v>291</v>
      </c>
    </row>
    <row r="18" s="30" customFormat="true" ht="15" hidden="false" customHeight="false" outlineLevel="0" collapsed="false">
      <c r="A18" s="30" t="s">
        <v>288</v>
      </c>
      <c r="B18" s="28" t="s">
        <v>12</v>
      </c>
      <c r="C18" s="28" t="str">
        <f aca="false">VLOOKUP(B18,Lista_de_Parâmetros!A:D,3,0)</f>
        <v>Número de Benefícios Concedidos</v>
      </c>
      <c r="D18" s="28" t="str">
        <f aca="false">VLOOKUP(B18,Lista_de_Parâmetros!A:D,4,0)</f>
        <v>Número de Auxílios Doença Acidentário.</v>
      </c>
      <c r="E18" s="28" t="str">
        <f aca="false">VLOOKUP(B18,Lista_de_Parâmetros!A:E,5,0)</f>
        <v>Eventos</v>
      </c>
      <c r="F18" s="28" t="s">
        <v>290</v>
      </c>
      <c r="G18" s="28"/>
      <c r="H18" s="28"/>
      <c r="I18" s="28"/>
      <c r="J18" s="28"/>
      <c r="K18" s="28"/>
      <c r="L18" s="28"/>
      <c r="M18" s="28" t="n">
        <f aca="false">SUM(G63:L63)</f>
        <v>398</v>
      </c>
      <c r="N18" s="28"/>
      <c r="O18" s="28"/>
      <c r="P18" s="28"/>
      <c r="Q18" s="28"/>
      <c r="R18" s="28"/>
      <c r="S18" s="28" t="s">
        <v>291</v>
      </c>
    </row>
    <row r="19" customFormat="false" ht="15" hidden="false" customHeight="false" outlineLevel="0" collapsed="false">
      <c r="A19" s="30" t="s">
        <v>288</v>
      </c>
      <c r="B19" s="28" t="s">
        <v>13</v>
      </c>
      <c r="C19" s="28" t="str">
        <f aca="false">VLOOKUP(B19,Lista_de_Parâmetros!A:D,3,0)</f>
        <v>Número de Benefícios Concedidos</v>
      </c>
      <c r="D19" s="28" t="str">
        <f aca="false">VLOOKUP(B19,Lista_de_Parâmetros!A:D,4,0)</f>
        <v>Número de Aposentadorias por Invalidez Acidentária.</v>
      </c>
      <c r="E19" s="28" t="str">
        <f aca="false">VLOOKUP(B19,Lista_de_Parâmetros!A:E,5,0)</f>
        <v>Eventos</v>
      </c>
      <c r="F19" s="28" t="s">
        <v>290</v>
      </c>
      <c r="G19" s="28"/>
      <c r="H19" s="28"/>
      <c r="I19" s="28"/>
      <c r="J19" s="28"/>
      <c r="K19" s="28"/>
      <c r="L19" s="28"/>
      <c r="M19" s="28" t="n">
        <f aca="false">SUM(G64:L64)</f>
        <v>1</v>
      </c>
      <c r="N19" s="28"/>
      <c r="O19" s="28"/>
      <c r="P19" s="28"/>
      <c r="Q19" s="28"/>
      <c r="R19" s="28"/>
      <c r="S19" s="28" t="s">
        <v>291</v>
      </c>
    </row>
    <row r="20" s="28" customFormat="true" ht="15" hidden="false" customHeight="false" outlineLevel="0" collapsed="false">
      <c r="A20" s="28" t="s">
        <v>288</v>
      </c>
      <c r="B20" s="28" t="s">
        <v>14</v>
      </c>
      <c r="C20" s="28" t="str">
        <f aca="false">VLOOKUP(B20,Lista_de_Parâmetros!A:D,3,0)</f>
        <v>Número de Benefícios Concedidos</v>
      </c>
      <c r="D20" s="28" t="str">
        <f aca="false">VLOOKUP(B20,Lista_de_Parâmetros!A:D,4,0)</f>
        <v>Número de Pensões por Morte Acidentária.</v>
      </c>
      <c r="E20" s="28" t="str">
        <f aca="false">VLOOKUP(B20,Lista_de_Parâmetros!A:E,5,0)</f>
        <v>Eventos</v>
      </c>
      <c r="F20" s="28" t="s">
        <v>290</v>
      </c>
      <c r="M20" s="28" t="n">
        <f aca="false">SUM(G65:L65)</f>
        <v>1</v>
      </c>
      <c r="S20" s="28" t="s">
        <v>291</v>
      </c>
    </row>
    <row r="21" s="28" customFormat="true" ht="15" hidden="false" customHeight="false" outlineLevel="0" collapsed="false">
      <c r="A21" s="28" t="s">
        <v>288</v>
      </c>
      <c r="B21" s="28" t="s">
        <v>15</v>
      </c>
      <c r="C21" s="28" t="str">
        <f aca="false">VLOOKUP(B21,Lista_de_Parâmetros!A:D,3,0)</f>
        <v>Número de Benefícios Concedidos</v>
      </c>
      <c r="D21" s="28" t="str">
        <f aca="false">VLOOKUP(B21,Lista_de_Parâmetros!A:D,4,0)</f>
        <v>Número de Auxílio Acidente.</v>
      </c>
      <c r="E21" s="28" t="str">
        <f aca="false">VLOOKUP(B21,Lista_de_Parâmetros!A:E,5,0)</f>
        <v>Eventos</v>
      </c>
      <c r="F21" s="28" t="s">
        <v>290</v>
      </c>
      <c r="M21" s="28" t="n">
        <f aca="false">SUM(G66:L66)</f>
        <v>13</v>
      </c>
      <c r="S21" s="28" t="s">
        <v>291</v>
      </c>
    </row>
    <row r="22" customFormat="false" ht="15" hidden="false" customHeight="false" outlineLevel="0" collapsed="false">
      <c r="A22" s="28" t="s">
        <v>307</v>
      </c>
      <c r="B22" s="28" t="s">
        <v>308</v>
      </c>
      <c r="C22" s="28" t="str">
        <f aca="false">VLOOKUP(B22,Lista_de_Parâmetros!A:D,3,0)</f>
        <v>Número de Benefícios Concedidos</v>
      </c>
      <c r="D22" s="28" t="str">
        <f aca="false">VLOOKUP(B22,Lista_de_Parâmetros!A:D,4,0)</f>
        <v>Número de Auxílios Doença Previdenciário.</v>
      </c>
      <c r="E22" s="28" t="str">
        <f aca="false">VLOOKUP(B22,Lista_de_Parâmetros!A:E,5,0)</f>
        <v>Eventos</v>
      </c>
      <c r="F22" s="28" t="s">
        <v>290</v>
      </c>
      <c r="G22" s="28"/>
      <c r="H22" s="28"/>
      <c r="I22" s="28"/>
      <c r="J22" s="28"/>
      <c r="K22" s="28"/>
      <c r="L22" s="28"/>
      <c r="Q22" s="0"/>
      <c r="R22" s="0"/>
      <c r="S22" s="28" t="s">
        <v>291</v>
      </c>
    </row>
    <row r="23" customFormat="false" ht="15" hidden="false" customHeight="false" outlineLevel="0" collapsed="false">
      <c r="A23" s="28" t="s">
        <v>307</v>
      </c>
      <c r="B23" s="28" t="s">
        <v>309</v>
      </c>
      <c r="C23" s="28" t="str">
        <f aca="false">VLOOKUP(B23,Lista_de_Parâmetros!A:D,3,0)</f>
        <v>Número de Benefícios Concedidos</v>
      </c>
      <c r="D23" s="28" t="str">
        <f aca="false">VLOOKUP(B23,Lista_de_Parâmetros!A:D,4,0)</f>
        <v>Número de Aposentadorias Invalidez Previdenciário.</v>
      </c>
      <c r="E23" s="28" t="str">
        <f aca="false">VLOOKUP(B23,Lista_de_Parâmetros!A:E,5,0)</f>
        <v>Eventos</v>
      </c>
      <c r="F23" s="28" t="s">
        <v>290</v>
      </c>
      <c r="Q23" s="0"/>
      <c r="R23" s="0"/>
      <c r="S23" s="28" t="s">
        <v>291</v>
      </c>
    </row>
    <row r="24" customFormat="false" ht="15" hidden="false" customHeight="false" outlineLevel="0" collapsed="false">
      <c r="A24" s="28" t="s">
        <v>310</v>
      </c>
      <c r="B24" s="28" t="s">
        <v>311</v>
      </c>
      <c r="C24" s="28" t="str">
        <f aca="false">VLOOKUP(B24,Lista_de_Parâmetros!A:D,3,0)</f>
        <v>Índice</v>
      </c>
      <c r="D24" s="28" t="str">
        <f aca="false">VLOOKUP(B24,Lista_de_Parâmetros!A:D,4,0)</f>
        <v>Índice de Frequência observado no Relatório do FAP</v>
      </c>
      <c r="E24" s="28" t="str">
        <f aca="false">VLOOKUP(B24,Lista_de_Parâmetros!A:E,5,0)</f>
        <v>Empresa/Operacionais</v>
      </c>
      <c r="F24" s="28" t="s">
        <v>290</v>
      </c>
      <c r="G24" s="28" t="n">
        <v>72.2869</v>
      </c>
      <c r="H24" s="28" t="n">
        <v>112.9599</v>
      </c>
      <c r="I24" s="28" t="n">
        <v>123.1641</v>
      </c>
      <c r="J24" s="28" t="n">
        <v>90.7061</v>
      </c>
      <c r="K24" s="28" t="n">
        <v>64.6429</v>
      </c>
      <c r="L24" s="28" t="n">
        <v>57.2668</v>
      </c>
      <c r="Q24" s="28"/>
      <c r="R24" s="28"/>
      <c r="S24" s="28" t="s">
        <v>291</v>
      </c>
    </row>
    <row r="25" customFormat="false" ht="15" hidden="false" customHeight="false" outlineLevel="0" collapsed="false">
      <c r="A25" s="28" t="s">
        <v>310</v>
      </c>
      <c r="B25" s="28" t="s">
        <v>312</v>
      </c>
      <c r="C25" s="28" t="str">
        <f aca="false">VLOOKUP(B25,Lista_de_Parâmetros!A:D,3,0)</f>
        <v>Índice</v>
      </c>
      <c r="D25" s="28" t="str">
        <f aca="false">VLOOKUP(B25,Lista_de_Parâmetros!A:D,4,0)</f>
        <v>Índice de Gravidade observado no Relatório do FAP</v>
      </c>
      <c r="E25" s="28" t="str">
        <f aca="false">VLOOKUP(B25,Lista_de_Parâmetros!A:E,5,0)</f>
        <v>Empresa/Operacionais</v>
      </c>
      <c r="F25" s="28" t="s">
        <v>290</v>
      </c>
      <c r="G25" s="28" t="n">
        <v>5.3381</v>
      </c>
      <c r="H25" s="28" t="n">
        <v>5.9071</v>
      </c>
      <c r="I25" s="28" t="n">
        <v>5.1318</v>
      </c>
      <c r="J25" s="28" t="n">
        <v>4.4006</v>
      </c>
      <c r="K25" s="28" t="n">
        <v>3.9348</v>
      </c>
      <c r="L25" s="28" t="n">
        <v>2.7518</v>
      </c>
      <c r="Q25" s="28"/>
      <c r="R25" s="28"/>
      <c r="S25" s="28" t="s">
        <v>291</v>
      </c>
    </row>
    <row r="26" customFormat="false" ht="15" hidden="false" customHeight="false" outlineLevel="0" collapsed="false">
      <c r="A26" s="28" t="s">
        <v>310</v>
      </c>
      <c r="B26" s="28" t="s">
        <v>313</v>
      </c>
      <c r="C26" s="28" t="str">
        <f aca="false">VLOOKUP(B26,Lista_de_Parâmetros!A:D,3,0)</f>
        <v>Índice</v>
      </c>
      <c r="D26" s="28" t="str">
        <f aca="false">VLOOKUP(B26,Lista_de_Parâmetros!A:D,4,0)</f>
        <v>Índice de Custo observado no Relatório do FAP</v>
      </c>
      <c r="E26" s="28" t="str">
        <f aca="false">VLOOKUP(B26,Lista_de_Parâmetros!A:E,5,0)</f>
        <v>Empresa/Operacionais</v>
      </c>
      <c r="F26" s="28" t="s">
        <v>290</v>
      </c>
      <c r="G26" s="28" t="n">
        <v>5.5895</v>
      </c>
      <c r="H26" s="28" t="n">
        <v>10.1434</v>
      </c>
      <c r="I26" s="28" t="n">
        <v>11.0406</v>
      </c>
      <c r="J26" s="28" t="n">
        <v>6.0473</v>
      </c>
      <c r="K26" s="28" t="n">
        <v>6.9916</v>
      </c>
      <c r="L26" s="28" t="n">
        <v>8.8776</v>
      </c>
      <c r="Q26" s="28"/>
      <c r="R26" s="28"/>
      <c r="S26" s="28" t="s">
        <v>291</v>
      </c>
    </row>
    <row r="27" customFormat="false" ht="15" hidden="false" customHeight="false" outlineLevel="0" collapsed="false">
      <c r="A27" s="28" t="s">
        <v>310</v>
      </c>
      <c r="B27" s="28" t="s">
        <v>314</v>
      </c>
      <c r="C27" s="28" t="str">
        <f aca="false">VLOOKUP(B27,Lista_de_Parâmetros!A:D,3,0)</f>
        <v>Percentil</v>
      </c>
      <c r="D27" s="28" t="str">
        <f aca="false">VLOOKUP(B27,Lista_de_Parâmetros!A:D,4,0)</f>
        <v>Percentil de Frequência observado no Relatório do FAP</v>
      </c>
      <c r="E27" s="28" t="str">
        <f aca="false">VLOOKUP(B27,Lista_de_Parâmetros!A:E,5,0)</f>
        <v>Empresa/Operacionais</v>
      </c>
      <c r="F27" s="28" t="s">
        <v>290</v>
      </c>
      <c r="G27" s="28" t="n">
        <v>56.0963</v>
      </c>
      <c r="H27" s="28" t="n">
        <v>74.3712</v>
      </c>
      <c r="I27" s="28" t="n">
        <v>79.2218</v>
      </c>
      <c r="J27" s="28" t="n">
        <v>65.2987</v>
      </c>
      <c r="K27" s="28" t="n">
        <v>53.8678</v>
      </c>
      <c r="L27" s="28" t="n">
        <v>50.9745</v>
      </c>
      <c r="Q27" s="28"/>
      <c r="R27" s="28"/>
      <c r="S27" s="28" t="s">
        <v>291</v>
      </c>
    </row>
    <row r="28" customFormat="false" ht="15" hidden="false" customHeight="false" outlineLevel="0" collapsed="false">
      <c r="A28" s="28" t="s">
        <v>310</v>
      </c>
      <c r="B28" s="28" t="s">
        <v>315</v>
      </c>
      <c r="C28" s="28" t="str">
        <f aca="false">VLOOKUP(B28,Lista_de_Parâmetros!A:D,3,0)</f>
        <v>Percentil</v>
      </c>
      <c r="D28" s="28" t="str">
        <f aca="false">VLOOKUP(B28,Lista_de_Parâmetros!A:D,4,0)</f>
        <v>Percentil de Gravidade observado no Relatório do FAP</v>
      </c>
      <c r="E28" s="28" t="str">
        <f aca="false">VLOOKUP(B28,Lista_de_Parâmetros!A:E,5,0)</f>
        <v>Empresa/Operacionais</v>
      </c>
      <c r="F28" s="28" t="s">
        <v>290</v>
      </c>
      <c r="G28" s="28" t="n">
        <v>63.0679</v>
      </c>
      <c r="H28" s="28" t="n">
        <v>68.6886</v>
      </c>
      <c r="I28" s="28" t="n">
        <v>67.1567</v>
      </c>
      <c r="J28" s="28" t="n">
        <v>60.2284</v>
      </c>
      <c r="K28" s="28" t="n">
        <v>59.1417</v>
      </c>
      <c r="L28" s="28" t="n">
        <v>53.1149</v>
      </c>
      <c r="Q28" s="28"/>
      <c r="R28" s="28"/>
      <c r="S28" s="28" t="s">
        <v>291</v>
      </c>
    </row>
    <row r="29" customFormat="false" ht="15" hidden="false" customHeight="false" outlineLevel="0" collapsed="false">
      <c r="A29" s="28" t="s">
        <v>310</v>
      </c>
      <c r="B29" s="28" t="s">
        <v>316</v>
      </c>
      <c r="C29" s="28" t="str">
        <f aca="false">VLOOKUP(B29,Lista_de_Parâmetros!A:D,3,0)</f>
        <v>Percentil</v>
      </c>
      <c r="D29" s="28" t="str">
        <f aca="false">VLOOKUP(B29,Lista_de_Parâmetros!A:D,4,0)</f>
        <v>Percentil de Custo observado no Relatório do FAP</v>
      </c>
      <c r="E29" s="28" t="str">
        <f aca="false">VLOOKUP(B29,Lista_de_Parâmetros!A:E,5,0)</f>
        <v>Empresa/Operacionais</v>
      </c>
      <c r="F29" s="28" t="s">
        <v>290</v>
      </c>
      <c r="G29" s="28" t="n">
        <v>73.1403</v>
      </c>
      <c r="H29" s="28" t="n">
        <v>82.4539</v>
      </c>
      <c r="I29" s="28" t="n">
        <v>79.2596</v>
      </c>
      <c r="J29" s="28" t="n">
        <v>72.8332</v>
      </c>
      <c r="K29" s="28" t="n">
        <v>75.0442</v>
      </c>
      <c r="L29" s="28" t="n">
        <v>78.7012</v>
      </c>
      <c r="Q29" s="28"/>
      <c r="R29" s="28"/>
      <c r="S29" s="28" t="s">
        <v>291</v>
      </c>
    </row>
    <row r="30" customFormat="false" ht="15" hidden="false" customHeight="false" outlineLevel="0" collapsed="false">
      <c r="A30" s="28" t="s">
        <v>310</v>
      </c>
      <c r="B30" s="31" t="s">
        <v>317</v>
      </c>
      <c r="G30" s="28" t="n">
        <v>1.2427</v>
      </c>
      <c r="H30" s="28" t="n">
        <v>1.4548</v>
      </c>
      <c r="I30" s="28" t="n">
        <v>1.4638</v>
      </c>
      <c r="J30" s="28" t="n">
        <v>1.2778</v>
      </c>
      <c r="K30" s="28" t="n">
        <v>1.1936</v>
      </c>
      <c r="L30" s="28" t="n">
        <v>1.124</v>
      </c>
      <c r="Q30" s="28"/>
      <c r="R30" s="28"/>
    </row>
    <row r="31" customFormat="false" ht="15" hidden="false" customHeight="false" outlineLevel="0" collapsed="false">
      <c r="A31" s="28" t="s">
        <v>288</v>
      </c>
      <c r="B31" s="28" t="s">
        <v>58</v>
      </c>
      <c r="C31" s="28" t="str">
        <f aca="false">VLOOKUP(B31,Lista_de_Parâmetros!A:D,3,0)</f>
        <v>dias</v>
      </c>
      <c r="D31" s="28" t="str">
        <f aca="false">VLOOKUP(B31,Lista_de_Parâmetros!A:D,4,0)</f>
        <v>Dias médios de afastamento menor que 15 dias.</v>
      </c>
      <c r="E31" s="28" t="str">
        <f aca="false">VLOOKUP(B31,Lista_de_Parâmetros!A:E,5,0)</f>
        <v>Empresa/Operacionais</v>
      </c>
      <c r="F31" s="28" t="s">
        <v>318</v>
      </c>
      <c r="M31" s="28" t="s">
        <v>319</v>
      </c>
      <c r="N31" s="28" t="n">
        <v>1</v>
      </c>
      <c r="O31" s="28" t="n">
        <v>1.8</v>
      </c>
      <c r="P31" s="28" t="n">
        <v>14</v>
      </c>
      <c r="Q31" s="28"/>
      <c r="R31" s="28"/>
      <c r="S31" s="28" t="s">
        <v>320</v>
      </c>
    </row>
    <row r="32" customFormat="false" ht="15" hidden="false" customHeight="false" outlineLevel="0" collapsed="false">
      <c r="A32" s="28" t="s">
        <v>288</v>
      </c>
      <c r="B32" s="28" t="s">
        <v>24</v>
      </c>
      <c r="C32" s="28" t="str">
        <f aca="false">VLOOKUP(B32,Lista_de_Parâmetros!A:D,3,0)</f>
        <v>%</v>
      </c>
      <c r="D32" s="28" t="str">
        <f aca="false">VLOOKUP(B32,Lista_de_Parâmetros!A:D,4,0)</f>
        <v>Percentual dos Acidentes com afastamento maior do que 15 dias que gera invalidez.</v>
      </c>
      <c r="E32" s="28" t="str">
        <f aca="false">VLOOKUP(B32,Lista_de_Parâmetros!A:E,5,0)</f>
        <v>Contexto Externo</v>
      </c>
      <c r="F32" s="28" t="s">
        <v>318</v>
      </c>
      <c r="O32" s="28" t="s">
        <v>321</v>
      </c>
      <c r="P32" s="28" t="n">
        <f aca="false">SUM(G64:L64)/(SUM(G3:L3)+SUM(G7:L7)+SUM(G11:L11))</f>
        <v>0.00297619047619048</v>
      </c>
      <c r="Q32" s="28"/>
      <c r="R32" s="28"/>
      <c r="S32" s="28" t="s">
        <v>320</v>
      </c>
    </row>
    <row r="33" customFormat="false" ht="15" hidden="false" customHeight="false" outlineLevel="0" collapsed="false">
      <c r="A33" s="28" t="s">
        <v>288</v>
      </c>
      <c r="B33" s="28" t="s">
        <v>117</v>
      </c>
      <c r="C33" s="28" t="str">
        <f aca="false">VLOOKUP(B33,Lista_de_Parâmetros!A:D,3,0)</f>
        <v>%</v>
      </c>
      <c r="D33" s="28" t="str">
        <f aca="false">VLOOKUP(B33,Lista_de_Parâmetros!A:D,4,0)</f>
        <v>Probabilidade de que um benefício do INSS seja convertido em uma ação regressiva contra a empresa.</v>
      </c>
      <c r="E33" s="28" t="str">
        <f aca="false">VLOOKUP(B33,Lista_de_Parâmetros!A:E,5,0)</f>
        <v>Outros</v>
      </c>
      <c r="F33" s="28" t="s">
        <v>318</v>
      </c>
      <c r="G33" s="28"/>
      <c r="H33" s="28"/>
      <c r="I33" s="28"/>
      <c r="J33" s="28"/>
      <c r="K33" s="28"/>
      <c r="L33" s="28"/>
      <c r="M33" s="28"/>
      <c r="N33" s="28" t="n">
        <v>0</v>
      </c>
      <c r="O33" s="28" t="n">
        <v>0.01</v>
      </c>
      <c r="P33" s="28" t="n">
        <v>0.05</v>
      </c>
      <c r="Q33" s="28"/>
      <c r="R33" s="28"/>
      <c r="S33" s="28" t="s">
        <v>320</v>
      </c>
    </row>
    <row r="34" s="1" customFormat="true" ht="15" hidden="false" customHeight="false" outlineLevel="0" collapsed="false">
      <c r="A34" s="28" t="s">
        <v>288</v>
      </c>
      <c r="B34" s="28" t="s">
        <v>322</v>
      </c>
      <c r="C34" s="28"/>
      <c r="D34" s="28"/>
      <c r="E34" s="28"/>
      <c r="F34" s="28"/>
      <c r="G34" s="28"/>
      <c r="H34" s="28"/>
      <c r="I34" s="28"/>
      <c r="J34" s="32" t="n">
        <v>169112.76</v>
      </c>
      <c r="K34" s="33" t="n">
        <v>104357.62</v>
      </c>
      <c r="L34" s="33" t="n">
        <v>52672.89</v>
      </c>
      <c r="M34" s="28"/>
      <c r="N34" s="28"/>
      <c r="O34" s="28"/>
      <c r="P34" s="28"/>
      <c r="Q34" s="28"/>
      <c r="R34" s="28"/>
      <c r="S34" s="28"/>
    </row>
    <row r="35" s="30" customFormat="true" ht="15" hidden="false" customHeight="false" outlineLevel="0" collapsed="false">
      <c r="A35" s="30" t="s">
        <v>288</v>
      </c>
      <c r="B35" s="28" t="s">
        <v>59</v>
      </c>
      <c r="C35" s="28" t="str">
        <f aca="false">VLOOKUP(B35,Lista_de_Parâmetros!A:D,3,0)</f>
        <v>reais</v>
      </c>
      <c r="D35" s="28" t="str">
        <f aca="false">VLOOKUP(B35,Lista_de_Parâmetros!A:D,4,0)</f>
        <v>Despesas médicas médias.</v>
      </c>
      <c r="E35" s="28" t="str">
        <f aca="false">VLOOKUP(B35,Lista_de_Parâmetros!A:E,5,0)</f>
        <v>Despesas/Custos</v>
      </c>
      <c r="F35" s="28" t="s">
        <v>318</v>
      </c>
      <c r="G35" s="34"/>
      <c r="H35" s="34"/>
      <c r="I35" s="34"/>
      <c r="J35" s="32" t="n">
        <f aca="false">J34/SUM(J2:J5)</f>
        <v>977.530404624278</v>
      </c>
      <c r="K35" s="32" t="n">
        <f aca="false">K34/SUM(K2:K5)</f>
        <v>923.518761061947</v>
      </c>
      <c r="L35" s="32" t="n">
        <f aca="false">L34/SUM(L2:L5)</f>
        <v>446.380423728814</v>
      </c>
      <c r="M35" s="28"/>
      <c r="N35" s="28"/>
      <c r="O35" s="28"/>
      <c r="P35" s="28"/>
      <c r="Q35" s="28"/>
      <c r="R35" s="28"/>
      <c r="S35" s="28" t="s">
        <v>320</v>
      </c>
    </row>
    <row r="36" customFormat="false" ht="15" hidden="false" customHeight="false" outlineLevel="0" collapsed="false">
      <c r="A36" s="30" t="s">
        <v>307</v>
      </c>
      <c r="B36" s="28" t="s">
        <v>323</v>
      </c>
      <c r="C36" s="28"/>
      <c r="D36" s="28"/>
      <c r="E36" s="28"/>
      <c r="F36" s="28"/>
      <c r="G36" s="34"/>
      <c r="H36" s="34" t="n">
        <v>45</v>
      </c>
      <c r="I36" s="34" t="n">
        <v>39</v>
      </c>
      <c r="J36" s="34" t="n">
        <v>32</v>
      </c>
      <c r="K36" s="32" t="n">
        <v>105</v>
      </c>
      <c r="L36" s="33" t="n">
        <v>100</v>
      </c>
      <c r="M36" s="28"/>
      <c r="N36" s="28"/>
      <c r="O36" s="28"/>
      <c r="P36" s="28"/>
      <c r="Q36" s="28"/>
      <c r="R36" s="28"/>
      <c r="S36" s="28"/>
    </row>
    <row r="37" customFormat="false" ht="15" hidden="false" customHeight="false" outlineLevel="0" collapsed="false">
      <c r="A37" s="30" t="s">
        <v>288</v>
      </c>
      <c r="B37" s="28" t="s">
        <v>27</v>
      </c>
      <c r="C37" s="28" t="str">
        <f aca="false">VLOOKUP(B37,Lista_de_Parâmetros!A:D,3,0)</f>
        <v>%</v>
      </c>
      <c r="D37" s="28" t="str">
        <f aca="false">VLOOKUP(B37,Lista_de_Parâmetros!A:D,4,0)</f>
        <v>Probabilidade de ajuizar e ganhar uma reclamatória trabalhistas.</v>
      </c>
      <c r="E37" s="28" t="str">
        <f aca="false">VLOOKUP(B37,Lista_de_Parâmetros!A:E,5,0)</f>
        <v>Outros</v>
      </c>
      <c r="F37" s="28" t="s">
        <v>318</v>
      </c>
      <c r="G37" s="28"/>
      <c r="H37" s="28"/>
      <c r="I37" s="28"/>
      <c r="J37" s="28"/>
      <c r="K37" s="28" t="n">
        <f aca="false">K36/K98</f>
        <v>0.08203125</v>
      </c>
      <c r="L37" s="28" t="n">
        <f aca="false">L36/L98</f>
        <v>0.495049504950495</v>
      </c>
      <c r="M37" s="28" t="n">
        <f aca="false">SUM(K36:L36)/SUM(K98:L98)</f>
        <v>0.138326585695007</v>
      </c>
      <c r="N37" s="28"/>
      <c r="O37" s="28" t="s">
        <v>321</v>
      </c>
      <c r="P37" s="28" t="n">
        <f aca="false">AVERAGE(K37:L37)*0.1</f>
        <v>0.0288540377475248</v>
      </c>
      <c r="Q37" s="28"/>
      <c r="R37" s="28"/>
      <c r="S37" s="28" t="s">
        <v>320</v>
      </c>
    </row>
    <row r="38" s="28" customFormat="true" ht="15" hidden="false" customHeight="false" outlineLevel="0" collapsed="false">
      <c r="A38" s="28" t="s">
        <v>288</v>
      </c>
      <c r="B38" s="28" t="s">
        <v>28</v>
      </c>
      <c r="C38" s="28" t="str">
        <f aca="false">VLOOKUP(B38,Lista_de_Parâmetros!A:D,3,0)</f>
        <v>reais</v>
      </c>
      <c r="D38" s="28" t="str">
        <f aca="false">VLOOKUP(B38,Lista_de_Parâmetros!A:D,4,0)</f>
        <v>Custo médio com reclamatórias trabalhistas.</v>
      </c>
      <c r="E38" s="28" t="str">
        <f aca="false">VLOOKUP(B38,Lista_de_Parâmetros!A:E,5,0)</f>
        <v>Despesas/Custos</v>
      </c>
      <c r="F38" s="28" t="s">
        <v>318</v>
      </c>
      <c r="P38" s="28" t="n">
        <v>6000</v>
      </c>
      <c r="S38" s="28" t="s">
        <v>320</v>
      </c>
    </row>
    <row r="39" customFormat="false" ht="15" hidden="false" customHeight="false" outlineLevel="0" collapsed="false">
      <c r="A39" s="28" t="s">
        <v>307</v>
      </c>
      <c r="B39" s="28" t="s">
        <v>196</v>
      </c>
      <c r="C39" s="28" t="str">
        <f aca="false">VLOOKUP(B39,Lista_de_Parâmetros!A:D,3,0)</f>
        <v>número</v>
      </c>
      <c r="D39" s="28" t="str">
        <f aca="false">VLOOKUP(B39,Lista_de_Parâmetros!A:D,4,0)</f>
        <v>Número de multas a priori da lei 1.</v>
      </c>
      <c r="E39" s="28" t="str">
        <f aca="false">VLOOKUP(B39,Lista_de_Parâmetros!A:E,5,0)</f>
        <v>Empresa/Operacionais</v>
      </c>
      <c r="F39" s="28" t="s">
        <v>318</v>
      </c>
      <c r="G39" s="28"/>
      <c r="H39" s="28"/>
      <c r="I39" s="28"/>
      <c r="J39" s="28"/>
      <c r="K39" s="28"/>
      <c r="L39" s="28"/>
      <c r="M39" s="28"/>
      <c r="N39" s="28"/>
      <c r="O39" s="28"/>
      <c r="Q39" s="0"/>
      <c r="R39" s="0"/>
      <c r="S39" s="28" t="s">
        <v>320</v>
      </c>
    </row>
    <row r="40" customFormat="false" ht="15" hidden="false" customHeight="false" outlineLevel="0" collapsed="false">
      <c r="A40" s="28" t="s">
        <v>307</v>
      </c>
      <c r="B40" s="28" t="s">
        <v>197</v>
      </c>
      <c r="C40" s="28" t="str">
        <f aca="false">VLOOKUP(B40,Lista_de_Parâmetros!A:D,3,0)</f>
        <v>número</v>
      </c>
      <c r="D40" s="28" t="str">
        <f aca="false">VLOOKUP(B40,Lista_de_Parâmetros!A:D,4,0)</f>
        <v>Número de multas a priori da lei 2.</v>
      </c>
      <c r="E40" s="28" t="str">
        <f aca="false">VLOOKUP(B40,Lista_de_Parâmetros!A:E,5,0)</f>
        <v>Empresa/Operacionais</v>
      </c>
      <c r="F40" s="28" t="s">
        <v>318</v>
      </c>
      <c r="Q40" s="28"/>
      <c r="R40" s="28"/>
      <c r="S40" s="28" t="s">
        <v>320</v>
      </c>
    </row>
    <row r="41" s="35" customFormat="true" ht="15" hidden="false" customHeight="false" outlineLevel="0" collapsed="false">
      <c r="A41" s="35" t="s">
        <v>307</v>
      </c>
      <c r="B41" s="28" t="s">
        <v>198</v>
      </c>
      <c r="C41" s="28" t="str">
        <f aca="false">VLOOKUP(B41,Lista_de_Parâmetros!A:D,3,0)</f>
        <v>número</v>
      </c>
      <c r="D41" s="28" t="str">
        <f aca="false">VLOOKUP(B41,Lista_de_Parâmetros!A:D,4,0)</f>
        <v>Número de multas a priori da lei 3.</v>
      </c>
      <c r="E41" s="28" t="str">
        <f aca="false">VLOOKUP(B41,Lista_de_Parâmetros!A:E,5,0)</f>
        <v>Empresa/Operacionais</v>
      </c>
      <c r="F41" s="28" t="s">
        <v>318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 t="s">
        <v>320</v>
      </c>
    </row>
    <row r="42" s="28" customFormat="true" ht="15" hidden="false" customHeight="false" outlineLevel="0" collapsed="false">
      <c r="A42" s="28" t="s">
        <v>307</v>
      </c>
      <c r="B42" s="28" t="s">
        <v>199</v>
      </c>
      <c r="C42" s="28" t="str">
        <f aca="false">VLOOKUP(B42,Lista_de_Parâmetros!A:D,3,0)</f>
        <v>número</v>
      </c>
      <c r="D42" s="28" t="str">
        <f aca="false">VLOOKUP(B42,Lista_de_Parâmetros!A:D,4,0)</f>
        <v>Número de multas a priori da lei 4.</v>
      </c>
      <c r="E42" s="28" t="str">
        <f aca="false">VLOOKUP(B42,Lista_de_Parâmetros!A:E,5,0)</f>
        <v>Empresa/Operacionais</v>
      </c>
      <c r="F42" s="28" t="s">
        <v>318</v>
      </c>
      <c r="S42" s="28" t="s">
        <v>320</v>
      </c>
    </row>
    <row r="43" s="3" customFormat="true" ht="15" hidden="false" customHeight="false" outlineLevel="0" collapsed="false">
      <c r="A43" s="3" t="s">
        <v>307</v>
      </c>
      <c r="B43" s="28" t="s">
        <v>200</v>
      </c>
      <c r="C43" s="28" t="str">
        <f aca="false">VLOOKUP(B43,Lista_de_Parâmetros!A:D,3,0)</f>
        <v>número</v>
      </c>
      <c r="D43" s="28" t="str">
        <f aca="false">VLOOKUP(B43,Lista_de_Parâmetros!A:D,4,0)</f>
        <v>Número de multas a priori da lei 5.</v>
      </c>
      <c r="E43" s="28" t="str">
        <f aca="false">VLOOKUP(B43,Lista_de_Parâmetros!A:E,5,0)</f>
        <v>Empresa/Operacionais</v>
      </c>
      <c r="F43" s="28" t="s">
        <v>318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 t="s">
        <v>320</v>
      </c>
    </row>
    <row r="44" s="3" customFormat="true" ht="15" hidden="false" customHeight="false" outlineLevel="0" collapsed="false">
      <c r="A44" s="3" t="s">
        <v>307</v>
      </c>
      <c r="B44" s="28" t="s">
        <v>201</v>
      </c>
      <c r="C44" s="28" t="str">
        <f aca="false">VLOOKUP(B44,Lista_de_Parâmetros!A:D,3,0)</f>
        <v>reais</v>
      </c>
      <c r="D44" s="28" t="str">
        <f aca="false">VLOOKUP(B44,Lista_de_Parâmetros!A:D,4,0)</f>
        <v>Custo médio com multas referentes a lei 1.</v>
      </c>
      <c r="E44" s="28" t="str">
        <f aca="false">VLOOKUP(B44,Lista_de_Parâmetros!A:E,5,0)</f>
        <v>Despesas/Custos</v>
      </c>
      <c r="F44" s="28" t="s">
        <v>318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 t="s">
        <v>320</v>
      </c>
    </row>
    <row r="45" s="28" customFormat="true" ht="15" hidden="false" customHeight="false" outlineLevel="0" collapsed="false">
      <c r="A45" s="28" t="s">
        <v>307</v>
      </c>
      <c r="B45" s="28" t="s">
        <v>202</v>
      </c>
      <c r="C45" s="28" t="str">
        <f aca="false">VLOOKUP(B45,Lista_de_Parâmetros!A:D,3,0)</f>
        <v>reais</v>
      </c>
      <c r="D45" s="28" t="str">
        <f aca="false">VLOOKUP(B45,Lista_de_Parâmetros!A:D,4,0)</f>
        <v>Custo médio com multas referentes a lei 2.</v>
      </c>
      <c r="E45" s="28" t="str">
        <f aca="false">VLOOKUP(B45,Lista_de_Parâmetros!A:E,5,0)</f>
        <v>Despesas/Custos</v>
      </c>
      <c r="F45" s="28" t="s">
        <v>318</v>
      </c>
      <c r="S45" s="28" t="s">
        <v>320</v>
      </c>
    </row>
    <row r="46" s="28" customFormat="true" ht="15" hidden="false" customHeight="false" outlineLevel="0" collapsed="false">
      <c r="A46" s="28" t="s">
        <v>307</v>
      </c>
      <c r="B46" s="28" t="s">
        <v>203</v>
      </c>
      <c r="C46" s="28" t="str">
        <f aca="false">VLOOKUP(B46,Lista_de_Parâmetros!A:D,3,0)</f>
        <v>reais</v>
      </c>
      <c r="D46" s="28" t="str">
        <f aca="false">VLOOKUP(B46,Lista_de_Parâmetros!A:D,4,0)</f>
        <v>Custo médio com multas referentes a lei 3.</v>
      </c>
      <c r="E46" s="28" t="str">
        <f aca="false">VLOOKUP(B46,Lista_de_Parâmetros!A:E,5,0)</f>
        <v>Despesas/Custos</v>
      </c>
      <c r="F46" s="28" t="s">
        <v>318</v>
      </c>
      <c r="S46" s="28" t="s">
        <v>320</v>
      </c>
    </row>
    <row r="47" s="3" customFormat="true" ht="15" hidden="false" customHeight="false" outlineLevel="0" collapsed="false">
      <c r="A47" s="3" t="s">
        <v>307</v>
      </c>
      <c r="B47" s="28" t="s">
        <v>204</v>
      </c>
      <c r="C47" s="28" t="str">
        <f aca="false">VLOOKUP(B47,Lista_de_Parâmetros!A:D,3,0)</f>
        <v>reais</v>
      </c>
      <c r="D47" s="28" t="str">
        <f aca="false">VLOOKUP(B47,Lista_de_Parâmetros!A:D,4,0)</f>
        <v>Custo médio com multas referentes a lei 4.</v>
      </c>
      <c r="E47" s="28" t="str">
        <f aca="false">VLOOKUP(B47,Lista_de_Parâmetros!A:E,5,0)</f>
        <v>Despesas/Custos</v>
      </c>
      <c r="F47" s="28" t="s">
        <v>318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 t="s">
        <v>320</v>
      </c>
    </row>
    <row r="48" customFormat="false" ht="15" hidden="false" customHeight="false" outlineLevel="0" collapsed="false">
      <c r="A48" s="3" t="s">
        <v>307</v>
      </c>
      <c r="B48" s="28" t="s">
        <v>205</v>
      </c>
      <c r="C48" s="28" t="str">
        <f aca="false">VLOOKUP(B48,Lista_de_Parâmetros!A:D,3,0)</f>
        <v>reais</v>
      </c>
      <c r="D48" s="28" t="str">
        <f aca="false">VLOOKUP(B48,Lista_de_Parâmetros!A:D,4,0)</f>
        <v>Custo médio com multas referentes a lei 5.</v>
      </c>
      <c r="E48" s="28" t="str">
        <f aca="false">VLOOKUP(B48,Lista_de_Parâmetros!A:E,5,0)</f>
        <v>Despesas/Custos</v>
      </c>
      <c r="F48" s="28" t="s">
        <v>318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 t="s">
        <v>320</v>
      </c>
    </row>
    <row r="49" s="36" customFormat="true" ht="15" hidden="false" customHeight="false" outlineLevel="0" collapsed="false">
      <c r="A49" s="36" t="s">
        <v>307</v>
      </c>
      <c r="B49" s="28" t="s">
        <v>206</v>
      </c>
      <c r="C49" s="28" t="str">
        <f aca="false">VLOOKUP(B49,Lista_de_Parâmetros!A:D,3,0)</f>
        <v>Binário (0=não atende; 1=atende)</v>
      </c>
      <c r="D49" s="28" t="str">
        <f aca="false">VLOOKUP(B49,Lista_de_Parâmetros!A:D,4,0)</f>
        <v>Atendimento a lei 1.</v>
      </c>
      <c r="E49" s="28" t="str">
        <f aca="false">VLOOKUP(B49,Lista_de_Parâmetros!A:E,5,0)</f>
        <v>Empresa/Operacionais</v>
      </c>
      <c r="F49" s="28" t="s">
        <v>318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 t="s">
        <v>320</v>
      </c>
    </row>
    <row r="50" s="36" customFormat="true" ht="15" hidden="false" customHeight="false" outlineLevel="0" collapsed="false">
      <c r="A50" s="36" t="s">
        <v>307</v>
      </c>
      <c r="B50" s="28" t="s">
        <v>207</v>
      </c>
      <c r="C50" s="28" t="str">
        <f aca="false">VLOOKUP(B50,Lista_de_Parâmetros!A:D,3,0)</f>
        <v>Binário (0=não atende; 1=atende)</v>
      </c>
      <c r="D50" s="28" t="str">
        <f aca="false">VLOOKUP(B50,Lista_de_Parâmetros!A:D,4,0)</f>
        <v>Atendimento a lei 2.</v>
      </c>
      <c r="E50" s="28" t="str">
        <f aca="false">VLOOKUP(B50,Lista_de_Parâmetros!A:E,5,0)</f>
        <v>Empresa/Operacionais</v>
      </c>
      <c r="F50" s="28" t="s">
        <v>318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 t="s">
        <v>320</v>
      </c>
    </row>
    <row r="51" s="30" customFormat="true" ht="15" hidden="false" customHeight="false" outlineLevel="0" collapsed="false">
      <c r="A51" s="30" t="s">
        <v>307</v>
      </c>
      <c r="B51" s="28" t="s">
        <v>208</v>
      </c>
      <c r="C51" s="28" t="str">
        <f aca="false">VLOOKUP(B51,Lista_de_Parâmetros!A:D,3,0)</f>
        <v>Binário (0=não atende; 1=atende)</v>
      </c>
      <c r="D51" s="28" t="str">
        <f aca="false">VLOOKUP(B51,Lista_de_Parâmetros!A:D,4,0)</f>
        <v>Atendimento a lei 3.</v>
      </c>
      <c r="E51" s="28" t="str">
        <f aca="false">VLOOKUP(B51,Lista_de_Parâmetros!A:E,5,0)</f>
        <v>Empresa/Operacionais</v>
      </c>
      <c r="F51" s="28" t="s">
        <v>318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 t="s">
        <v>320</v>
      </c>
    </row>
    <row r="52" s="36" customFormat="true" ht="15" hidden="false" customHeight="false" outlineLevel="0" collapsed="false">
      <c r="A52" s="36" t="s">
        <v>307</v>
      </c>
      <c r="B52" s="28" t="s">
        <v>209</v>
      </c>
      <c r="C52" s="28" t="str">
        <f aca="false">VLOOKUP(B52,Lista_de_Parâmetros!A:D,3,0)</f>
        <v>Binário (0=não atende; 1=atende)</v>
      </c>
      <c r="D52" s="28" t="str">
        <f aca="false">VLOOKUP(B52,Lista_de_Parâmetros!A:D,4,0)</f>
        <v>Atendimento a lei 4.</v>
      </c>
      <c r="E52" s="28" t="str">
        <f aca="false">VLOOKUP(B52,Lista_de_Parâmetros!A:E,5,0)</f>
        <v>Empresa/Operacionais</v>
      </c>
      <c r="F52" s="28" t="s">
        <v>318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 t="s">
        <v>320</v>
      </c>
    </row>
    <row r="53" s="28" customFormat="true" ht="15" hidden="false" customHeight="false" outlineLevel="0" collapsed="false">
      <c r="A53" s="28" t="s">
        <v>307</v>
      </c>
      <c r="B53" s="28" t="s">
        <v>210</v>
      </c>
      <c r="C53" s="28" t="str">
        <f aca="false">VLOOKUP(B53,Lista_de_Parâmetros!A:D,3,0)</f>
        <v>Binário (0=não atende; 1=atende)</v>
      </c>
      <c r="D53" s="28" t="str">
        <f aca="false">VLOOKUP(B53,Lista_de_Parâmetros!A:D,4,0)</f>
        <v>Atendimento a lei 5.</v>
      </c>
      <c r="E53" s="28" t="str">
        <f aca="false">VLOOKUP(B53,Lista_de_Parâmetros!A:E,5,0)</f>
        <v>Empresa/Operacionais</v>
      </c>
      <c r="F53" s="28" t="s">
        <v>318</v>
      </c>
      <c r="S53" s="28" t="s">
        <v>320</v>
      </c>
    </row>
    <row r="54" customFormat="false" ht="15" hidden="false" customHeight="false" outlineLevel="0" collapsed="false">
      <c r="A54" s="28" t="s">
        <v>288</v>
      </c>
      <c r="B54" s="28" t="s">
        <v>324</v>
      </c>
      <c r="C54" s="28" t="str">
        <f aca="false">VLOOKUP(B54,Lista_de_Parâmetros!A:D,3,0)</f>
        <v>dias</v>
      </c>
      <c r="D54" s="28" t="str">
        <f aca="false">VLOOKUP(B54,Lista_de_Parâmetros!A:D,4,0)</f>
        <v>Dias de interrupção operacional recorrente de algum evento.</v>
      </c>
      <c r="E54" s="28" t="str">
        <f aca="false">VLOOKUP(B54,Lista_de_Parâmetros!A:E,5,0)</f>
        <v>Empresa/Operacionais</v>
      </c>
      <c r="F54" s="28" t="s">
        <v>318</v>
      </c>
      <c r="N54" s="28" t="n">
        <v>0</v>
      </c>
      <c r="O54" s="28" t="n">
        <v>0.2</v>
      </c>
      <c r="P54" s="28" t="n">
        <v>1</v>
      </c>
      <c r="Q54" s="28"/>
      <c r="R54" s="28"/>
      <c r="S54" s="28" t="s">
        <v>320</v>
      </c>
    </row>
    <row r="55" customFormat="false" ht="15" hidden="false" customHeight="false" outlineLevel="0" collapsed="false">
      <c r="A55" s="28" t="s">
        <v>288</v>
      </c>
      <c r="B55" s="28" t="s">
        <v>325</v>
      </c>
      <c r="C55" s="28" t="str">
        <f aca="false">VLOOKUP(B55,Lista_de_Parâmetros!A:D,3,0)</f>
        <v>reais</v>
      </c>
      <c r="D55" s="28" t="str">
        <f aca="false">VLOOKUP(B55,Lista_de_Parâmetros!A:D,4,0)</f>
        <v>Lucro cessante médio diário oriundo de cada acidente.</v>
      </c>
      <c r="E55" s="28" t="str">
        <f aca="false">VLOOKUP(B55,Lista_de_Parâmetros!A:E,5,0)</f>
        <v>Empresa/Operacionais</v>
      </c>
      <c r="F55" s="28" t="s">
        <v>318</v>
      </c>
      <c r="P55" s="37" t="n">
        <f aca="false">284920903.74/252</f>
        <v>1130638.50690476</v>
      </c>
      <c r="Q55" s="37"/>
      <c r="R55" s="37"/>
      <c r="S55" s="28" t="s">
        <v>320</v>
      </c>
    </row>
    <row r="56" customFormat="false" ht="15" hidden="false" customHeight="false" outlineLevel="0" collapsed="false">
      <c r="A56" s="28" t="s">
        <v>288</v>
      </c>
      <c r="B56" s="28" t="s">
        <v>121</v>
      </c>
      <c r="C56" s="28" t="str">
        <f aca="false">VLOOKUP(B56,Lista_de_Parâmetros!A:D,3,0)</f>
        <v>Interdições</v>
      </c>
      <c r="D56" s="28" t="str">
        <f aca="false">VLOOKUP(B56,Lista_de_Parâmetros!A:D,4,0)</f>
        <v>Número de eventos de interdição por fiscalização.</v>
      </c>
      <c r="E56" s="28" t="str">
        <f aca="false">VLOOKUP(B56,Lista_de_Parâmetros!A:E,5,0)</f>
        <v>Outros</v>
      </c>
      <c r="F56" s="28" t="s">
        <v>318</v>
      </c>
      <c r="G56" s="28" t="n">
        <v>0</v>
      </c>
      <c r="H56" s="28" t="n">
        <v>0</v>
      </c>
      <c r="I56" s="28" t="n">
        <v>0</v>
      </c>
      <c r="J56" s="28" t="n">
        <v>0</v>
      </c>
      <c r="K56" s="28" t="n">
        <v>0</v>
      </c>
      <c r="L56" s="28" t="n">
        <v>0</v>
      </c>
      <c r="M56" s="28" t="n">
        <v>0</v>
      </c>
      <c r="N56" s="28" t="n">
        <v>0</v>
      </c>
      <c r="Q56" s="28"/>
      <c r="R56" s="28"/>
      <c r="S56" s="28" t="s">
        <v>320</v>
      </c>
    </row>
    <row r="57" customFormat="false" ht="15" hidden="false" customHeight="false" outlineLevel="0" collapsed="false">
      <c r="A57" s="28" t="s">
        <v>288</v>
      </c>
      <c r="B57" s="28" t="s">
        <v>326</v>
      </c>
      <c r="C57" s="28" t="str">
        <f aca="false">VLOOKUP(B57,Lista_de_Parâmetros!A:D,3,0)</f>
        <v>dias</v>
      </c>
      <c r="D57" s="28" t="str">
        <f aca="false">VLOOKUP(B57,Lista_de_Parâmetros!A:D,4,0)</f>
        <v>Dias de interdição por fiscalização.</v>
      </c>
      <c r="E57" s="28" t="str">
        <f aca="false">VLOOKUP(B57,Lista_de_Parâmetros!A:E,5,0)</f>
        <v>Outros</v>
      </c>
      <c r="F57" s="28" t="s">
        <v>318</v>
      </c>
      <c r="N57" s="28" t="n">
        <v>0</v>
      </c>
      <c r="O57" s="28" t="n">
        <v>0</v>
      </c>
      <c r="P57" s="28" t="n">
        <v>0</v>
      </c>
      <c r="Q57" s="28"/>
      <c r="R57" s="28"/>
      <c r="S57" s="28" t="s">
        <v>320</v>
      </c>
    </row>
    <row r="58" customFormat="false" ht="15" hidden="false" customHeight="false" outlineLevel="0" collapsed="false">
      <c r="A58" s="28" t="s">
        <v>288</v>
      </c>
      <c r="B58" s="28" t="s">
        <v>7</v>
      </c>
      <c r="C58" s="28" t="str">
        <f aca="false">VLOOKUP(B58,Lista_de_Parâmetros!A:D,3,0)</f>
        <v>adimensional</v>
      </c>
      <c r="D58" s="28" t="str">
        <f aca="false">VLOOKUP(B58,Lista_de_Parâmetros!A:D,4,0)</f>
        <v>Classificação RAT do CNAE da empresa (1, 2 ou 3).</v>
      </c>
      <c r="E58" s="28" t="str">
        <f aca="false">VLOOKUP(B58,Lista_de_Parâmetros!A:E,5,0)</f>
        <v>Empresa/Operacionais</v>
      </c>
      <c r="F58" s="28" t="s">
        <v>327</v>
      </c>
      <c r="G58" s="28" t="n">
        <v>0.03</v>
      </c>
      <c r="H58" s="28" t="n">
        <v>0.03</v>
      </c>
      <c r="I58" s="28" t="n">
        <v>0.03</v>
      </c>
      <c r="J58" s="28" t="n">
        <v>0.03</v>
      </c>
      <c r="K58" s="28" t="n">
        <v>0.03</v>
      </c>
      <c r="L58" s="28" t="n">
        <v>0.03</v>
      </c>
      <c r="M58" s="28" t="n">
        <v>0.03</v>
      </c>
      <c r="N58" s="28" t="n">
        <v>0.03</v>
      </c>
      <c r="O58" s="28" t="n">
        <v>0.03</v>
      </c>
      <c r="P58" s="28" t="n">
        <v>0.03</v>
      </c>
      <c r="Q58" s="28" t="n">
        <v>0.03</v>
      </c>
      <c r="R58" s="28" t="n">
        <v>0.03</v>
      </c>
      <c r="S58" s="28" t="s">
        <v>328</v>
      </c>
    </row>
    <row r="59" customFormat="false" ht="15" hidden="false" customHeight="false" outlineLevel="0" collapsed="false">
      <c r="A59" s="28" t="s">
        <v>288</v>
      </c>
      <c r="B59" s="28" t="s">
        <v>32</v>
      </c>
      <c r="C59" s="28" t="str">
        <f aca="false">VLOOKUP(B59,Lista_de_Parâmetros!A:D,3,0)</f>
        <v>reais</v>
      </c>
      <c r="D59" s="28" t="str">
        <f aca="false">VLOOKUP(B59,Lista_de_Parâmetros!A:D,4,0)</f>
        <v>Custo médio com benefícios do tipo B91.</v>
      </c>
      <c r="E59" s="28" t="str">
        <f aca="false">VLOOKUP(B59,Lista_de_Parâmetros!A:E,5,0)</f>
        <v>Despesas/Custos</v>
      </c>
      <c r="F59" s="28" t="s">
        <v>327</v>
      </c>
      <c r="O59" s="28" t="n">
        <v>2289.12</v>
      </c>
      <c r="P59" s="28" t="n">
        <v>2744.82</v>
      </c>
      <c r="Q59" s="28"/>
      <c r="R59" s="28"/>
      <c r="S59" s="28" t="s">
        <v>328</v>
      </c>
    </row>
    <row r="60" customFormat="false" ht="15" hidden="false" customHeight="false" outlineLevel="0" collapsed="false">
      <c r="A60" s="28" t="s">
        <v>288</v>
      </c>
      <c r="B60" s="28" t="s">
        <v>33</v>
      </c>
      <c r="C60" s="28" t="str">
        <f aca="false">VLOOKUP(B60,Lista_de_Parâmetros!A:D,3,0)</f>
        <v>reais</v>
      </c>
      <c r="D60" s="28" t="str">
        <f aca="false">VLOOKUP(B60,Lista_de_Parâmetros!A:D,4,0)</f>
        <v>Custo médio com benefícios do tipo B92.</v>
      </c>
      <c r="E60" s="28" t="str">
        <f aca="false">VLOOKUP(B60,Lista_de_Parâmetros!A:E,5,0)</f>
        <v>Despesas/Custos</v>
      </c>
      <c r="F60" s="28" t="s">
        <v>327</v>
      </c>
      <c r="O60" s="28" t="n">
        <v>419405.11</v>
      </c>
      <c r="P60" s="28" t="n">
        <v>0</v>
      </c>
      <c r="Q60" s="28"/>
      <c r="R60" s="28"/>
      <c r="S60" s="28" t="s">
        <v>328</v>
      </c>
    </row>
    <row r="61" customFormat="false" ht="15" hidden="false" customHeight="false" outlineLevel="0" collapsed="false">
      <c r="A61" s="28" t="s">
        <v>288</v>
      </c>
      <c r="B61" s="28" t="s">
        <v>34</v>
      </c>
      <c r="C61" s="28" t="str">
        <f aca="false">VLOOKUP(B61,Lista_de_Parâmetros!A:D,3,0)</f>
        <v>reais</v>
      </c>
      <c r="D61" s="28" t="str">
        <f aca="false">VLOOKUP(B61,Lista_de_Parâmetros!A:D,4,0)</f>
        <v>Custo médio com benefícios do tipo B93.</v>
      </c>
      <c r="E61" s="28" t="str">
        <f aca="false">VLOOKUP(B61,Lista_de_Parâmetros!A:E,5,0)</f>
        <v>Despesas/Custos</v>
      </c>
      <c r="F61" s="28" t="s">
        <v>327</v>
      </c>
      <c r="O61" s="28" t="n">
        <v>178766</v>
      </c>
      <c r="P61" s="28" t="n">
        <v>0</v>
      </c>
      <c r="Q61" s="28"/>
      <c r="R61" s="28"/>
      <c r="S61" s="28" t="s">
        <v>328</v>
      </c>
    </row>
    <row r="62" customFormat="false" ht="15" hidden="false" customHeight="false" outlineLevel="0" collapsed="false">
      <c r="A62" s="28" t="s">
        <v>288</v>
      </c>
      <c r="B62" s="28" t="s">
        <v>35</v>
      </c>
      <c r="C62" s="28" t="str">
        <f aca="false">VLOOKUP(B62,Lista_de_Parâmetros!A:D,3,0)</f>
        <v>reais</v>
      </c>
      <c r="D62" s="28" t="str">
        <f aca="false">VLOOKUP(B62,Lista_de_Parâmetros!A:D,4,0)</f>
        <v>Custo médio com benefícios do tipo B94.</v>
      </c>
      <c r="E62" s="28" t="str">
        <f aca="false">VLOOKUP(B62,Lista_de_Parâmetros!A:E,5,0)</f>
        <v>Despesas/Custos</v>
      </c>
      <c r="F62" s="28" t="s">
        <v>327</v>
      </c>
      <c r="G62" s="28"/>
      <c r="H62" s="28"/>
      <c r="I62" s="28"/>
      <c r="J62" s="28"/>
      <c r="K62" s="28"/>
      <c r="L62" s="28"/>
      <c r="M62" s="28"/>
      <c r="N62" s="28"/>
      <c r="O62" s="28" t="n">
        <v>277966.821272727</v>
      </c>
      <c r="P62" s="28" t="n">
        <v>17020.9708133053</v>
      </c>
      <c r="Q62" s="28"/>
      <c r="R62" s="28"/>
      <c r="S62" s="28" t="s">
        <v>328</v>
      </c>
    </row>
    <row r="63" s="28" customFormat="true" ht="15" hidden="false" customHeight="false" outlineLevel="0" collapsed="false">
      <c r="A63" s="28" t="s">
        <v>288</v>
      </c>
      <c r="B63" s="28" t="s">
        <v>167</v>
      </c>
      <c r="C63" s="28" t="str">
        <f aca="false">VLOOKUP(B63,Lista_de_Parâmetros!A:D,3,0)</f>
        <v>Número de Benefícios Concedidos</v>
      </c>
      <c r="D63" s="28" t="str">
        <f aca="false">VLOOKUP(B63,Lista_de_Parâmetros!A:D,4,0)</f>
        <v>Número de Auxílios Doença Acidentário.</v>
      </c>
      <c r="E63" s="28" t="str">
        <f aca="false">VLOOKUP(B63,Lista_de_Parâmetros!A:E,5,0)</f>
        <v>Empresa/Operacionais</v>
      </c>
      <c r="F63" s="28" t="s">
        <v>327</v>
      </c>
      <c r="G63" s="33" t="n">
        <f aca="false">139/2</f>
        <v>69.5</v>
      </c>
      <c r="H63" s="33" t="n">
        <f aca="false">164/2</f>
        <v>82</v>
      </c>
      <c r="I63" s="33" t="n">
        <f aca="false">154/2</f>
        <v>77</v>
      </c>
      <c r="J63" s="33" t="n">
        <f aca="false">145/2</f>
        <v>72.5</v>
      </c>
      <c r="K63" s="33" t="n">
        <f aca="false">123/2</f>
        <v>61.5</v>
      </c>
      <c r="L63" s="33" t="n">
        <f aca="false">71/2</f>
        <v>35.5</v>
      </c>
      <c r="S63" s="28" t="s">
        <v>329</v>
      </c>
    </row>
    <row r="64" s="28" customFormat="true" ht="15" hidden="false" customHeight="false" outlineLevel="0" collapsed="false">
      <c r="A64" s="28" t="s">
        <v>288</v>
      </c>
      <c r="B64" s="28" t="s">
        <v>168</v>
      </c>
      <c r="C64" s="28" t="str">
        <f aca="false">VLOOKUP(B64,Lista_de_Parâmetros!A:D,3,0)</f>
        <v>Número de Benefícios Concedidos</v>
      </c>
      <c r="D64" s="28" t="str">
        <f aca="false">VLOOKUP(B64,Lista_de_Parâmetros!A:D,4,0)</f>
        <v>Número de Aposentadorias por Invalidez Acidentária.</v>
      </c>
      <c r="E64" s="28" t="str">
        <f aca="false">VLOOKUP(B64,Lista_de_Parâmetros!A:E,5,0)</f>
        <v>Empresa/Operacionais</v>
      </c>
      <c r="F64" s="28" t="s">
        <v>327</v>
      </c>
      <c r="G64" s="33" t="n">
        <v>0</v>
      </c>
      <c r="H64" s="33" t="n">
        <v>0</v>
      </c>
      <c r="I64" s="33" t="n">
        <v>1</v>
      </c>
      <c r="J64" s="33" t="n">
        <v>0</v>
      </c>
      <c r="K64" s="33" t="n">
        <v>0</v>
      </c>
      <c r="L64" s="33" t="n">
        <v>0</v>
      </c>
      <c r="S64" s="28" t="s">
        <v>329</v>
      </c>
    </row>
    <row r="65" customFormat="false" ht="15" hidden="false" customHeight="false" outlineLevel="0" collapsed="false">
      <c r="A65" s="38" t="s">
        <v>288</v>
      </c>
      <c r="B65" s="28" t="s">
        <v>169</v>
      </c>
      <c r="C65" s="28" t="str">
        <f aca="false">VLOOKUP(B65,Lista_de_Parâmetros!A:D,3,0)</f>
        <v>Número de Benefícios Concedidos</v>
      </c>
      <c r="D65" s="28" t="str">
        <f aca="false">VLOOKUP(B65,Lista_de_Parâmetros!A:D,4,0)</f>
        <v>Número de Pensões por Morte Acidentária.</v>
      </c>
      <c r="E65" s="28" t="str">
        <f aca="false">VLOOKUP(B65,Lista_de_Parâmetros!A:E,5,0)</f>
        <v>Empresa/Operacionais</v>
      </c>
      <c r="F65" s="28" t="s">
        <v>327</v>
      </c>
      <c r="G65" s="33" t="n">
        <v>0</v>
      </c>
      <c r="H65" s="33" t="n">
        <v>1</v>
      </c>
      <c r="I65" s="33" t="n">
        <v>0</v>
      </c>
      <c r="J65" s="33" t="n">
        <v>0</v>
      </c>
      <c r="K65" s="33" t="n">
        <v>0</v>
      </c>
      <c r="L65" s="33" t="n">
        <v>0</v>
      </c>
      <c r="Q65" s="28"/>
      <c r="R65" s="28"/>
      <c r="S65" s="28" t="s">
        <v>329</v>
      </c>
    </row>
    <row r="66" customFormat="false" ht="15" hidden="false" customHeight="false" outlineLevel="0" collapsed="false">
      <c r="A66" s="38" t="s">
        <v>288</v>
      </c>
      <c r="B66" s="28" t="s">
        <v>170</v>
      </c>
      <c r="C66" s="28" t="str">
        <f aca="false">VLOOKUP(B66,Lista_de_Parâmetros!A:D,3,0)</f>
        <v>Número de Benefícios Concedidos</v>
      </c>
      <c r="D66" s="28" t="str">
        <f aca="false">VLOOKUP(B66,Lista_de_Parâmetros!A:D,4,0)</f>
        <v>Número de Auxílio Acidente.</v>
      </c>
      <c r="E66" s="28" t="str">
        <f aca="false">VLOOKUP(B66,Lista_de_Parâmetros!A:E,5,0)</f>
        <v>Empresa/Operacionais</v>
      </c>
      <c r="F66" s="28" t="s">
        <v>327</v>
      </c>
      <c r="G66" s="33" t="n">
        <v>0</v>
      </c>
      <c r="H66" s="33" t="n">
        <v>2</v>
      </c>
      <c r="I66" s="33" t="n">
        <v>3</v>
      </c>
      <c r="J66" s="33" t="n">
        <v>2</v>
      </c>
      <c r="K66" s="33" t="n">
        <v>3</v>
      </c>
      <c r="L66" s="33" t="n">
        <v>3</v>
      </c>
      <c r="Q66" s="28"/>
      <c r="R66" s="28"/>
      <c r="S66" s="28" t="s">
        <v>329</v>
      </c>
    </row>
    <row r="67" s="28" customFormat="true" ht="15" hidden="false" customHeight="false" outlineLevel="0" collapsed="false">
      <c r="A67" s="38" t="s">
        <v>330</v>
      </c>
      <c r="B67" s="28" t="s">
        <v>331</v>
      </c>
      <c r="G67" s="33" t="n">
        <f aca="false">SUM(G3,G11)</f>
        <v>30</v>
      </c>
      <c r="H67" s="33" t="n">
        <f aca="false">SUM(H3,H11)</f>
        <v>94</v>
      </c>
      <c r="I67" s="33" t="n">
        <f aca="false">SUM(I3,I11)</f>
        <v>82</v>
      </c>
      <c r="J67" s="33" t="n">
        <f aca="false">SUM(J3,J11)</f>
        <v>55</v>
      </c>
      <c r="K67" s="33" t="n">
        <f aca="false">SUM(K3,K11)</f>
        <v>29</v>
      </c>
      <c r="L67" s="33" t="n">
        <f aca="false">SUM(L3,L11)</f>
        <v>36</v>
      </c>
    </row>
    <row r="68" customFormat="false" ht="15" hidden="false" customHeight="false" outlineLevel="0" collapsed="false">
      <c r="A68" s="38" t="s">
        <v>330</v>
      </c>
      <c r="B68" s="1" t="s">
        <v>54</v>
      </c>
      <c r="G68" s="33" t="n">
        <f aca="false">G63/$G$67</f>
        <v>2.31666666666667</v>
      </c>
      <c r="H68" s="33" t="n">
        <f aca="false">H63/$G$67</f>
        <v>2.73333333333333</v>
      </c>
      <c r="I68" s="33" t="n">
        <f aca="false">I63/$G$67</f>
        <v>2.56666666666667</v>
      </c>
      <c r="J68" s="33" t="n">
        <f aca="false">J63/$G$67</f>
        <v>2.41666666666667</v>
      </c>
      <c r="K68" s="33" t="n">
        <f aca="false">K63/$G$67</f>
        <v>2.05</v>
      </c>
      <c r="L68" s="33" t="n">
        <f aca="false">L63/$G$67</f>
        <v>1.18333333333333</v>
      </c>
      <c r="Q68" s="0"/>
      <c r="R68" s="0"/>
      <c r="U68" s="28" t="n">
        <f aca="false">AVERAGE(G68:L68)</f>
        <v>2.21111111111111</v>
      </c>
      <c r="V68" s="28" t="n">
        <f aca="false">_xlfn.STDEV.S(G68:L68)</f>
        <v>0.554042383724354</v>
      </c>
    </row>
    <row r="69" customFormat="false" ht="15" hidden="false" customHeight="false" outlineLevel="0" collapsed="false">
      <c r="A69" s="38" t="s">
        <v>330</v>
      </c>
      <c r="B69" s="1" t="s">
        <v>55</v>
      </c>
      <c r="G69" s="33" t="n">
        <f aca="false">G64/$G$67</f>
        <v>0</v>
      </c>
      <c r="H69" s="33" t="n">
        <f aca="false">H64/$G$67</f>
        <v>0</v>
      </c>
      <c r="I69" s="33" t="n">
        <f aca="false">I64/$G$67</f>
        <v>0.0333333333333333</v>
      </c>
      <c r="J69" s="33" t="n">
        <f aca="false">J64/$G$67</f>
        <v>0</v>
      </c>
      <c r="K69" s="33" t="n">
        <f aca="false">K64/$G$67</f>
        <v>0</v>
      </c>
      <c r="L69" s="33" t="n">
        <f aca="false">L64/$G$67</f>
        <v>0</v>
      </c>
      <c r="Q69" s="0"/>
      <c r="R69" s="0"/>
      <c r="U69" s="28" t="n">
        <f aca="false">AVERAGE(G69:L69)</f>
        <v>0.00555555555555556</v>
      </c>
      <c r="V69" s="28" t="n">
        <f aca="false">_xlfn.STDEV.S(G69:L69)</f>
        <v>0.0136082763487954</v>
      </c>
    </row>
    <row r="70" customFormat="false" ht="15" hidden="false" customHeight="false" outlineLevel="0" collapsed="false">
      <c r="A70" s="38" t="s">
        <v>330</v>
      </c>
      <c r="B70" s="1" t="s">
        <v>56</v>
      </c>
      <c r="G70" s="33" t="n">
        <v>1</v>
      </c>
      <c r="H70" s="33" t="n">
        <v>1</v>
      </c>
      <c r="I70" s="33" t="n">
        <v>1</v>
      </c>
      <c r="J70" s="33" t="n">
        <v>1</v>
      </c>
      <c r="K70" s="33" t="n">
        <v>1</v>
      </c>
      <c r="L70" s="33" t="n">
        <v>1</v>
      </c>
      <c r="Q70" s="0"/>
      <c r="R70" s="0"/>
      <c r="U70" s="28" t="n">
        <f aca="false">AVERAGE(G70:L70)</f>
        <v>1</v>
      </c>
      <c r="V70" s="28" t="n">
        <f aca="false">_xlfn.STDEV.S(G70:L70)</f>
        <v>0</v>
      </c>
    </row>
    <row r="71" customFormat="false" ht="15" hidden="false" customHeight="false" outlineLevel="0" collapsed="false">
      <c r="A71" s="38" t="s">
        <v>330</v>
      </c>
      <c r="B71" s="1" t="s">
        <v>57</v>
      </c>
      <c r="G71" s="33" t="n">
        <f aca="false">G66/$G$67</f>
        <v>0</v>
      </c>
      <c r="H71" s="33" t="n">
        <f aca="false">H66/$G$67</f>
        <v>0.0666666666666667</v>
      </c>
      <c r="I71" s="33" t="n">
        <f aca="false">I66/$G$67</f>
        <v>0.1</v>
      </c>
      <c r="J71" s="33" t="n">
        <f aca="false">J66/$G$67</f>
        <v>0.0666666666666667</v>
      </c>
      <c r="K71" s="33" t="n">
        <f aca="false">K66/$G$67</f>
        <v>0.1</v>
      </c>
      <c r="L71" s="33" t="n">
        <f aca="false">L66/$G$67</f>
        <v>0.1</v>
      </c>
      <c r="Q71" s="0"/>
      <c r="R71" s="0"/>
      <c r="U71" s="28" t="n">
        <f aca="false">AVERAGE(G71:L71)</f>
        <v>0.0722222222222222</v>
      </c>
      <c r="V71" s="28" t="n">
        <f aca="false">_xlfn.STDEV.S(G71:L71)</f>
        <v>0.0389681731483337</v>
      </c>
    </row>
    <row r="72" s="30" customFormat="true" ht="15" hidden="false" customHeight="false" outlineLevel="0" collapsed="false">
      <c r="A72" s="38" t="s">
        <v>288</v>
      </c>
      <c r="B72" s="28" t="s">
        <v>332</v>
      </c>
      <c r="C72" s="28" t="e">
        <f aca="false">VLOOKUP(B72,Lista_de_Parâmetros!A:D,3,0)</f>
        <v>#N/A</v>
      </c>
      <c r="D72" s="28" t="e">
        <f aca="false">VLOOKUP(B72,Lista_de_Parâmetros!A:D,4,0)</f>
        <v>#N/A</v>
      </c>
      <c r="E72" s="28" t="e">
        <f aca="false">VLOOKUP(B72,Lista_de_Parâmetros!A:E,5,0)</f>
        <v>#N/A</v>
      </c>
      <c r="F72" s="28" t="s">
        <v>333</v>
      </c>
      <c r="G72" s="33" t="n">
        <v>2697.5833</v>
      </c>
      <c r="H72" s="33" t="n">
        <v>2894.8333</v>
      </c>
      <c r="I72" s="33" t="n">
        <v>3117.7917</v>
      </c>
      <c r="J72" s="33" t="n">
        <v>3340.4583</v>
      </c>
      <c r="K72" s="33" t="n">
        <v>3202.2083</v>
      </c>
      <c r="L72" s="33" t="n">
        <v>2689.1667</v>
      </c>
      <c r="M72" s="28" t="n">
        <v>1841</v>
      </c>
      <c r="N72" s="28" t="n">
        <v>1841</v>
      </c>
      <c r="O72" s="28" t="n">
        <v>1841</v>
      </c>
      <c r="P72" s="28" t="n">
        <v>1841</v>
      </c>
      <c r="Q72" s="28"/>
      <c r="R72" s="28"/>
      <c r="S72" s="28" t="s">
        <v>329</v>
      </c>
    </row>
    <row r="73" customFormat="false" ht="15" hidden="false" customHeight="false" outlineLevel="0" collapsed="false">
      <c r="A73" s="38" t="s">
        <v>288</v>
      </c>
      <c r="B73" s="28" t="s">
        <v>334</v>
      </c>
      <c r="C73" s="28" t="e">
        <f aca="false">VLOOKUP(B73,Lista_de_Parâmetros!A:D,3,0)</f>
        <v>#N/A</v>
      </c>
      <c r="D73" s="28" t="e">
        <f aca="false">VLOOKUP(B73,Lista_de_Parâmetros!A:D,4,0)</f>
        <v>#N/A</v>
      </c>
      <c r="E73" s="28" t="e">
        <f aca="false">VLOOKUP(B73,Lista_de_Parâmetros!A:E,5,0)</f>
        <v>#N/A</v>
      </c>
      <c r="F73" s="28" t="s">
        <v>333</v>
      </c>
      <c r="G73" s="33" t="n">
        <v>91272790.47</v>
      </c>
      <c r="H73" s="39" t="n">
        <v>110716938.56</v>
      </c>
      <c r="I73" s="39" t="n">
        <v>124040179.9</v>
      </c>
      <c r="J73" s="39" t="n">
        <v>144560225.09</v>
      </c>
      <c r="K73" s="39" t="n">
        <v>153606887.09</v>
      </c>
      <c r="L73" s="39" t="n">
        <v>139202001.38</v>
      </c>
      <c r="M73" s="28"/>
      <c r="N73" s="28"/>
      <c r="O73" s="28"/>
      <c r="P73" s="28"/>
      <c r="Q73" s="28"/>
      <c r="R73" s="28"/>
      <c r="S73" s="28" t="s">
        <v>329</v>
      </c>
    </row>
    <row r="74" s="28" customFormat="true" ht="15" hidden="false" customHeight="false" outlineLevel="0" collapsed="false">
      <c r="A74" s="38" t="s">
        <v>288</v>
      </c>
      <c r="B74" s="28" t="s">
        <v>171</v>
      </c>
      <c r="C74" s="28" t="str">
        <f aca="false">VLOOKUP(B74,Lista_de_Parâmetros!A:D,3,0)</f>
        <v>%</v>
      </c>
      <c r="D74" s="28" t="str">
        <f aca="false">VLOOKUP(B74,Lista_de_Parâmetros!A:D,4,0)</f>
        <v>Percentual de turnover da empresa (assim como consta no relatório do FAP) dos dois últimos anos.</v>
      </c>
      <c r="E74" s="28" t="str">
        <f aca="false">VLOOKUP(B74,Lista_de_Parâmetros!A:E,5,0)</f>
        <v>Empresa/Operacionais</v>
      </c>
      <c r="F74" s="28" t="s">
        <v>333</v>
      </c>
      <c r="G74" s="40" t="n">
        <v>0.248297</v>
      </c>
      <c r="H74" s="40" t="n">
        <v>0.298543</v>
      </c>
      <c r="I74" s="40" t="n">
        <v>0.254516</v>
      </c>
      <c r="J74" s="40" t="n">
        <v>0.289896</v>
      </c>
      <c r="K74" s="40" t="n">
        <v>0.267883</v>
      </c>
      <c r="L74" s="40" t="n">
        <v>0.131254</v>
      </c>
      <c r="M74" s="41"/>
      <c r="S74" s="28" t="s">
        <v>329</v>
      </c>
    </row>
    <row r="75" customFormat="false" ht="15" hidden="false" customHeight="false" outlineLevel="0" collapsed="false">
      <c r="A75" s="38" t="s">
        <v>288</v>
      </c>
      <c r="B75" s="28" t="s">
        <v>172</v>
      </c>
      <c r="C75" s="28" t="str">
        <f aca="false">VLOOKUP(B75,Lista_de_Parâmetros!A:D,3,0)</f>
        <v>reais</v>
      </c>
      <c r="D75" s="28" t="str">
        <f aca="false">VLOOKUP(B75,Lista_de_Parâmetros!A:D,4,0)</f>
        <v>Custo Total de Benefícios assim como consta no relatório do FAP dos dois últimos anos.</v>
      </c>
      <c r="E75" s="28" t="str">
        <f aca="false">VLOOKUP(B75,Lista_de_Parâmetros!A:E,5,0)</f>
        <v>Empresa/Operacionais</v>
      </c>
      <c r="F75" s="28" t="s">
        <v>333</v>
      </c>
      <c r="G75" s="33" t="n">
        <v>510171.36</v>
      </c>
      <c r="H75" s="33" t="n">
        <v>1123050.38</v>
      </c>
      <c r="I75" s="33" t="n">
        <v>1369479.62</v>
      </c>
      <c r="J75" s="33" t="n">
        <v>874201.36</v>
      </c>
      <c r="K75" s="33" t="n">
        <v>1073956.63</v>
      </c>
      <c r="L75" s="33" t="n">
        <v>1235775.84</v>
      </c>
      <c r="Q75" s="28"/>
      <c r="R75" s="28"/>
      <c r="S75" s="28" t="s">
        <v>329</v>
      </c>
    </row>
    <row r="76" customFormat="false" ht="15" hidden="false" customHeight="false" outlineLevel="0" collapsed="false">
      <c r="A76" s="38" t="s">
        <v>288</v>
      </c>
      <c r="B76" s="28" t="s">
        <v>173</v>
      </c>
      <c r="C76" s="28" t="str">
        <f aca="false">VLOOKUP(B76,Lista_de_Parâmetros!A:D,3,0)</f>
        <v>RAT Ajustado da Empresa</v>
      </c>
      <c r="D76" s="28" t="str">
        <f aca="false">VLOOKUP(B76,Lista_de_Parâmetros!A:D,4,0)</f>
        <v>RAT Ajustado, assim como consta no relatório do FAP dos dois últimos anos.</v>
      </c>
      <c r="E76" s="28" t="str">
        <f aca="false">VLOOKUP(B76,Lista_de_Parâmetros!A:E,5,0)</f>
        <v>Empresa/Operacionais</v>
      </c>
      <c r="F76" s="28" t="s">
        <v>333</v>
      </c>
      <c r="G76" s="42" t="n">
        <v>0.033921</v>
      </c>
      <c r="H76" s="42" t="n">
        <v>0.043644</v>
      </c>
      <c r="I76" s="42" t="n">
        <v>0.043944</v>
      </c>
      <c r="J76" s="42" t="n">
        <v>0.036252</v>
      </c>
      <c r="K76" s="42" t="n">
        <v>0.034356</v>
      </c>
      <c r="L76" s="42" t="n">
        <v>0.03279</v>
      </c>
      <c r="Q76" s="28"/>
      <c r="R76" s="28"/>
      <c r="S76" s="28" t="s">
        <v>329</v>
      </c>
    </row>
    <row r="77" customFormat="false" ht="15" hidden="false" customHeight="false" outlineLevel="0" collapsed="false">
      <c r="A77" s="38" t="s">
        <v>288</v>
      </c>
      <c r="B77" s="30" t="s">
        <v>335</v>
      </c>
      <c r="C77" s="30" t="str">
        <f aca="false">VLOOKUP(B77,Lista_de_Parâmetros!A:D,3,0)</f>
        <v>Número de Faltas</v>
      </c>
      <c r="D77" s="30" t="str">
        <f aca="false">VLOOKUP(B77,Lista_de_Parâmetros!A:D,4,0)</f>
        <v>Número de Faltas por Ano.</v>
      </c>
      <c r="E77" s="30" t="str">
        <f aca="false">VLOOKUP(B77,Lista_de_Parâmetros!A:E,5,0)</f>
        <v>Eventos</v>
      </c>
      <c r="F77" s="30" t="s">
        <v>290</v>
      </c>
      <c r="G77" s="30" t="n">
        <f aca="false">G78*G72</f>
        <v>19477.3334553987</v>
      </c>
      <c r="H77" s="30" t="n">
        <f aca="false">H78*H72</f>
        <v>22647.5343687189</v>
      </c>
      <c r="I77" s="30" t="n">
        <f aca="false">I78*I72</f>
        <v>22683.8957084793</v>
      </c>
      <c r="J77" s="30" t="n">
        <f aca="false">J78*J72</f>
        <v>20138.2680939189</v>
      </c>
      <c r="K77" s="30" t="n">
        <f aca="false">K78*K72</f>
        <v>14118.5588101581</v>
      </c>
      <c r="L77" s="30" t="n">
        <f aca="false">L78*L72</f>
        <v>11300.4001717398</v>
      </c>
      <c r="M77" s="30"/>
      <c r="N77" s="30"/>
      <c r="O77" s="30"/>
      <c r="P77" s="30"/>
      <c r="Q77" s="30"/>
      <c r="R77" s="30"/>
      <c r="S77" s="30" t="s">
        <v>291</v>
      </c>
    </row>
    <row r="78" s="28" customFormat="true" ht="15" hidden="false" customHeight="false" outlineLevel="0" collapsed="false">
      <c r="A78" s="38" t="s">
        <v>288</v>
      </c>
      <c r="B78" s="30" t="s">
        <v>141</v>
      </c>
      <c r="C78" s="30" t="str">
        <f aca="false">VLOOKUP(B78,Lista_de_Parâmetros!A:D,3,0)</f>
        <v>número de faltas por funcionário por ano</v>
      </c>
      <c r="D78" s="30" t="str">
        <f aca="false">VLOOKUP(B78,Lista_de_Parâmetros!A:D,4,0)</f>
        <v>Número de faltas (sem atestado) por funcionário por ano.</v>
      </c>
      <c r="E78" s="30"/>
      <c r="F78" s="30"/>
      <c r="G78" s="30" t="n">
        <v>7.2202899</v>
      </c>
      <c r="H78" s="30" t="n">
        <v>7.823433</v>
      </c>
      <c r="I78" s="30" t="n">
        <v>7.275629</v>
      </c>
      <c r="J78" s="30" t="n">
        <v>6.028594368</v>
      </c>
      <c r="K78" s="30" t="n">
        <v>4.409007</v>
      </c>
      <c r="L78" s="30" t="n">
        <v>4.202194</v>
      </c>
      <c r="M78" s="30"/>
      <c r="N78" s="30"/>
      <c r="O78" s="30"/>
      <c r="P78" s="30"/>
      <c r="Q78" s="30"/>
      <c r="R78" s="30"/>
      <c r="S78" s="30"/>
    </row>
    <row r="79" s="28" customFormat="true" ht="15" hidden="false" customHeight="false" outlineLevel="0" collapsed="false">
      <c r="A79" s="38" t="s">
        <v>288</v>
      </c>
      <c r="B79" s="30" t="s">
        <v>4</v>
      </c>
      <c r="C79" s="30" t="str">
        <f aca="false">VLOOKUP(B79,Lista_de_Parâmetros!A:D,3,0)</f>
        <v>número de funcionários</v>
      </c>
      <c r="D79" s="30" t="str">
        <f aca="false">VLOOKUP(B79,Lista_de_Parâmetros!A:D,4,0)</f>
        <v>Número de funcionários da empresa.</v>
      </c>
      <c r="E79" s="30" t="str">
        <f aca="false">VLOOKUP(B79,Lista_de_Parâmetros!A:E,5,0)</f>
        <v>Empresa/Operacionais</v>
      </c>
      <c r="F79" s="30" t="s">
        <v>290</v>
      </c>
      <c r="G79" s="30" t="n">
        <v>3112</v>
      </c>
      <c r="H79" s="30" t="n">
        <v>3088</v>
      </c>
      <c r="I79" s="30" t="n">
        <v>3385</v>
      </c>
      <c r="J79" s="30" t="n">
        <v>3128</v>
      </c>
      <c r="K79" s="30" t="n">
        <v>2283</v>
      </c>
      <c r="L79" s="30" t="n">
        <v>1771</v>
      </c>
      <c r="M79" s="30" t="n">
        <v>1857</v>
      </c>
      <c r="N79" s="30" t="n">
        <f aca="false">M79</f>
        <v>1857</v>
      </c>
      <c r="O79" s="30" t="n">
        <f aca="false">N79</f>
        <v>1857</v>
      </c>
      <c r="P79" s="30" t="n">
        <f aca="false">O79</f>
        <v>1857</v>
      </c>
      <c r="Q79" s="30" t="n">
        <f aca="false">P79</f>
        <v>1857</v>
      </c>
      <c r="R79" s="30" t="n">
        <f aca="false">Q79</f>
        <v>1857</v>
      </c>
      <c r="S79" s="30" t="s">
        <v>291</v>
      </c>
    </row>
    <row r="80" customFormat="false" ht="15" hidden="false" customHeight="false" outlineLevel="0" collapsed="false">
      <c r="A80" s="27" t="s">
        <v>288</v>
      </c>
      <c r="B80" s="0" t="s">
        <v>176</v>
      </c>
      <c r="C80" s="0" t="str">
        <f aca="false">VLOOKUP(B80,Lista_de_Parâmetros!A:D,3,0)</f>
        <v>%</v>
      </c>
      <c r="D80" s="0" t="str">
        <f aca="false">VLOOKUP(B80,Lista_de_Parâmetros!A:D,4,0)</f>
        <v>Variação Percentual do PIB atual.</v>
      </c>
      <c r="E80" s="0" t="str">
        <f aca="false">VLOOKUP(B80,Lista_de_Parâmetros!A:E,5,0)</f>
        <v>Contexto Externo</v>
      </c>
      <c r="F80" s="0" t="s">
        <v>336</v>
      </c>
      <c r="G80" s="43" t="n">
        <v>0.04</v>
      </c>
      <c r="H80" s="43" t="n">
        <v>0.0192</v>
      </c>
      <c r="I80" s="43" t="n">
        <v>0.0301</v>
      </c>
      <c r="J80" s="43" t="n">
        <v>0.0054</v>
      </c>
      <c r="K80" s="43" t="n">
        <v>-0.0376</v>
      </c>
      <c r="L80" s="43" t="n">
        <v>-0.0358</v>
      </c>
      <c r="M80" s="43" t="n">
        <v>-0.0004</v>
      </c>
      <c r="N80" s="43" t="n">
        <v>0.01</v>
      </c>
      <c r="O80" s="43" t="n">
        <v>0.02</v>
      </c>
      <c r="P80" s="43" t="n">
        <v>0.03</v>
      </c>
      <c r="Q80" s="43" t="n">
        <v>0.03</v>
      </c>
      <c r="R80" s="43" t="n">
        <v>0.03</v>
      </c>
      <c r="S80" s="0" t="s">
        <v>291</v>
      </c>
    </row>
    <row r="81" customFormat="false" ht="15" hidden="false" customHeight="false" outlineLevel="0" collapsed="false">
      <c r="A81" s="38" t="s">
        <v>307</v>
      </c>
      <c r="B81" s="30" t="s">
        <v>43</v>
      </c>
      <c r="C81" s="30" t="str">
        <f aca="false">VLOOKUP(B81,Lista_de_Parâmetros!A:D,3,0)</f>
        <v>dias</v>
      </c>
      <c r="D81" s="30" t="str">
        <f aca="false">VLOOKUP(B81,Lista_de_Parâmetros!A:D,4,0)</f>
        <v>Tempo de Contratação Médio.</v>
      </c>
      <c r="E81" s="30" t="str">
        <f aca="false">VLOOKUP(B81,Lista_de_Parâmetros!A:E,5,0)</f>
        <v>Empresa/Operacionais</v>
      </c>
      <c r="F81" s="30" t="s">
        <v>290</v>
      </c>
      <c r="G81" s="30"/>
      <c r="H81" s="30"/>
      <c r="I81" s="30"/>
      <c r="J81" s="30"/>
      <c r="K81" s="30"/>
      <c r="L81" s="30"/>
      <c r="M81" s="30" t="n">
        <v>32</v>
      </c>
      <c r="N81" s="30" t="n">
        <v>32</v>
      </c>
      <c r="O81" s="30" t="n">
        <v>32</v>
      </c>
      <c r="P81" s="30" t="n">
        <v>32</v>
      </c>
      <c r="Q81" s="30"/>
      <c r="R81" s="30"/>
      <c r="S81" s="30" t="s">
        <v>291</v>
      </c>
    </row>
    <row r="82" customFormat="false" ht="15" hidden="false" customHeight="false" outlineLevel="0" collapsed="false">
      <c r="A82" s="38" t="s">
        <v>288</v>
      </c>
      <c r="B82" s="30" t="s">
        <v>21</v>
      </c>
      <c r="C82" s="30" t="str">
        <f aca="false">VLOOKUP(B82,Lista_de_Parâmetros!A:D,3,0)</f>
        <v>reais</v>
      </c>
      <c r="D82" s="30" t="str">
        <f aca="false">VLOOKUP(B82,Lista_de_Parâmetros!A:D,4,0)</f>
        <v>Custo médio com substituição de um funcionário.</v>
      </c>
      <c r="E82" s="30" t="str">
        <f aca="false">VLOOKUP(B82,Lista_de_Parâmetros!A:E,5,0)</f>
        <v>Despesas/Custos</v>
      </c>
      <c r="F82" s="30" t="s">
        <v>318</v>
      </c>
      <c r="G82" s="30"/>
      <c r="H82" s="30"/>
      <c r="I82" s="30"/>
      <c r="J82" s="30"/>
      <c r="K82" s="30"/>
      <c r="L82" s="30"/>
      <c r="M82" s="30" t="n">
        <v>6475</v>
      </c>
      <c r="N82" s="30"/>
      <c r="O82" s="30"/>
      <c r="P82" s="30"/>
      <c r="Q82" s="30"/>
      <c r="R82" s="30"/>
      <c r="S82" s="30" t="s">
        <v>320</v>
      </c>
    </row>
    <row r="83" customFormat="false" ht="15" hidden="false" customHeight="false" outlineLevel="0" collapsed="false">
      <c r="A83" s="27" t="s">
        <v>307</v>
      </c>
      <c r="B83" s="1" t="s">
        <v>161</v>
      </c>
      <c r="C83" s="0" t="str">
        <f aca="false">VLOOKUP(B83,Lista_de_Parâmetros!A:D,3,0)</f>
        <v>%</v>
      </c>
      <c r="D83" s="0" t="str">
        <f aca="false">VLOOKUP(B83,Lista_de_Parâmetros!A:D,4,0)</f>
        <v>Percentual de presenteísmo da empresa.</v>
      </c>
      <c r="E83" s="0" t="str">
        <f aca="false">VLOOKUP(B83,Lista_de_Parâmetros!A:E,5,0)</f>
        <v>Empresa/Operacionais</v>
      </c>
      <c r="F83" s="0" t="s">
        <v>318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/>
      <c r="R83" s="0"/>
      <c r="S83" s="0" t="s">
        <v>320</v>
      </c>
    </row>
    <row r="84" s="30" customFormat="true" ht="15" hidden="false" customHeight="false" outlineLevel="0" collapsed="false">
      <c r="A84" s="27" t="s">
        <v>307</v>
      </c>
      <c r="B84" s="44" t="s">
        <v>25</v>
      </c>
      <c r="C84" s="45" t="str">
        <f aca="false">VLOOKUP(B84,Lista_de_Parâmetros!A:D,3,0)</f>
        <v>reais</v>
      </c>
      <c r="D84" s="45" t="str">
        <f aca="false">VLOOKUP(B84,Lista_de_Parâmetros!A:D,4,0)</f>
        <v>Custo médio com refugo e retrabalho por evento.</v>
      </c>
      <c r="E84" s="45" t="str">
        <f aca="false">VLOOKUP(B84,Lista_de_Parâmetros!A:E,5,0)</f>
        <v>Despesas/Custos</v>
      </c>
      <c r="F84" s="45" t="s">
        <v>318</v>
      </c>
      <c r="G84" s="45" t="n">
        <v>0</v>
      </c>
      <c r="H84" s="45" t="n">
        <v>0</v>
      </c>
      <c r="I84" s="45" t="n">
        <v>0</v>
      </c>
      <c r="J84" s="45" t="n">
        <v>0</v>
      </c>
      <c r="K84" s="45" t="n">
        <v>0</v>
      </c>
      <c r="L84" s="45" t="n">
        <v>0</v>
      </c>
      <c r="M84" s="45" t="n">
        <v>0</v>
      </c>
      <c r="N84" s="45" t="n">
        <f aca="false">M84</f>
        <v>0</v>
      </c>
      <c r="O84" s="45" t="n">
        <f aca="false">N84</f>
        <v>0</v>
      </c>
      <c r="P84" s="45" t="n">
        <f aca="false">O84</f>
        <v>0</v>
      </c>
      <c r="Q84" s="45" t="n">
        <f aca="false">P84</f>
        <v>0</v>
      </c>
      <c r="R84" s="45" t="n">
        <f aca="false">Q84</f>
        <v>0</v>
      </c>
      <c r="S84" s="45" t="s">
        <v>320</v>
      </c>
    </row>
    <row r="85" customFormat="false" ht="15" hidden="false" customHeight="false" outlineLevel="0" collapsed="false">
      <c r="A85" s="27" t="s">
        <v>307</v>
      </c>
      <c r="B85" s="45" t="s">
        <v>26</v>
      </c>
      <c r="C85" s="45" t="str">
        <f aca="false">VLOOKUP(B85,Lista_de_Parâmetros!A:D,3,0)</f>
        <v>reais</v>
      </c>
      <c r="D85" s="45" t="str">
        <f aca="false">VLOOKUP(B85,Lista_de_Parâmetros!A:D,4,0)</f>
        <v>Custo médio com matéria primas e insumos por evento.</v>
      </c>
      <c r="E85" s="45" t="str">
        <f aca="false">VLOOKUP(B85,Lista_de_Parâmetros!A:E,5,0)</f>
        <v>Despesas/Custos</v>
      </c>
      <c r="F85" s="45" t="s">
        <v>318</v>
      </c>
      <c r="G85" s="45" t="n">
        <v>0</v>
      </c>
      <c r="H85" s="45" t="n">
        <v>0</v>
      </c>
      <c r="I85" s="45" t="n">
        <v>0</v>
      </c>
      <c r="J85" s="45" t="n">
        <v>0</v>
      </c>
      <c r="K85" s="45" t="n">
        <v>0</v>
      </c>
      <c r="L85" s="45" t="n">
        <v>0</v>
      </c>
      <c r="M85" s="45" t="n">
        <v>0</v>
      </c>
      <c r="N85" s="45" t="n">
        <f aca="false">M85</f>
        <v>0</v>
      </c>
      <c r="O85" s="45" t="n">
        <f aca="false">N85</f>
        <v>0</v>
      </c>
      <c r="P85" s="45" t="n">
        <f aca="false">O85</f>
        <v>0</v>
      </c>
      <c r="Q85" s="45" t="n">
        <f aca="false">P85</f>
        <v>0</v>
      </c>
      <c r="R85" s="45" t="n">
        <f aca="false">Q85</f>
        <v>0</v>
      </c>
      <c r="S85" s="45" t="s">
        <v>320</v>
      </c>
    </row>
    <row r="86" s="46" customFormat="true" ht="15" hidden="false" customHeight="false" outlineLevel="0" collapsed="false">
      <c r="A86" s="27" t="s">
        <v>307</v>
      </c>
      <c r="B86" s="45" t="s">
        <v>29</v>
      </c>
      <c r="C86" s="45" t="str">
        <f aca="false">VLOOKUP(B86,Lista_de_Parâmetros!A:D,3,0)</f>
        <v>%</v>
      </c>
      <c r="D86" s="45" t="str">
        <f aca="false">VLOOKUP(B86,Lista_de_Parâmetros!A:D,4,0)</f>
        <v>Percentual de funcionários afastados que serão reabilitados pela empresa em um dado ano.</v>
      </c>
      <c r="E86" s="45" t="str">
        <f aca="false">VLOOKUP(B86,Lista_de_Parâmetros!A:E,5,0)</f>
        <v>Outros</v>
      </c>
      <c r="F86" s="45" t="s">
        <v>318</v>
      </c>
      <c r="G86" s="45" t="n">
        <v>0</v>
      </c>
      <c r="H86" s="45" t="n">
        <v>0</v>
      </c>
      <c r="I86" s="45" t="n">
        <v>0</v>
      </c>
      <c r="J86" s="45" t="n">
        <v>0</v>
      </c>
      <c r="K86" s="45" t="n">
        <v>0</v>
      </c>
      <c r="L86" s="45" t="n">
        <v>0</v>
      </c>
      <c r="M86" s="45" t="n">
        <v>0</v>
      </c>
      <c r="N86" s="45" t="n">
        <f aca="false">M86</f>
        <v>0</v>
      </c>
      <c r="O86" s="45" t="n">
        <f aca="false">N86</f>
        <v>0</v>
      </c>
      <c r="P86" s="45" t="n">
        <f aca="false">O86</f>
        <v>0</v>
      </c>
      <c r="Q86" s="45" t="n">
        <f aca="false">P86</f>
        <v>0</v>
      </c>
      <c r="R86" s="45" t="n">
        <f aca="false">Q86</f>
        <v>0</v>
      </c>
      <c r="S86" s="45" t="s">
        <v>320</v>
      </c>
    </row>
    <row r="87" s="46" customFormat="true" ht="15" hidden="false" customHeight="false" outlineLevel="0" collapsed="false">
      <c r="A87" s="27" t="s">
        <v>307</v>
      </c>
      <c r="B87" s="45" t="s">
        <v>30</v>
      </c>
      <c r="C87" s="45" t="str">
        <f aca="false">VLOOKUP(B87,Lista_de_Parâmetros!A:D,3,0)</f>
        <v>reais</v>
      </c>
      <c r="D87" s="45" t="str">
        <f aca="false">VLOOKUP(B87,Lista_de_Parâmetros!A:D,4,0)</f>
        <v>Custo médio com reabilitação de funcionários.</v>
      </c>
      <c r="E87" s="45" t="str">
        <f aca="false">VLOOKUP(B87,Lista_de_Parâmetros!A:E,5,0)</f>
        <v>Despesas/Custos</v>
      </c>
      <c r="F87" s="45" t="s">
        <v>318</v>
      </c>
      <c r="G87" s="45" t="n">
        <v>0</v>
      </c>
      <c r="H87" s="45" t="n">
        <v>0</v>
      </c>
      <c r="I87" s="45" t="n">
        <v>0</v>
      </c>
      <c r="J87" s="45" t="n">
        <v>0</v>
      </c>
      <c r="K87" s="45" t="n">
        <v>0</v>
      </c>
      <c r="L87" s="45" t="n">
        <v>0</v>
      </c>
      <c r="M87" s="45" t="n">
        <v>0</v>
      </c>
      <c r="N87" s="45" t="n">
        <f aca="false">M87</f>
        <v>0</v>
      </c>
      <c r="O87" s="45" t="n">
        <f aca="false">N87</f>
        <v>0</v>
      </c>
      <c r="P87" s="45" t="n">
        <f aca="false">O87</f>
        <v>0</v>
      </c>
      <c r="Q87" s="45" t="n">
        <f aca="false">P87</f>
        <v>0</v>
      </c>
      <c r="R87" s="45" t="n">
        <f aca="false">Q87</f>
        <v>0</v>
      </c>
      <c r="S87" s="45" t="s">
        <v>320</v>
      </c>
    </row>
    <row r="88" s="36" customFormat="true" ht="15" hidden="false" customHeight="false" outlineLevel="0" collapsed="false">
      <c r="A88" s="27" t="s">
        <v>337</v>
      </c>
      <c r="B88" s="36" t="s">
        <v>338</v>
      </c>
      <c r="C88" s="36" t="str">
        <f aca="false">VLOOKUP(B88,Lista_de_Parâmetros!A:D,3,0)</f>
        <v>reais</v>
      </c>
      <c r="D88" s="36" t="str">
        <f aca="false">VLOOKUP(B88,Lista_de_Parâmetros!A:D,4,0)</f>
        <v>Redução do custo unitário médio da peça em função da iniciativa.</v>
      </c>
      <c r="E88" s="36" t="str">
        <f aca="false">VLOOKUP(B88,Lista_de_Parâmetros!A:E,5,0)</f>
        <v>Empresa/Operacionais</v>
      </c>
      <c r="F88" s="36" t="s">
        <v>318</v>
      </c>
      <c r="S88" s="36" t="s">
        <v>320</v>
      </c>
    </row>
    <row r="89" s="36" customFormat="true" ht="15" hidden="false" customHeight="false" outlineLevel="0" collapsed="false">
      <c r="A89" s="27" t="s">
        <v>337</v>
      </c>
      <c r="B89" s="36" t="s">
        <v>195</v>
      </c>
      <c r="C89" s="36" t="str">
        <f aca="false">VLOOKUP(B89,Lista_de_Parâmetros!A:D,3,0)</f>
        <v>%</v>
      </c>
      <c r="D89" s="36" t="str">
        <f aca="false">VLOOKUP(B89,Lista_de_Parâmetros!A:D,4,0)</f>
        <v>Variação percentual do volume de vendas observado pelo aumento da qualidade do produto, propiciado pela iniciativa.</v>
      </c>
      <c r="E89" s="36" t="str">
        <f aca="false">VLOOKUP(B89,Lista_de_Parâmetros!A:E,5,0)</f>
        <v>Empresa/Operacionais</v>
      </c>
      <c r="F89" s="36" t="s">
        <v>318</v>
      </c>
      <c r="S89" s="36" t="s">
        <v>320</v>
      </c>
    </row>
    <row r="90" customFormat="false" ht="15" hidden="false" customHeight="false" outlineLevel="0" collapsed="false">
      <c r="A90" s="27" t="s">
        <v>288</v>
      </c>
      <c r="B90" s="30" t="s">
        <v>31</v>
      </c>
      <c r="C90" s="30" t="str">
        <f aca="false">VLOOKUP(B90,Lista_de_Parâmetros!A:D,3,0)</f>
        <v>reais / dia</v>
      </c>
      <c r="D90" s="30" t="str">
        <f aca="false">VLOOKUP(B90,Lista_de_Parâmetros!A:D,4,0)</f>
        <v>Custo Médio de Substituição por Unidade de Tempo. Cada 1 dia acrescenta X reais de custo em turnover.</v>
      </c>
      <c r="E90" s="30" t="str">
        <f aca="false">VLOOKUP(B90,Lista_de_Parâmetros!A:E,5,0)</f>
        <v>Despesas/Custos</v>
      </c>
      <c r="F90" s="30" t="s">
        <v>318</v>
      </c>
      <c r="G90" s="30"/>
      <c r="H90" s="30"/>
      <c r="I90" s="30"/>
      <c r="J90" s="30"/>
      <c r="K90" s="30"/>
      <c r="L90" s="30"/>
      <c r="M90" s="30" t="n">
        <f aca="false">765/M81</f>
        <v>23.90625</v>
      </c>
      <c r="N90" s="30"/>
      <c r="O90" s="30"/>
      <c r="P90" s="30"/>
      <c r="Q90" s="30"/>
      <c r="R90" s="30"/>
      <c r="S90" s="30" t="s">
        <v>320</v>
      </c>
    </row>
    <row r="91" customFormat="false" ht="15" hidden="false" customHeight="false" outlineLevel="0" collapsed="false">
      <c r="A91" s="27" t="s">
        <v>337</v>
      </c>
      <c r="B91" s="36" t="s">
        <v>158</v>
      </c>
      <c r="C91" s="36" t="str">
        <f aca="false">VLOOKUP(B91,Lista_de_Parâmetros!A:D,3,0)</f>
        <v>reais</v>
      </c>
      <c r="D91" s="36" t="str">
        <f aca="false">VLOOKUP(B91,Lista_de_Parâmetros!A:D,4,0)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36" t="str">
        <f aca="false">VLOOKUP(B91,Lista_de_Parâmetros!A:E,5,0)</f>
        <v>Empresa/Operacionais</v>
      </c>
      <c r="F91" s="36" t="s">
        <v>318</v>
      </c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 t="s">
        <v>320</v>
      </c>
    </row>
    <row r="92" customFormat="false" ht="15" hidden="false" customHeight="false" outlineLevel="0" collapsed="false">
      <c r="A92" s="27" t="s">
        <v>288</v>
      </c>
      <c r="B92" s="0" t="s">
        <v>339</v>
      </c>
      <c r="C92" s="0" t="str">
        <f aca="false">VLOOKUP(B92,Lista_de_Parâmetros!A:D,3,0)</f>
        <v>dias</v>
      </c>
      <c r="D92" s="0" t="str">
        <f aca="false">VLOOKUP(B92,Lista_de_Parâmetros!A:D,4,0)</f>
        <v>Dias de interrupção operacional recorrente de um óbito.</v>
      </c>
      <c r="E92" s="0" t="str">
        <f aca="false">VLOOKUP(B92,Lista_de_Parâmetros!A:E,5,0)</f>
        <v>Empresa/Operacionais</v>
      </c>
      <c r="F92" s="0" t="s">
        <v>318</v>
      </c>
      <c r="M92" s="0" t="s">
        <v>340</v>
      </c>
      <c r="N92" s="0" t="n">
        <v>1</v>
      </c>
      <c r="O92" s="0" t="n">
        <v>7</v>
      </c>
      <c r="P92" s="0" t="n">
        <v>30</v>
      </c>
      <c r="Q92" s="0"/>
      <c r="R92" s="0"/>
      <c r="S92" s="0" t="s">
        <v>320</v>
      </c>
    </row>
    <row r="93" customFormat="false" ht="15" hidden="false" customHeight="false" outlineLevel="0" collapsed="false">
      <c r="A93" s="27" t="s">
        <v>288</v>
      </c>
      <c r="B93" s="30" t="s">
        <v>6</v>
      </c>
      <c r="C93" s="30" t="e">
        <f aca="false">VLOOKUP(B93,Lista_de_Parâmetros!A:D,3,0)</f>
        <v>#N/A</v>
      </c>
      <c r="D93" s="30" t="e">
        <f aca="false">VLOOKUP(B93,Lista_de_Parâmetros!A:D,4,0)</f>
        <v>#N/A</v>
      </c>
      <c r="E93" s="30" t="e">
        <f aca="false">VLOOKUP(B93,Lista_de_Parâmetros!A:E,5,0)</f>
        <v>#N/A</v>
      </c>
      <c r="F93" s="30" t="s">
        <v>327</v>
      </c>
      <c r="G93" s="30"/>
      <c r="H93" s="30"/>
      <c r="I93" s="30"/>
      <c r="J93" s="30"/>
      <c r="K93" s="30" t="n">
        <v>55790923.51</v>
      </c>
      <c r="L93" s="30" t="n">
        <v>65678114.1</v>
      </c>
      <c r="M93" s="30" t="n">
        <f aca="false">L93</f>
        <v>65678114.1</v>
      </c>
      <c r="N93" s="30" t="n">
        <f aca="false">M93</f>
        <v>65678114.1</v>
      </c>
      <c r="O93" s="30" t="n">
        <f aca="false">N93</f>
        <v>65678114.1</v>
      </c>
      <c r="P93" s="30" t="n">
        <f aca="false">O93</f>
        <v>65678114.1</v>
      </c>
      <c r="Q93" s="30" t="n">
        <f aca="false">P93</f>
        <v>65678114.1</v>
      </c>
      <c r="R93" s="30" t="n">
        <f aca="false">Q93</f>
        <v>65678114.1</v>
      </c>
      <c r="S93" s="30" t="s">
        <v>328</v>
      </c>
    </row>
    <row r="94" customFormat="false" ht="15" hidden="false" customHeight="false" outlineLevel="0" collapsed="false">
      <c r="A94" s="27" t="s">
        <v>288</v>
      </c>
      <c r="B94" s="30" t="s">
        <v>10</v>
      </c>
      <c r="C94" s="30" t="str">
        <f aca="false">VLOOKUP(B94,Lista_de_Parâmetros!A:D,3,0)</f>
        <v>horas</v>
      </c>
      <c r="D94" s="30" t="str">
        <f aca="false">VLOOKUP(B94,Lista_de_Parâmetros!A:D,4,0)</f>
        <v>Horas trabalhadas por dia.</v>
      </c>
      <c r="E94" s="30" t="str">
        <f aca="false">VLOOKUP(B94,Lista_de_Parâmetros!A:E,5,0)</f>
        <v>Empresa/Operacionais</v>
      </c>
      <c r="F94" s="30" t="s">
        <v>327</v>
      </c>
      <c r="G94" s="30" t="n">
        <v>8.8</v>
      </c>
      <c r="H94" s="30" t="n">
        <v>8.8</v>
      </c>
      <c r="I94" s="30" t="n">
        <v>8.8</v>
      </c>
      <c r="J94" s="30" t="n">
        <v>8.8</v>
      </c>
      <c r="K94" s="30" t="n">
        <v>8.8</v>
      </c>
      <c r="L94" s="30" t="n">
        <v>8.8</v>
      </c>
      <c r="M94" s="30" t="n">
        <v>8.8</v>
      </c>
      <c r="N94" s="30" t="n">
        <v>8.8</v>
      </c>
      <c r="O94" s="30" t="n">
        <v>8.8</v>
      </c>
      <c r="P94" s="30" t="n">
        <v>8.8</v>
      </c>
      <c r="Q94" s="30" t="n">
        <v>8.8</v>
      </c>
      <c r="R94" s="30" t="n">
        <v>8.8</v>
      </c>
      <c r="S94" s="30" t="s">
        <v>328</v>
      </c>
    </row>
    <row r="95" customFormat="false" ht="15" hidden="false" customHeight="false" outlineLevel="0" collapsed="false">
      <c r="A95" s="27" t="s">
        <v>288</v>
      </c>
      <c r="B95" s="30" t="s">
        <v>11</v>
      </c>
      <c r="C95" s="30" t="str">
        <f aca="false">VLOOKUP(B95,Lista_de_Parâmetros!A:D,3,0)</f>
        <v>reais</v>
      </c>
      <c r="D95" s="30" t="str">
        <f aca="false">VLOOKUP(B95,Lista_de_Parâmetros!A:D,4,0)</f>
        <v>Custo em mão de obra média horário.</v>
      </c>
      <c r="E95" s="30" t="str">
        <f aca="false">VLOOKUP(B95,Lista_de_Parâmetros!A:E,5,0)</f>
        <v>Despesas/Custos</v>
      </c>
      <c r="F95" s="30" t="s">
        <v>327</v>
      </c>
      <c r="G95" s="30"/>
      <c r="H95" s="30"/>
      <c r="I95" s="30"/>
      <c r="J95" s="30"/>
      <c r="K95" s="30"/>
      <c r="L95" s="30"/>
      <c r="M95" s="30"/>
      <c r="N95" s="30" t="n">
        <v>22.8</v>
      </c>
      <c r="O95" s="30" t="n">
        <v>22.8</v>
      </c>
      <c r="P95" s="30" t="n">
        <v>22.8</v>
      </c>
      <c r="Q95" s="30" t="n">
        <v>22.8</v>
      </c>
      <c r="R95" s="30" t="n">
        <v>22.8</v>
      </c>
      <c r="S95" s="30" t="s">
        <v>328</v>
      </c>
    </row>
    <row r="96" customFormat="false" ht="15" hidden="false" customHeight="false" outlineLevel="0" collapsed="false">
      <c r="A96" s="27" t="s">
        <v>288</v>
      </c>
      <c r="B96" s="36" t="s">
        <v>174</v>
      </c>
      <c r="C96" s="36" t="str">
        <f aca="false">VLOOKUP(B96,Lista_de_Parâmetros!A:D,3,0)</f>
        <v>Binário (0=não atende; 1=atende)</v>
      </c>
      <c r="D96" s="36" t="str">
        <f aca="false">VLOOKUP(B96,Lista_de_Parâmetros!A:D,4,0)</f>
        <v>Variável que indica a projeção de uma crise no ano em questão.</v>
      </c>
      <c r="E96" s="36" t="str">
        <f aca="false">VLOOKUP(B96,Lista_de_Parâmetros!A:E,5,0)</f>
        <v>Contexto Externo</v>
      </c>
      <c r="F96" s="36" t="s">
        <v>327</v>
      </c>
      <c r="G96" s="36" t="n">
        <v>0</v>
      </c>
      <c r="H96" s="36" t="n">
        <v>0</v>
      </c>
      <c r="I96" s="36" t="n">
        <v>0</v>
      </c>
      <c r="J96" s="36" t="n">
        <v>0</v>
      </c>
      <c r="K96" s="36" t="n">
        <v>0</v>
      </c>
      <c r="L96" s="36" t="n">
        <v>0</v>
      </c>
      <c r="M96" s="36" t="n">
        <v>0</v>
      </c>
      <c r="N96" s="36" t="n">
        <v>0</v>
      </c>
      <c r="O96" s="36" t="n">
        <v>0</v>
      </c>
      <c r="P96" s="36" t="n">
        <v>0</v>
      </c>
      <c r="Q96" s="36" t="n">
        <v>0</v>
      </c>
      <c r="R96" s="36" t="n">
        <v>0</v>
      </c>
      <c r="S96" s="36" t="s">
        <v>328</v>
      </c>
    </row>
    <row r="97" customFormat="false" ht="15" hidden="false" customHeight="false" outlineLevel="0" collapsed="false">
      <c r="A97" s="27" t="s">
        <v>288</v>
      </c>
      <c r="B97" s="36" t="s">
        <v>175</v>
      </c>
      <c r="C97" s="36" t="str">
        <f aca="false">VLOOKUP(B97,Lista_de_Parâmetros!A:D,3,0)</f>
        <v>%</v>
      </c>
      <c r="D97" s="36" t="str">
        <f aca="false">VLOOKUP(B97,Lista_de_Parâmetros!A:D,4,0)</f>
        <v>Fator multiplicativo relacionado à ocorrência de uma crise financeira.</v>
      </c>
      <c r="E97" s="36" t="str">
        <f aca="false">VLOOKUP(B97,Lista_de_Parâmetros!A:E,5,0)</f>
        <v>Contexto Externo</v>
      </c>
      <c r="F97" s="36" t="s">
        <v>327</v>
      </c>
      <c r="G97" s="36" t="n">
        <v>0.1</v>
      </c>
      <c r="H97" s="36" t="n">
        <f aca="false">G97</f>
        <v>0.1</v>
      </c>
      <c r="I97" s="36" t="n">
        <f aca="false">H97</f>
        <v>0.1</v>
      </c>
      <c r="J97" s="36" t="n">
        <f aca="false">I97</f>
        <v>0.1</v>
      </c>
      <c r="K97" s="36" t="n">
        <f aca="false">J97</f>
        <v>0.1</v>
      </c>
      <c r="L97" s="36" t="n">
        <f aca="false">K97</f>
        <v>0.1</v>
      </c>
      <c r="M97" s="36" t="n">
        <f aca="false">L97</f>
        <v>0.1</v>
      </c>
      <c r="N97" s="36" t="n">
        <f aca="false">M97</f>
        <v>0.1</v>
      </c>
      <c r="O97" s="36" t="n">
        <f aca="false">N97</f>
        <v>0.1</v>
      </c>
      <c r="P97" s="36" t="n">
        <f aca="false">O97</f>
        <v>0.1</v>
      </c>
      <c r="Q97" s="36" t="n">
        <f aca="false">P97</f>
        <v>0.1</v>
      </c>
      <c r="R97" s="36" t="n">
        <f aca="false">Q97</f>
        <v>0.1</v>
      </c>
      <c r="S97" s="36" t="s">
        <v>328</v>
      </c>
    </row>
    <row r="98" s="28" customFormat="true" ht="15" hidden="false" customHeight="false" outlineLevel="0" collapsed="false">
      <c r="A98" s="27" t="s">
        <v>288</v>
      </c>
      <c r="B98" s="30" t="s">
        <v>16</v>
      </c>
      <c r="C98" s="30" t="str">
        <f aca="false">VLOOKUP(B98,Lista_de_Parâmetros!A:D,3,0)</f>
        <v>número de desligamentos</v>
      </c>
      <c r="D98" s="30" t="str">
        <f aca="false">VLOOKUP(B98,Lista_de_Parâmetros!A:D,4,0)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30" t="str">
        <f aca="false">VLOOKUP(B98,Lista_de_Parâmetros!A:E,5,0)</f>
        <v>Empresa/Operacionais</v>
      </c>
      <c r="F98" s="30" t="s">
        <v>327</v>
      </c>
      <c r="G98" s="30"/>
      <c r="H98" s="30"/>
      <c r="I98" s="30"/>
      <c r="J98" s="30"/>
      <c r="K98" s="30" t="n">
        <v>1280</v>
      </c>
      <c r="L98" s="30" t="n">
        <v>202</v>
      </c>
      <c r="M98" s="30"/>
      <c r="N98" s="30" t="n">
        <v>300</v>
      </c>
      <c r="O98" s="30" t="n">
        <f aca="false">N98</f>
        <v>300</v>
      </c>
      <c r="P98" s="30" t="n">
        <f aca="false">O98</f>
        <v>300</v>
      </c>
      <c r="Q98" s="30" t="n">
        <f aca="false">P98</f>
        <v>300</v>
      </c>
      <c r="R98" s="30" t="n">
        <f aca="false">Q98</f>
        <v>300</v>
      </c>
      <c r="S98" s="30" t="s">
        <v>328</v>
      </c>
    </row>
    <row r="99" s="28" customFormat="true" ht="15" hidden="false" customHeight="false" outlineLevel="0" collapsed="false">
      <c r="A99" s="27" t="s">
        <v>307</v>
      </c>
      <c r="B99" s="30" t="s">
        <v>341</v>
      </c>
      <c r="C99" s="30" t="str">
        <f aca="false">VLOOKUP(B99,Lista_de_Parâmetros!A:D,3,0)</f>
        <v>número de desligados iniciais</v>
      </c>
      <c r="D99" s="30" t="str">
        <f aca="false">VLOOKUP(B99,Lista_de_Parâmetros!A:D,4,0)</f>
        <v>Número de funcionários desligados inicialmente.</v>
      </c>
      <c r="E99" s="30" t="str">
        <f aca="false">VLOOKUP(B99,Lista_de_Parâmetros!A:E,5,0)</f>
        <v>Empresa/Operacionais</v>
      </c>
      <c r="F99" s="30" t="s">
        <v>327</v>
      </c>
      <c r="G99" s="30" t="n">
        <v>0</v>
      </c>
      <c r="H99" s="30" t="n">
        <v>0</v>
      </c>
      <c r="I99" s="30" t="n">
        <v>0</v>
      </c>
      <c r="J99" s="30" t="n">
        <v>0</v>
      </c>
      <c r="K99" s="30" t="n">
        <v>0</v>
      </c>
      <c r="L99" s="30" t="n">
        <v>0</v>
      </c>
      <c r="M99" s="30" t="n">
        <v>0</v>
      </c>
      <c r="N99" s="30" t="n">
        <v>0</v>
      </c>
      <c r="O99" s="30" t="n">
        <v>0</v>
      </c>
      <c r="P99" s="30" t="n">
        <v>0</v>
      </c>
      <c r="Q99" s="30" t="n">
        <v>0</v>
      </c>
      <c r="R99" s="30" t="n">
        <v>0</v>
      </c>
      <c r="S99" s="30" t="s">
        <v>328</v>
      </c>
    </row>
    <row r="100" s="28" customFormat="true" ht="15" hidden="false" customHeight="false" outlineLevel="0" collapsed="false">
      <c r="A100" s="27" t="s">
        <v>288</v>
      </c>
      <c r="B100" s="30" t="s">
        <v>17</v>
      </c>
      <c r="C100" s="30" t="str">
        <f aca="false">VLOOKUP(B100,Lista_de_Parâmetros!A:D,3,0)</f>
        <v>reais</v>
      </c>
      <c r="D100" s="30" t="str">
        <f aca="false">VLOOKUP(B100,Lista_de_Parâmetros!A:D,4,0)</f>
        <v>Despesas com plano iniciais com plano de saúde.</v>
      </c>
      <c r="E100" s="30" t="str">
        <f aca="false">VLOOKUP(B100,Lista_de_Parâmetros!A:E,5,0)</f>
        <v>Despesas/Custos</v>
      </c>
      <c r="F100" s="30" t="s">
        <v>327</v>
      </c>
      <c r="G100" s="30"/>
      <c r="H100" s="30"/>
      <c r="I100" s="30"/>
      <c r="J100" s="30"/>
      <c r="K100" s="30" t="n">
        <v>2409955.35</v>
      </c>
      <c r="L100" s="30" t="n">
        <v>2522743.88</v>
      </c>
      <c r="M100" s="30" t="n">
        <f aca="false">L100</f>
        <v>2522743.88</v>
      </c>
      <c r="N100" s="30" t="n">
        <f aca="false">M100</f>
        <v>2522743.88</v>
      </c>
      <c r="O100" s="30" t="n">
        <f aca="false">N100</f>
        <v>2522743.88</v>
      </c>
      <c r="P100" s="30" t="n">
        <f aca="false">O100</f>
        <v>2522743.88</v>
      </c>
      <c r="Q100" s="30" t="n">
        <f aca="false">P100</f>
        <v>2522743.88</v>
      </c>
      <c r="R100" s="30" t="n">
        <f aca="false">Q100</f>
        <v>2522743.88</v>
      </c>
      <c r="S100" s="30" t="s">
        <v>328</v>
      </c>
    </row>
    <row r="101" customFormat="false" ht="15" hidden="false" customHeight="false" outlineLevel="0" collapsed="false">
      <c r="A101" s="27" t="s">
        <v>337</v>
      </c>
      <c r="B101" s="46" t="s">
        <v>342</v>
      </c>
      <c r="C101" s="46" t="str">
        <f aca="false">VLOOKUP(B101,Lista_de_Parâmetros!A:D,3,0)</f>
        <v>quantidade</v>
      </c>
      <c r="D101" s="46" t="str">
        <f aca="false">VLOOKUP(B101,Lista_de_Parâmetros!A:D,4,0)</f>
        <v>Produção projetada para o futuro.</v>
      </c>
      <c r="E101" s="46" t="str">
        <f aca="false">VLOOKUP(B101,Lista_de_Parâmetros!A:E,5,0)</f>
        <v>Empresa/Operacionais</v>
      </c>
      <c r="F101" s="46" t="s">
        <v>327</v>
      </c>
      <c r="G101" s="46" t="n">
        <v>1</v>
      </c>
      <c r="H101" s="46" t="n">
        <f aca="false">G101</f>
        <v>1</v>
      </c>
      <c r="I101" s="46" t="n">
        <f aca="false">H101</f>
        <v>1</v>
      </c>
      <c r="J101" s="46" t="n">
        <f aca="false">I101</f>
        <v>1</v>
      </c>
      <c r="K101" s="46" t="n">
        <f aca="false">J101</f>
        <v>1</v>
      </c>
      <c r="L101" s="46" t="n">
        <f aca="false">K101</f>
        <v>1</v>
      </c>
      <c r="M101" s="46" t="n">
        <f aca="false">L101</f>
        <v>1</v>
      </c>
      <c r="N101" s="46" t="n">
        <f aca="false">M101</f>
        <v>1</v>
      </c>
      <c r="O101" s="46" t="n">
        <f aca="false">N101</f>
        <v>1</v>
      </c>
      <c r="P101" s="46" t="n">
        <f aca="false">O101</f>
        <v>1</v>
      </c>
      <c r="Q101" s="46" t="n">
        <f aca="false">P101</f>
        <v>1</v>
      </c>
      <c r="R101" s="46" t="n">
        <f aca="false">Q101</f>
        <v>1</v>
      </c>
      <c r="S101" s="46" t="s">
        <v>328</v>
      </c>
    </row>
    <row r="102" customFormat="false" ht="15" hidden="false" customHeight="false" outlineLevel="0" collapsed="false">
      <c r="A102" s="27" t="s">
        <v>337</v>
      </c>
      <c r="B102" s="46" t="s">
        <v>343</v>
      </c>
      <c r="C102" s="46" t="str">
        <f aca="false">VLOOKUP(B102,Lista_de_Parâmetros!A:D,3,0)</f>
        <v>reais</v>
      </c>
      <c r="D102" s="46" t="str">
        <f aca="false">VLOOKUP(B102,Lista_de_Parâmetros!A:D,4,0)</f>
        <v>Margem média de contribuição unitária no período .</v>
      </c>
      <c r="E102" s="46" t="str">
        <f aca="false">VLOOKUP(B102,Lista_de_Parâmetros!A:E,5,0)</f>
        <v>Empresa/Operacionais</v>
      </c>
      <c r="F102" s="46" t="s">
        <v>327</v>
      </c>
      <c r="G102" s="46" t="n">
        <v>1</v>
      </c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 t="s">
        <v>328</v>
      </c>
    </row>
    <row r="103" s="28" customFormat="true" ht="15" hidden="false" customHeight="false" outlineLevel="0" collapsed="false">
      <c r="A103" s="27" t="s">
        <v>337</v>
      </c>
      <c r="B103" s="36" t="s">
        <v>344</v>
      </c>
      <c r="C103" s="36" t="str">
        <f aca="false">VLOOKUP(B103,Lista_de_Parâmetros!A:D,3,0)</f>
        <v>adimensional</v>
      </c>
      <c r="D103" s="36" t="str">
        <f aca="false">VLOOKUP(B103,Lista_de_Parâmetros!A:D,4,0)</f>
        <v>Índice de frequência ampliado máximo que a empresa pode atingir e ainda assim obter o ganho de receita esperado em função de sua imagem relacionada à SST.</v>
      </c>
      <c r="E103" s="36" t="str">
        <f aca="false">VLOOKUP(B103,Lista_de_Parâmetros!A:E,5,0)</f>
        <v>Empresa/Operacionais</v>
      </c>
      <c r="F103" s="36" t="s">
        <v>327</v>
      </c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 t="s">
        <v>328</v>
      </c>
    </row>
    <row r="104" s="28" customFormat="true" ht="15" hidden="false" customHeight="false" outlineLevel="0" collapsed="false">
      <c r="A104" s="27" t="s">
        <v>337</v>
      </c>
      <c r="B104" s="36" t="s">
        <v>345</v>
      </c>
      <c r="C104" s="36" t="str">
        <f aca="false">VLOOKUP(B104,Lista_de_Parâmetros!A:D,3,0)</f>
        <v>adimensional</v>
      </c>
      <c r="D104" s="36" t="str">
        <f aca="false">VLOOKUP(B104,Lista_de_Parâmetros!A:D,4,0)</f>
        <v>Índice de gravidade ampliado máximo que a empresa pode atingir e ainda assim obter o ganho de receita esperado em função de sua imagem relacionada à SST.</v>
      </c>
      <c r="E104" s="36" t="str">
        <f aca="false">VLOOKUP(B104,Lista_de_Parâmetros!A:E,5,0)</f>
        <v>Empresa/Operacionais</v>
      </c>
      <c r="F104" s="36" t="s">
        <v>327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 t="s">
        <v>328</v>
      </c>
    </row>
    <row r="105" customFormat="false" ht="15" hidden="false" customHeight="false" outlineLevel="0" collapsed="false">
      <c r="A105" s="27" t="s">
        <v>288</v>
      </c>
      <c r="B105" s="0" t="s">
        <v>212</v>
      </c>
      <c r="C105" s="0" t="str">
        <f aca="false">VLOOKUP(B105,Lista_de_Parâmetros!A:D,3,0)</f>
        <v>%</v>
      </c>
      <c r="D105" s="0" t="str">
        <f aca="false">VLOOKUP(B105,Lista_de_Parâmetros!A:D,4,0)</f>
        <v>Taxa de desconto anual utilizada para trazer valores monetários a valor presente.</v>
      </c>
      <c r="E105" s="0" t="str">
        <f aca="false">VLOOKUP(B105,Lista_de_Parâmetros!A:E,5,0)</f>
        <v>Contexto Externo</v>
      </c>
      <c r="F105" s="0" t="s">
        <v>327</v>
      </c>
      <c r="M105" s="0" t="n">
        <v>0.1</v>
      </c>
      <c r="N105" s="0" t="n">
        <v>0.1</v>
      </c>
      <c r="O105" s="0" t="n">
        <v>0.1</v>
      </c>
      <c r="P105" s="0" t="n">
        <v>0.1</v>
      </c>
      <c r="Q105" s="1" t="n">
        <v>0.1</v>
      </c>
      <c r="R105" s="1" t="n">
        <v>0.1</v>
      </c>
      <c r="S105" s="0" t="s">
        <v>346</v>
      </c>
    </row>
    <row r="106" s="28" customFormat="true" ht="15" hidden="false" customHeight="false" outlineLevel="0" collapsed="false">
      <c r="A106" s="27" t="s">
        <v>337</v>
      </c>
      <c r="B106" s="1" t="s">
        <v>347</v>
      </c>
      <c r="C106" s="1" t="e">
        <f aca="false">VLOOKUP(B106,Lista_de_Parâmetros!A:D,3,0)</f>
        <v>#N/A</v>
      </c>
      <c r="D106" s="1" t="e">
        <f aca="false">VLOOKUP(B106,Lista_de_Parâmetros!A:D,4,0)</f>
        <v>#N/A</v>
      </c>
      <c r="E106" s="1" t="e">
        <f aca="false">VLOOKUP(B106,Lista_de_Parâmetros!A:E,5,0)</f>
        <v>#N/A</v>
      </c>
      <c r="F106" s="1" t="s">
        <v>327</v>
      </c>
      <c r="G106" s="1" t="n">
        <v>0.0811</v>
      </c>
      <c r="H106" s="1" t="n">
        <v>-0.0625</v>
      </c>
      <c r="I106" s="1" t="n">
        <v>0</v>
      </c>
      <c r="J106" s="1" t="n">
        <v>0.0624</v>
      </c>
      <c r="K106" s="1" t="n">
        <v>0.041</v>
      </c>
      <c r="L106" s="1" t="n">
        <v>0.0454</v>
      </c>
      <c r="M106" s="1" t="n">
        <v>0.0899</v>
      </c>
      <c r="N106" s="1"/>
      <c r="O106" s="1"/>
      <c r="P106" s="1"/>
      <c r="Q106" s="1"/>
      <c r="R106" s="1"/>
      <c r="S106" s="1" t="s">
        <v>346</v>
      </c>
    </row>
    <row r="108" customFormat="false" ht="15" hidden="false" customHeight="false" outlineLevel="0" collapsed="false">
      <c r="A108" s="0"/>
      <c r="B108" s="27" t="n">
        <f aca="false">COUNTIF(A2:A105,"OK")</f>
        <v>67</v>
      </c>
      <c r="C108" s="0" t="s">
        <v>288</v>
      </c>
      <c r="Q108" s="0"/>
      <c r="R108" s="0"/>
    </row>
    <row r="109" customFormat="false" ht="15" hidden="false" customHeight="false" outlineLevel="0" collapsed="false">
      <c r="A109" s="0"/>
      <c r="B109" s="27" t="n">
        <f aca="false">COUNTIF(A2:A105,"NA")</f>
        <v>25</v>
      </c>
      <c r="C109" s="0" t="s">
        <v>307</v>
      </c>
      <c r="Q109" s="0"/>
      <c r="R109" s="0"/>
    </row>
    <row r="110" s="1" customFormat="true" ht="15" hidden="false" customHeight="false" outlineLevel="0" collapsed="false">
      <c r="A110" s="27"/>
      <c r="B110" s="27" t="n">
        <f aca="false">COUNTIF(A2:A105,"NOK")</f>
        <v>7</v>
      </c>
      <c r="C110" s="1" t="s">
        <v>337</v>
      </c>
    </row>
    <row r="111" customFormat="false" ht="15" hidden="false" customHeight="false" outlineLevel="0" collapsed="false">
      <c r="C111" s="0" t="s">
        <v>348</v>
      </c>
    </row>
  </sheetData>
  <autoFilter ref="A1:T1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G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5"/>
  <cols>
    <col collapsed="false" hidden="false" max="1" min="1" style="0" width="23.3520408163265"/>
  </cols>
  <sheetData>
    <row r="1" s="1" customFormat="true" ht="15" hidden="false" customHeight="false" outlineLevel="0" collapsed="false">
      <c r="B1" s="1" t="n">
        <v>13</v>
      </c>
      <c r="C1" s="1" t="n">
        <f aca="false">B1+1</f>
        <v>14</v>
      </c>
      <c r="D1" s="1" t="n">
        <f aca="false">C1+1</f>
        <v>15</v>
      </c>
      <c r="E1" s="1" t="n">
        <f aca="false">D1+1</f>
        <v>16</v>
      </c>
      <c r="F1" s="1" t="n">
        <f aca="false">E1+1</f>
        <v>17</v>
      </c>
    </row>
    <row r="2" customFormat="false" ht="15" hidden="false" customHeight="false" outlineLevel="0" collapsed="false">
      <c r="A2" s="1" t="s">
        <v>166</v>
      </c>
      <c r="B2" s="22" t="n">
        <f aca="false">Ano_Inicial</f>
        <v>2018</v>
      </c>
      <c r="C2" s="22" t="e">
        <f aca="false">IFERROR(IF(B2+1&lt;=Anos_a_Serem_Simulados+Ano_Inicial-1,B2+1,""),"")</f>
        <v>#VALUE!</v>
      </c>
      <c r="D2" s="22" t="e">
        <f aca="false">IFERROR(IF(C2+1&lt;=Anos_a_Serem_Simulados+Ano_Inicial-1,C2+1,""),"")</f>
        <v>#VALUE!</v>
      </c>
      <c r="E2" s="22" t="e">
        <f aca="false">IFERROR(IF(D2+1&lt;=Anos_a_Serem_Simulados+Ano_Inicial-1,D2+1,""),"")</f>
        <v>#VALUE!</v>
      </c>
      <c r="F2" s="22" t="e">
        <f aca="false">IFERROR(IF(E2+1&lt;=Anos_a_Serem_Simulados+Ano_Inicial-1,E2+1,""),"")</f>
        <v>#VALUE!</v>
      </c>
      <c r="G2" s="47"/>
    </row>
    <row r="3" customFormat="false" ht="15" hidden="false" customHeight="false" outlineLevel="0" collapsed="false">
      <c r="A3" s="1" t="s">
        <v>4</v>
      </c>
      <c r="B3" s="47" t="n">
        <f aca="false">VLOOKUP($A3,Historico!$B:$R,B$1,0)</f>
        <v>1857</v>
      </c>
      <c r="C3" s="47" t="n">
        <f aca="false">VLOOKUP($A3,Historico!$B:$R,C$1,0)</f>
        <v>1857</v>
      </c>
      <c r="D3" s="47" t="n">
        <f aca="false">VLOOKUP($A3,Historico!$B:$R,D$1,0)</f>
        <v>1857</v>
      </c>
      <c r="E3" s="47" t="n">
        <f aca="false">VLOOKUP($A3,Historico!$B:$R,E$1,0)</f>
        <v>1857</v>
      </c>
      <c r="F3" s="47" t="n">
        <f aca="false">VLOOKUP($A3,Historico!$B:$R,F$1,0)</f>
        <v>1857</v>
      </c>
    </row>
    <row r="4" customFormat="false" ht="15" hidden="false" customHeight="false" outlineLevel="0" collapsed="false">
      <c r="A4" s="1" t="s">
        <v>6</v>
      </c>
      <c r="B4" s="47" t="n">
        <f aca="false">VLOOKUP($A4,Historico!$B:$R,B$1,0)</f>
        <v>65678114.1</v>
      </c>
      <c r="C4" s="47" t="n">
        <f aca="false">VLOOKUP($A4,Historico!$B:$R,C$1,0)</f>
        <v>65678114.1</v>
      </c>
      <c r="D4" s="47" t="n">
        <f aca="false">VLOOKUP($A4,Historico!$B:$R,D$1,0)</f>
        <v>65678114.1</v>
      </c>
      <c r="E4" s="47" t="n">
        <f aca="false">VLOOKUP($A4,Historico!$B:$R,E$1,0)</f>
        <v>65678114.1</v>
      </c>
      <c r="F4" s="47" t="n">
        <f aca="false">VLOOKUP($A4,Historico!$B:$R,F$1,0)</f>
        <v>65678114.1</v>
      </c>
    </row>
    <row r="5" customFormat="false" ht="15" hidden="false" customHeight="false" outlineLevel="0" collapsed="false">
      <c r="A5" s="1" t="s">
        <v>7</v>
      </c>
      <c r="B5" s="47" t="n">
        <f aca="false">VLOOKUP($A5,Historico!$B:$R,B$1,0)</f>
        <v>0.03</v>
      </c>
      <c r="C5" s="47" t="n">
        <f aca="false">VLOOKUP($A5,Historico!$B:$R,C$1,0)</f>
        <v>0.03</v>
      </c>
      <c r="D5" s="47" t="n">
        <f aca="false">VLOOKUP($A5,Historico!$B:$R,D$1,0)</f>
        <v>0.03</v>
      </c>
      <c r="E5" s="47" t="n">
        <f aca="false">VLOOKUP($A5,Historico!$B:$R,E$1,0)</f>
        <v>0.03</v>
      </c>
      <c r="F5" s="47" t="n">
        <f aca="false">VLOOKUP($A5,Historico!$B:$R,F$1,0)</f>
        <v>0.03</v>
      </c>
    </row>
    <row r="6" customFormat="false" ht="15" hidden="false" customHeight="false" outlineLevel="0" collapsed="false">
      <c r="A6" s="1" t="s">
        <v>10</v>
      </c>
      <c r="B6" s="47" t="n">
        <f aca="false">VLOOKUP($A6,Historico!$B:$R,B$1,0)</f>
        <v>8.8</v>
      </c>
      <c r="C6" s="47" t="n">
        <f aca="false">VLOOKUP($A6,Historico!$B:$R,C$1,0)</f>
        <v>8.8</v>
      </c>
      <c r="D6" s="47" t="n">
        <f aca="false">VLOOKUP($A6,Historico!$B:$R,D$1,0)</f>
        <v>8.8</v>
      </c>
      <c r="E6" s="47" t="n">
        <f aca="false">VLOOKUP($A6,Historico!$B:$R,E$1,0)</f>
        <v>8.8</v>
      </c>
      <c r="F6" s="47" t="n">
        <f aca="false">VLOOKUP($A6,Historico!$B:$R,F$1,0)</f>
        <v>8.8</v>
      </c>
    </row>
    <row r="7" customFormat="false" ht="15" hidden="false" customHeight="false" outlineLevel="0" collapsed="false">
      <c r="A7" s="1" t="s">
        <v>11</v>
      </c>
      <c r="B7" s="47" t="n">
        <f aca="false">VLOOKUP($A7,Historico!$B:$R,B$1,0)</f>
        <v>22.8</v>
      </c>
      <c r="C7" s="47" t="n">
        <f aca="false">VLOOKUP($A7,Historico!$B:$R,C$1,0)</f>
        <v>22.8</v>
      </c>
      <c r="D7" s="47" t="n">
        <f aca="false">VLOOKUP($A7,Historico!$B:$R,D$1,0)</f>
        <v>22.8</v>
      </c>
      <c r="E7" s="47" t="n">
        <f aca="false">VLOOKUP($A7,Historico!$B:$R,E$1,0)</f>
        <v>22.8</v>
      </c>
      <c r="F7" s="47" t="n">
        <f aca="false">VLOOKUP($A7,Historico!$B:$R,F$1,0)</f>
        <v>22.8</v>
      </c>
    </row>
    <row r="8" customFormat="false" ht="15" hidden="false" customHeight="false" outlineLevel="0" collapsed="false">
      <c r="A8" s="1" t="s">
        <v>174</v>
      </c>
      <c r="B8" s="47" t="n">
        <f aca="false">VLOOKUP($A8,Historico!$B:$R,B$1,0)</f>
        <v>0</v>
      </c>
      <c r="C8" s="47" t="n">
        <f aca="false">VLOOKUP($A8,Historico!$B:$R,C$1,0)</f>
        <v>0</v>
      </c>
      <c r="D8" s="47" t="n">
        <f aca="false">VLOOKUP($A8,Historico!$B:$R,D$1,0)</f>
        <v>0</v>
      </c>
      <c r="E8" s="47" t="n">
        <f aca="false">VLOOKUP($A8,Historico!$B:$R,E$1,0)</f>
        <v>0</v>
      </c>
      <c r="F8" s="47" t="n">
        <f aca="false">VLOOKUP($A8,Historico!$B:$R,F$1,0)</f>
        <v>0</v>
      </c>
    </row>
    <row r="9" customFormat="false" ht="15" hidden="false" customHeight="false" outlineLevel="0" collapsed="false">
      <c r="A9" s="1" t="s">
        <v>175</v>
      </c>
      <c r="B9" s="47" t="n">
        <f aca="false">VLOOKUP($A9,Historico!$B:$R,B$1,0)</f>
        <v>0.1</v>
      </c>
      <c r="C9" s="47" t="n">
        <f aca="false">VLOOKUP($A9,Historico!$B:$R,C$1,0)</f>
        <v>0.1</v>
      </c>
      <c r="D9" s="47" t="n">
        <f aca="false">VLOOKUP($A9,Historico!$B:$R,D$1,0)</f>
        <v>0.1</v>
      </c>
      <c r="E9" s="47" t="n">
        <f aca="false">VLOOKUP($A9,Historico!$B:$R,E$1,0)</f>
        <v>0.1</v>
      </c>
      <c r="F9" s="47" t="n">
        <f aca="false">VLOOKUP($A9,Historico!$B:$R,F$1,0)</f>
        <v>0.1</v>
      </c>
    </row>
    <row r="10" customFormat="false" ht="15" hidden="false" customHeight="false" outlineLevel="0" collapsed="false">
      <c r="A10" s="1" t="s">
        <v>12</v>
      </c>
      <c r="B10" s="47" t="n">
        <f aca="false">VLOOKUP($A10,Historico!$B:$R,B$1,0)</f>
        <v>0</v>
      </c>
      <c r="C10" s="47" t="n">
        <f aca="false">VLOOKUP($A10,Historico!$B:$R,C$1,0)</f>
        <v>0</v>
      </c>
      <c r="D10" s="47" t="n">
        <f aca="false">VLOOKUP($A10,Historico!$B:$R,D$1,0)</f>
        <v>0</v>
      </c>
      <c r="E10" s="47" t="n">
        <f aca="false">VLOOKUP($A10,Historico!$B:$R,E$1,0)</f>
        <v>0</v>
      </c>
      <c r="F10" s="47" t="n">
        <f aca="false">VLOOKUP($A10,Historico!$B:$R,F$1,0)</f>
        <v>0</v>
      </c>
    </row>
    <row r="11" customFormat="false" ht="15" hidden="false" customHeight="false" outlineLevel="0" collapsed="false">
      <c r="A11" s="1" t="s">
        <v>13</v>
      </c>
      <c r="B11" s="47" t="n">
        <f aca="false">VLOOKUP($A11,Historico!$B:$R,B$1,0)</f>
        <v>0</v>
      </c>
      <c r="C11" s="47" t="n">
        <f aca="false">VLOOKUP($A11,Historico!$B:$R,C$1,0)</f>
        <v>0</v>
      </c>
      <c r="D11" s="47" t="n">
        <f aca="false">VLOOKUP($A11,Historico!$B:$R,D$1,0)</f>
        <v>0</v>
      </c>
      <c r="E11" s="47" t="n">
        <f aca="false">VLOOKUP($A11,Historico!$B:$R,E$1,0)</f>
        <v>0</v>
      </c>
      <c r="F11" s="47" t="n">
        <f aca="false">VLOOKUP($A11,Historico!$B:$R,F$1,0)</f>
        <v>0</v>
      </c>
    </row>
    <row r="12" customFormat="false" ht="15" hidden="false" customHeight="false" outlineLevel="0" collapsed="false">
      <c r="A12" s="1" t="s">
        <v>14</v>
      </c>
      <c r="B12" s="47" t="n">
        <f aca="false">VLOOKUP($A12,Historico!$B:$R,B$1,0)</f>
        <v>0</v>
      </c>
      <c r="C12" s="47" t="n">
        <f aca="false">VLOOKUP($A12,Historico!$B:$R,C$1,0)</f>
        <v>0</v>
      </c>
      <c r="D12" s="47" t="n">
        <f aca="false">VLOOKUP($A12,Historico!$B:$R,D$1,0)</f>
        <v>0</v>
      </c>
      <c r="E12" s="47" t="n">
        <f aca="false">VLOOKUP($A12,Historico!$B:$R,E$1,0)</f>
        <v>0</v>
      </c>
      <c r="F12" s="47" t="n">
        <f aca="false">VLOOKUP($A12,Historico!$B:$R,F$1,0)</f>
        <v>0</v>
      </c>
    </row>
    <row r="13" customFormat="false" ht="15" hidden="false" customHeight="false" outlineLevel="0" collapsed="false">
      <c r="A13" s="1" t="s">
        <v>15</v>
      </c>
      <c r="B13" s="47" t="n">
        <f aca="false">VLOOKUP($A13,Historico!$B:$R,B$1,0)</f>
        <v>0</v>
      </c>
      <c r="C13" s="47" t="n">
        <f aca="false">VLOOKUP($A13,Historico!$B:$R,C$1,0)</f>
        <v>0</v>
      </c>
      <c r="D13" s="47" t="n">
        <f aca="false">VLOOKUP($A13,Historico!$B:$R,D$1,0)</f>
        <v>0</v>
      </c>
      <c r="E13" s="47" t="n">
        <f aca="false">VLOOKUP($A13,Historico!$B:$R,E$1,0)</f>
        <v>0</v>
      </c>
      <c r="F13" s="47" t="n">
        <f aca="false">VLOOKUP($A13,Historico!$B:$R,F$1,0)</f>
        <v>0</v>
      </c>
    </row>
    <row r="14" customFormat="false" ht="15" hidden="false" customHeight="false" outlineLevel="0" collapsed="false">
      <c r="A14" s="1" t="s">
        <v>308</v>
      </c>
      <c r="B14" s="47" t="n">
        <f aca="false">VLOOKUP($A14,Historico!$B:$R,B$1,0)</f>
        <v>0</v>
      </c>
      <c r="C14" s="47" t="n">
        <f aca="false">VLOOKUP($A14,Historico!$B:$R,C$1,0)</f>
        <v>0</v>
      </c>
      <c r="D14" s="47" t="n">
        <f aca="false">VLOOKUP($A14,Historico!$B:$R,D$1,0)</f>
        <v>0</v>
      </c>
      <c r="E14" s="47" t="n">
        <f aca="false">VLOOKUP($A14,Historico!$B:$R,E$1,0)</f>
        <v>0</v>
      </c>
      <c r="F14" s="47" t="n">
        <f aca="false">VLOOKUP($A14,Historico!$B:$R,F$1,0)</f>
        <v>0</v>
      </c>
    </row>
    <row r="15" customFormat="false" ht="15" hidden="false" customHeight="false" outlineLevel="0" collapsed="false">
      <c r="A15" s="1" t="s">
        <v>309</v>
      </c>
      <c r="B15" s="47" t="n">
        <f aca="false">VLOOKUP($A15,Historico!$B:$R,B$1,0)</f>
        <v>0</v>
      </c>
      <c r="C15" s="47" t="n">
        <f aca="false">VLOOKUP($A15,Historico!$B:$R,C$1,0)</f>
        <v>0</v>
      </c>
      <c r="D15" s="47" t="n">
        <f aca="false">VLOOKUP($A15,Historico!$B:$R,D$1,0)</f>
        <v>0</v>
      </c>
      <c r="E15" s="47" t="n">
        <f aca="false">VLOOKUP($A15,Historico!$B:$R,E$1,0)</f>
        <v>0</v>
      </c>
      <c r="F15" s="47" t="n">
        <f aca="false">VLOOKUP($A15,Historico!$B:$R,F$1,0)</f>
        <v>0</v>
      </c>
    </row>
    <row r="16" customFormat="false" ht="15" hidden="false" customHeight="false" outlineLevel="0" collapsed="false">
      <c r="A16" s="1" t="s">
        <v>176</v>
      </c>
      <c r="B16" s="47" t="n">
        <f aca="false">VLOOKUP($A16,Historico!$B:$R,B$1,0)</f>
        <v>0.01</v>
      </c>
      <c r="C16" s="47" t="n">
        <f aca="false">VLOOKUP($A16,Historico!$B:$R,C$1,0)</f>
        <v>0.02</v>
      </c>
      <c r="D16" s="47" t="n">
        <f aca="false">VLOOKUP($A16,Historico!$B:$R,D$1,0)</f>
        <v>0.03</v>
      </c>
      <c r="E16" s="47" t="n">
        <f aca="false">VLOOKUP($A16,Historico!$B:$R,E$1,0)</f>
        <v>0.03</v>
      </c>
      <c r="F16" s="47" t="n">
        <f aca="false">VLOOKUP($A16,Historico!$B:$R,F$1,0)</f>
        <v>0.03</v>
      </c>
    </row>
    <row r="17" customFormat="false" ht="15" hidden="false" customHeight="false" outlineLevel="0" collapsed="false">
      <c r="A17" s="1" t="s">
        <v>16</v>
      </c>
      <c r="B17" s="47" t="n">
        <f aca="false">VLOOKUP($A17,Historico!$B:$R,B$1,0)</f>
        <v>300</v>
      </c>
      <c r="C17" s="47" t="n">
        <f aca="false">VLOOKUP($A17,Historico!$B:$R,C$1,0)</f>
        <v>300</v>
      </c>
      <c r="D17" s="47" t="n">
        <f aca="false">VLOOKUP($A17,Historico!$B:$R,D$1,0)</f>
        <v>300</v>
      </c>
      <c r="E17" s="47" t="n">
        <f aca="false">VLOOKUP($A17,Historico!$B:$R,E$1,0)</f>
        <v>300</v>
      </c>
      <c r="F17" s="47" t="n">
        <f aca="false">VLOOKUP($A17,Historico!$B:$R,F$1,0)</f>
        <v>300</v>
      </c>
    </row>
    <row r="18" customFormat="false" ht="15" hidden="false" customHeight="false" outlineLevel="0" collapsed="false">
      <c r="A18" s="1" t="s">
        <v>341</v>
      </c>
      <c r="B18" s="47" t="n">
        <f aca="false">VLOOKUP($A18,Historico!$B:$R,B$1,0)</f>
        <v>0</v>
      </c>
      <c r="C18" s="47" t="n">
        <f aca="false">VLOOKUP($A18,Historico!$B:$R,C$1,0)</f>
        <v>0</v>
      </c>
      <c r="D18" s="47" t="n">
        <f aca="false">VLOOKUP($A18,Historico!$B:$R,D$1,0)</f>
        <v>0</v>
      </c>
      <c r="E18" s="47" t="n">
        <f aca="false">VLOOKUP($A18,Historico!$B:$R,E$1,0)</f>
        <v>0</v>
      </c>
      <c r="F18" s="47" t="n">
        <f aca="false">VLOOKUP($A18,Historico!$B:$R,F$1,0)</f>
        <v>0</v>
      </c>
    </row>
    <row r="19" customFormat="false" ht="15" hidden="false" customHeight="false" outlineLevel="0" collapsed="false">
      <c r="A19" s="1" t="s">
        <v>17</v>
      </c>
      <c r="B19" s="47" t="n">
        <f aca="false">VLOOKUP($A19,Historico!$B:$R,B$1,0)</f>
        <v>2522743.88</v>
      </c>
      <c r="C19" s="47" t="n">
        <f aca="false">VLOOKUP($A19,Historico!$B:$R,C$1,0)</f>
        <v>2522743.88</v>
      </c>
      <c r="D19" s="47" t="n">
        <f aca="false">VLOOKUP($A19,Historico!$B:$R,D$1,0)</f>
        <v>2522743.88</v>
      </c>
      <c r="E19" s="47" t="n">
        <f aca="false">VLOOKUP($A19,Historico!$B:$R,E$1,0)</f>
        <v>2522743.88</v>
      </c>
      <c r="F19" s="47" t="n">
        <f aca="false">VLOOKUP($A19,Historico!$B:$R,F$1,0)</f>
        <v>2522743.88</v>
      </c>
    </row>
    <row r="20" customFormat="false" ht="15" hidden="false" customHeight="false" outlineLevel="0" collapsed="false">
      <c r="A20" s="1" t="s">
        <v>342</v>
      </c>
      <c r="B20" s="47" t="n">
        <f aca="false">VLOOKUP($A20,Historico!$B:$R,B$1,0)</f>
        <v>1</v>
      </c>
      <c r="C20" s="47" t="n">
        <f aca="false">VLOOKUP($A20,Historico!$B:$R,C$1,0)</f>
        <v>1</v>
      </c>
      <c r="D20" s="47" t="n">
        <f aca="false">VLOOKUP($A20,Historico!$B:$R,D$1,0)</f>
        <v>1</v>
      </c>
      <c r="E20" s="47" t="n">
        <f aca="false">VLOOKUP($A20,Historico!$B:$R,E$1,0)</f>
        <v>1</v>
      </c>
      <c r="F20" s="47" t="n">
        <f aca="false">VLOOKUP($A20,Historico!$B:$R,F$1,0)</f>
        <v>1</v>
      </c>
    </row>
    <row r="21" customFormat="false" ht="15" hidden="false" customHeight="false" outlineLevel="0" collapsed="false">
      <c r="A21" s="1" t="s">
        <v>343</v>
      </c>
      <c r="B21" s="47" t="n">
        <f aca="false">VLOOKUP($A21,Historico!$B:$R,B$1,0)</f>
        <v>0</v>
      </c>
      <c r="C21" s="47" t="n">
        <f aca="false">VLOOKUP($A21,Historico!$B:$R,C$1,0)</f>
        <v>0</v>
      </c>
      <c r="D21" s="47" t="n">
        <f aca="false">VLOOKUP($A21,Historico!$B:$R,D$1,0)</f>
        <v>0</v>
      </c>
      <c r="E21" s="47" t="n">
        <f aca="false">VLOOKUP($A21,Historico!$B:$R,E$1,0)</f>
        <v>0</v>
      </c>
      <c r="F21" s="47" t="n">
        <f aca="false">VLOOKUP($A21,Historico!$B:$R,F$1,0)</f>
        <v>0</v>
      </c>
    </row>
    <row r="22" customFormat="false" ht="15" hidden="false" customHeight="false" outlineLevel="0" collapsed="false">
      <c r="A22" s="2" t="s">
        <v>344</v>
      </c>
      <c r="B22" s="47" t="n">
        <f aca="false">VLOOKUP($A22,Historico!$B:$R,B$1,0)</f>
        <v>0</v>
      </c>
      <c r="C22" s="47" t="n">
        <f aca="false">VLOOKUP($A22,Historico!$B:$R,C$1,0)</f>
        <v>0</v>
      </c>
      <c r="D22" s="47" t="n">
        <f aca="false">VLOOKUP($A22,Historico!$B:$R,D$1,0)</f>
        <v>0</v>
      </c>
      <c r="E22" s="47" t="n">
        <f aca="false">VLOOKUP($A22,Historico!$B:$R,E$1,0)</f>
        <v>0</v>
      </c>
      <c r="F22" s="47" t="n">
        <f aca="false">VLOOKUP($A22,Historico!$B:$R,F$1,0)</f>
        <v>0</v>
      </c>
    </row>
    <row r="23" customFormat="false" ht="15" hidden="false" customHeight="false" outlineLevel="0" collapsed="false">
      <c r="A23" s="2" t="s">
        <v>345</v>
      </c>
      <c r="B23" s="47" t="n">
        <f aca="false">VLOOKUP($A23,Historico!$B:$R,B$1,0)</f>
        <v>0</v>
      </c>
      <c r="C23" s="47" t="n">
        <f aca="false">VLOOKUP($A23,Historico!$B:$R,C$1,0)</f>
        <v>0</v>
      </c>
      <c r="D23" s="47" t="n">
        <f aca="false">VLOOKUP($A23,Historico!$B:$R,D$1,0)</f>
        <v>0</v>
      </c>
      <c r="E23" s="47" t="n">
        <f aca="false">VLOOKUP($A23,Historico!$B:$R,E$1,0)</f>
        <v>0</v>
      </c>
      <c r="F23" s="47" t="n">
        <f aca="false">VLOOKUP($A23,Historico!$B:$R,F$1,0)</f>
        <v>0</v>
      </c>
    </row>
    <row r="24" customFormat="false" ht="15" hidden="false" customHeight="false" outlineLevel="0" collapsed="false">
      <c r="A24" s="1" t="s">
        <v>185</v>
      </c>
      <c r="B24" s="47" t="n">
        <v>0</v>
      </c>
      <c r="C24" s="47" t="n">
        <v>0</v>
      </c>
      <c r="D24" s="47" t="n">
        <v>0</v>
      </c>
      <c r="E24" s="47" t="n">
        <v>0</v>
      </c>
      <c r="F24" s="47" t="n">
        <v>0</v>
      </c>
    </row>
    <row r="25" customFormat="false" ht="15" hidden="false" customHeight="false" outlineLevel="0" collapsed="false">
      <c r="A25" s="1" t="s">
        <v>186</v>
      </c>
      <c r="B25" s="47" t="n">
        <v>0</v>
      </c>
      <c r="C25" s="47" t="n">
        <v>0</v>
      </c>
      <c r="D25" s="47" t="n">
        <v>0</v>
      </c>
      <c r="E25" s="47" t="n">
        <v>0</v>
      </c>
      <c r="F25" s="47" t="n">
        <v>0</v>
      </c>
    </row>
    <row r="26" customFormat="false" ht="15" hidden="false" customHeight="false" outlineLevel="0" collapsed="false">
      <c r="A26" s="1" t="s">
        <v>187</v>
      </c>
      <c r="B26" s="47" t="n">
        <v>0</v>
      </c>
      <c r="C26" s="47" t="n">
        <v>0</v>
      </c>
      <c r="D26" s="47" t="n">
        <v>0</v>
      </c>
      <c r="E26" s="47" t="n">
        <v>0</v>
      </c>
      <c r="F26" s="47" t="n">
        <v>0</v>
      </c>
    </row>
    <row r="27" customFormat="false" ht="15" hidden="false" customHeight="false" outlineLevel="0" collapsed="false">
      <c r="A27" s="1" t="s">
        <v>188</v>
      </c>
      <c r="B27" s="47" t="n">
        <v>0</v>
      </c>
      <c r="C27" s="47" t="n">
        <v>0</v>
      </c>
      <c r="D27" s="47" t="n">
        <v>0</v>
      </c>
      <c r="E27" s="47" t="n">
        <v>0</v>
      </c>
      <c r="F27" s="47" t="n">
        <v>0</v>
      </c>
    </row>
    <row r="28" customFormat="false" ht="15" hidden="false" customHeight="false" outlineLevel="0" collapsed="false">
      <c r="A28" s="1" t="s">
        <v>189</v>
      </c>
      <c r="B28" s="47" t="n">
        <v>0</v>
      </c>
      <c r="C28" s="47" t="n">
        <v>0</v>
      </c>
      <c r="D28" s="47" t="n">
        <v>0</v>
      </c>
      <c r="E28" s="47" t="n">
        <v>0</v>
      </c>
      <c r="F28" s="47" t="n">
        <v>0</v>
      </c>
    </row>
    <row r="29" customFormat="false" ht="15" hidden="false" customHeight="false" outlineLevel="0" collapsed="false">
      <c r="A29" s="1" t="s">
        <v>190</v>
      </c>
      <c r="B29" s="47" t="n">
        <v>0</v>
      </c>
      <c r="C29" s="47" t="n">
        <v>0</v>
      </c>
      <c r="D29" s="47" t="n">
        <v>0</v>
      </c>
      <c r="E29" s="47" t="n">
        <v>0</v>
      </c>
      <c r="F29" s="47" t="n">
        <v>0</v>
      </c>
    </row>
    <row r="30" customFormat="false" ht="15" hidden="false" customHeight="false" outlineLevel="0" collapsed="false">
      <c r="A30" s="1" t="s">
        <v>191</v>
      </c>
      <c r="B30" s="47" t="n">
        <v>0</v>
      </c>
      <c r="C30" s="47" t="n">
        <v>0</v>
      </c>
      <c r="D30" s="47" t="n">
        <v>0</v>
      </c>
      <c r="E30" s="47" t="n">
        <v>0</v>
      </c>
      <c r="F30" s="47" t="n">
        <v>0</v>
      </c>
    </row>
    <row r="31" customFormat="false" ht="15" hidden="false" customHeight="false" outlineLevel="0" collapsed="false">
      <c r="A31" s="1" t="s">
        <v>192</v>
      </c>
      <c r="B31" s="47" t="n">
        <v>0</v>
      </c>
      <c r="C31" s="47" t="n">
        <v>0</v>
      </c>
      <c r="D31" s="47" t="n">
        <v>0</v>
      </c>
      <c r="E31" s="47" t="n">
        <v>0</v>
      </c>
      <c r="F31" s="47" t="n">
        <v>0</v>
      </c>
    </row>
    <row r="32" customFormat="false" ht="15" hidden="false" customHeight="false" outlineLevel="0" collapsed="false">
      <c r="A32" s="1" t="s">
        <v>193</v>
      </c>
      <c r="B32" s="47" t="n">
        <v>0</v>
      </c>
      <c r="C32" s="47" t="n">
        <v>0</v>
      </c>
      <c r="D32" s="47" t="n">
        <v>0</v>
      </c>
      <c r="E32" s="47" t="n">
        <v>0</v>
      </c>
      <c r="F32" s="47" t="n">
        <v>0</v>
      </c>
    </row>
    <row r="33" customFormat="false" ht="15" hidden="false" customHeight="false" outlineLevel="0" collapsed="false">
      <c r="A33" s="1" t="s">
        <v>194</v>
      </c>
      <c r="B33" s="47" t="n">
        <v>0</v>
      </c>
      <c r="C33" s="47" t="n">
        <v>0</v>
      </c>
      <c r="D33" s="47" t="n">
        <v>0</v>
      </c>
      <c r="E33" s="47" t="n">
        <v>0</v>
      </c>
      <c r="F33" s="47" t="n">
        <v>0</v>
      </c>
    </row>
    <row r="36" customFormat="false" ht="15" hidden="false" customHeight="false" outlineLevel="0" collapsed="false">
      <c r="A36" s="0" t="s">
        <v>166</v>
      </c>
      <c r="B36" s="0" t="n">
        <v>2018</v>
      </c>
      <c r="C36" s="0" t="n">
        <v>2019</v>
      </c>
      <c r="D36" s="0" t="n">
        <v>2020</v>
      </c>
      <c r="E36" s="0" t="n">
        <v>2021</v>
      </c>
      <c r="F36" s="0" t="n">
        <v>2022</v>
      </c>
    </row>
    <row r="37" customFormat="false" ht="15" hidden="false" customHeight="false" outlineLevel="0" collapsed="false">
      <c r="A37" s="0" t="s">
        <v>4</v>
      </c>
      <c r="B37" s="0" t="n">
        <v>1857</v>
      </c>
      <c r="C37" s="0" t="n">
        <v>1857</v>
      </c>
      <c r="D37" s="0" t="n">
        <v>1857</v>
      </c>
      <c r="E37" s="0" t="n">
        <v>1857</v>
      </c>
      <c r="F37" s="0" t="n">
        <v>1857</v>
      </c>
    </row>
    <row r="38" customFormat="false" ht="15" hidden="false" customHeight="false" outlineLevel="0" collapsed="false">
      <c r="A38" s="0" t="s">
        <v>6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5" hidden="false" customHeight="false" outlineLevel="0" collapsed="false">
      <c r="A39" s="0" t="s">
        <v>7</v>
      </c>
      <c r="B39" s="0" t="n">
        <v>0.03</v>
      </c>
      <c r="C39" s="0" t="n">
        <v>0.03</v>
      </c>
      <c r="D39" s="0" t="n">
        <v>0.03</v>
      </c>
      <c r="E39" s="0" t="n">
        <v>0.03</v>
      </c>
      <c r="F39" s="0" t="n">
        <v>0.03</v>
      </c>
    </row>
    <row r="40" customFormat="false" ht="15" hidden="false" customHeight="false" outlineLevel="0" collapsed="false">
      <c r="A40" s="0" t="s">
        <v>10</v>
      </c>
      <c r="B40" s="0" t="n">
        <v>8.8</v>
      </c>
      <c r="C40" s="0" t="n">
        <v>8.8</v>
      </c>
      <c r="D40" s="0" t="n">
        <v>8.8</v>
      </c>
      <c r="E40" s="0" t="n">
        <v>8.8</v>
      </c>
      <c r="F40" s="0" t="n">
        <v>8.8</v>
      </c>
    </row>
    <row r="41" customFormat="false" ht="15" hidden="false" customHeight="false" outlineLevel="0" collapsed="false">
      <c r="A41" s="0" t="s">
        <v>11</v>
      </c>
      <c r="B41" s="0" t="n">
        <v>22.8</v>
      </c>
      <c r="C41" s="0" t="n">
        <v>22.8</v>
      </c>
      <c r="D41" s="0" t="n">
        <v>22.8</v>
      </c>
      <c r="E41" s="0" t="n">
        <v>22.8</v>
      </c>
      <c r="F41" s="0" t="n">
        <v>22.8</v>
      </c>
    </row>
    <row r="42" customFormat="false" ht="15" hidden="false" customHeight="false" outlineLevel="0" collapsed="false">
      <c r="A42" s="0" t="s">
        <v>174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</row>
    <row r="43" customFormat="false" ht="15" hidden="false" customHeight="false" outlineLevel="0" collapsed="false">
      <c r="A43" s="0" t="s">
        <v>175</v>
      </c>
      <c r="B43" s="0" t="n">
        <v>0.1</v>
      </c>
      <c r="C43" s="0" t="n">
        <v>0.1</v>
      </c>
      <c r="D43" s="0" t="n">
        <v>0.1</v>
      </c>
      <c r="E43" s="0" t="n">
        <v>0.1</v>
      </c>
      <c r="F43" s="0" t="n">
        <v>0.1</v>
      </c>
    </row>
    <row r="44" customFormat="false" ht="15" hidden="false" customHeight="false" outlineLevel="0" collapsed="false">
      <c r="A44" s="0" t="s">
        <v>12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</row>
    <row r="45" customFormat="false" ht="15" hidden="false" customHeight="false" outlineLevel="0" collapsed="false">
      <c r="A45" s="0" t="s">
        <v>13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</row>
    <row r="46" customFormat="false" ht="15" hidden="false" customHeight="false" outlineLevel="0" collapsed="false">
      <c r="A46" s="0" t="s">
        <v>14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</row>
    <row r="47" customFormat="false" ht="15" hidden="false" customHeight="false" outlineLevel="0" collapsed="false">
      <c r="A47" s="0" t="s">
        <v>15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</row>
    <row r="48" customFormat="false" ht="15" hidden="false" customHeight="false" outlineLevel="0" collapsed="false">
      <c r="A48" s="0" t="s">
        <v>308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</row>
    <row r="49" customFormat="false" ht="15" hidden="false" customHeight="false" outlineLevel="0" collapsed="false">
      <c r="A49" s="0" t="s">
        <v>309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</row>
    <row r="50" customFormat="false" ht="15" hidden="false" customHeight="false" outlineLevel="0" collapsed="false">
      <c r="A50" s="0" t="s">
        <v>176</v>
      </c>
      <c r="B50" s="0" t="n">
        <v>0.01</v>
      </c>
      <c r="C50" s="0" t="n">
        <v>0.02</v>
      </c>
      <c r="D50" s="0" t="n">
        <v>0.03</v>
      </c>
      <c r="E50" s="0" t="n">
        <v>0.03</v>
      </c>
      <c r="F50" s="0" t="n">
        <v>0.03</v>
      </c>
    </row>
    <row r="51" customFormat="false" ht="15" hidden="false" customHeight="false" outlineLevel="0" collapsed="false">
      <c r="A51" s="0" t="s">
        <v>16</v>
      </c>
      <c r="B51" s="0" t="n">
        <v>300</v>
      </c>
      <c r="C51" s="0" t="n">
        <v>300</v>
      </c>
      <c r="D51" s="0" t="n">
        <v>300</v>
      </c>
      <c r="E51" s="0" t="n">
        <v>300</v>
      </c>
      <c r="F51" s="0" t="n">
        <v>300</v>
      </c>
    </row>
    <row r="52" customFormat="false" ht="15" hidden="false" customHeight="false" outlineLevel="0" collapsed="false">
      <c r="A52" s="0" t="s">
        <v>341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</row>
    <row r="53" customFormat="false" ht="15" hidden="false" customHeight="false" outlineLevel="0" collapsed="false">
      <c r="A53" s="0" t="s">
        <v>17</v>
      </c>
      <c r="B53" s="0" t="n">
        <v>2522743.88</v>
      </c>
      <c r="C53" s="0" t="n">
        <v>2522743.88</v>
      </c>
      <c r="D53" s="0" t="n">
        <v>2522743.88</v>
      </c>
      <c r="E53" s="0" t="n">
        <v>2522743.88</v>
      </c>
      <c r="F53" s="0" t="n">
        <v>2522743.88</v>
      </c>
    </row>
    <row r="54" customFormat="false" ht="15" hidden="false" customHeight="false" outlineLevel="0" collapsed="false">
      <c r="A54" s="0" t="s">
        <v>342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</row>
    <row r="55" customFormat="false" ht="15" hidden="false" customHeight="false" outlineLevel="0" collapsed="false">
      <c r="A55" s="0" t="s">
        <v>343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</row>
    <row r="56" customFormat="false" ht="15" hidden="false" customHeight="false" outlineLevel="0" collapsed="false">
      <c r="A56" s="0" t="s">
        <v>344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</row>
    <row r="57" customFormat="false" ht="15" hidden="false" customHeight="false" outlineLevel="0" collapsed="false">
      <c r="A57" s="0" t="s">
        <v>345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</row>
    <row r="58" customFormat="false" ht="15" hidden="false" customHeight="false" outlineLevel="0" collapsed="false">
      <c r="A58" s="0" t="s">
        <v>185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</row>
    <row r="59" customFormat="false" ht="15" hidden="false" customHeight="false" outlineLevel="0" collapsed="false">
      <c r="A59" s="0" t="s">
        <v>186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</row>
    <row r="60" customFormat="false" ht="15" hidden="false" customHeight="false" outlineLevel="0" collapsed="false">
      <c r="A60" s="0" t="s">
        <v>187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</row>
    <row r="61" customFormat="false" ht="15" hidden="false" customHeight="false" outlineLevel="0" collapsed="false">
      <c r="A61" s="0" t="s">
        <v>188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</row>
    <row r="62" customFormat="false" ht="15" hidden="false" customHeight="false" outlineLevel="0" collapsed="false">
      <c r="A62" s="0" t="s">
        <v>189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</row>
    <row r="63" customFormat="false" ht="15" hidden="false" customHeight="false" outlineLevel="0" collapsed="false">
      <c r="A63" s="0" t="s">
        <v>190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</row>
    <row r="64" customFormat="false" ht="15" hidden="false" customHeight="false" outlineLevel="0" collapsed="false">
      <c r="A64" s="0" t="s">
        <v>191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</row>
    <row r="65" customFormat="false" ht="15" hidden="false" customHeight="false" outlineLevel="0" collapsed="false">
      <c r="A65" s="0" t="s">
        <v>192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</row>
    <row r="66" customFormat="false" ht="15" hidden="false" customHeight="false" outlineLevel="0" collapsed="false">
      <c r="A66" s="0" t="s">
        <v>193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</row>
    <row r="67" customFormat="false" ht="15" hidden="false" customHeight="false" outlineLevel="0" collapsed="false">
      <c r="A67" s="0" t="s">
        <v>194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6"/>
  <sheetViews>
    <sheetView windowProtection="false"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Z11" activeCellId="0" sqref="Z11"/>
    </sheetView>
  </sheetViews>
  <sheetFormatPr defaultRowHeight="15"/>
  <cols>
    <col collapsed="false" hidden="false" max="1" min="1" style="47" width="6.75"/>
    <col collapsed="false" hidden="false" max="2" min="2" style="47" width="10.8010204081633"/>
    <col collapsed="false" hidden="false" max="3" min="3" style="47" width="16.469387755102"/>
    <col collapsed="false" hidden="false" max="5" min="4" style="1" width="10.8010204081633"/>
    <col collapsed="false" hidden="false" max="6" min="6" style="1" width="10.1224489795918"/>
    <col collapsed="false" hidden="false" max="7" min="7" style="1" width="7.02040816326531"/>
    <col collapsed="false" hidden="false" max="8" min="8" style="1" width="8.23469387755102"/>
    <col collapsed="false" hidden="false" max="14" min="9" style="1" width="10.8010204081633"/>
    <col collapsed="false" hidden="false" max="15" min="15" style="1" width="7.02040816326531"/>
    <col collapsed="false" hidden="false" max="16" min="16" style="1" width="23.3520408163265"/>
    <col collapsed="false" hidden="false" max="17" min="17" style="1" width="18.0867346938776"/>
    <col collapsed="false" hidden="false" max="18" min="18" style="1" width="17.0102040816327"/>
    <col collapsed="false" hidden="false" max="19" min="19" style="1" width="15.3877551020408"/>
    <col collapsed="false" hidden="false" max="20" min="20" style="1" width="16.469387755102"/>
    <col collapsed="false" hidden="false" max="21" min="21" style="1" width="15.5255102040816"/>
    <col collapsed="false" hidden="false" max="22" min="22" style="1" width="15.3877551020408"/>
    <col collapsed="false" hidden="false" max="32" min="23" style="1" width="10.2602040816327"/>
    <col collapsed="false" hidden="false" max="36" min="33" style="1" width="15.6581632653061"/>
    <col collapsed="false" hidden="false" max="1025" min="37" style="1" width="7.02040816326531"/>
  </cols>
  <sheetData>
    <row r="1" customFormat="false" ht="15" hidden="false" customHeight="false" outlineLevel="0" collapsed="false">
      <c r="A1" s="1" t="s">
        <v>166</v>
      </c>
      <c r="B1" s="1" t="s">
        <v>4</v>
      </c>
      <c r="C1" s="1" t="s">
        <v>6</v>
      </c>
      <c r="D1" s="1" t="s">
        <v>7</v>
      </c>
      <c r="E1" s="1" t="s">
        <v>10</v>
      </c>
      <c r="F1" s="1" t="s">
        <v>11</v>
      </c>
      <c r="G1" s="1" t="s">
        <v>174</v>
      </c>
      <c r="H1" s="1" t="s">
        <v>175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308</v>
      </c>
      <c r="N1" s="1" t="s">
        <v>309</v>
      </c>
      <c r="O1" s="1" t="s">
        <v>176</v>
      </c>
      <c r="P1" s="1" t="s">
        <v>16</v>
      </c>
      <c r="Q1" s="1" t="s">
        <v>341</v>
      </c>
      <c r="R1" s="1" t="s">
        <v>17</v>
      </c>
      <c r="S1" s="1" t="s">
        <v>342</v>
      </c>
      <c r="T1" s="1" t="s">
        <v>343</v>
      </c>
      <c r="U1" s="1" t="s">
        <v>344</v>
      </c>
      <c r="V1" s="1" t="s">
        <v>345</v>
      </c>
      <c r="W1" s="1" t="s">
        <v>185</v>
      </c>
      <c r="X1" s="1" t="s">
        <v>186</v>
      </c>
      <c r="Y1" s="1" t="s">
        <v>187</v>
      </c>
      <c r="Z1" s="1" t="s">
        <v>188</v>
      </c>
      <c r="AA1" s="1" t="s">
        <v>189</v>
      </c>
      <c r="AB1" s="1" t="s">
        <v>190</v>
      </c>
      <c r="AC1" s="1" t="s">
        <v>191</v>
      </c>
      <c r="AD1" s="1" t="s">
        <v>192</v>
      </c>
      <c r="AE1" s="1" t="s">
        <v>193</v>
      </c>
      <c r="AF1" s="1" t="s">
        <v>194</v>
      </c>
    </row>
    <row r="2" customFormat="false" ht="15" hidden="false" customHeight="false" outlineLevel="0" collapsed="false">
      <c r="A2" s="1" t="n">
        <v>2018</v>
      </c>
      <c r="B2" s="1" t="n">
        <v>1857</v>
      </c>
      <c r="C2" s="1" t="n">
        <v>0</v>
      </c>
      <c r="D2" s="1" t="n">
        <v>0.03</v>
      </c>
      <c r="E2" s="1" t="n">
        <v>8.8</v>
      </c>
      <c r="F2" s="1" t="n">
        <v>22.8</v>
      </c>
      <c r="G2" s="1" t="n">
        <v>0</v>
      </c>
      <c r="H2" s="1" t="n">
        <v>0.1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0.01</v>
      </c>
      <c r="P2" s="1" t="n">
        <v>300</v>
      </c>
      <c r="Q2" s="1" t="n">
        <v>0</v>
      </c>
      <c r="R2" s="1" t="n">
        <v>2522743.88</v>
      </c>
      <c r="S2" s="1" t="n">
        <v>1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</row>
    <row r="3" customFormat="false" ht="15" hidden="false" customHeight="false" outlineLevel="0" collapsed="false">
      <c r="A3" s="1" t="n">
        <v>2019</v>
      </c>
      <c r="B3" s="1" t="n">
        <v>1857</v>
      </c>
      <c r="C3" s="1" t="n">
        <v>0</v>
      </c>
      <c r="D3" s="1" t="n">
        <v>0.03</v>
      </c>
      <c r="E3" s="1" t="n">
        <v>8.8</v>
      </c>
      <c r="F3" s="1" t="n">
        <v>22.8</v>
      </c>
      <c r="G3" s="1" t="n">
        <v>0</v>
      </c>
      <c r="H3" s="1" t="n">
        <v>0.1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0.02</v>
      </c>
      <c r="P3" s="1" t="n">
        <v>300</v>
      </c>
      <c r="Q3" s="1" t="n">
        <v>0</v>
      </c>
      <c r="R3" s="1" t="n">
        <v>2522743.88</v>
      </c>
      <c r="S3" s="1" t="n">
        <v>1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</row>
    <row r="4" customFormat="false" ht="15" hidden="false" customHeight="false" outlineLevel="0" collapsed="false">
      <c r="A4" s="1" t="n">
        <v>2020</v>
      </c>
      <c r="B4" s="1" t="n">
        <v>1857</v>
      </c>
      <c r="C4" s="1" t="n">
        <v>0</v>
      </c>
      <c r="D4" s="1" t="n">
        <v>0.03</v>
      </c>
      <c r="E4" s="1" t="n">
        <v>8.8</v>
      </c>
      <c r="F4" s="1" t="n">
        <v>22.8</v>
      </c>
      <c r="G4" s="1" t="n">
        <v>0</v>
      </c>
      <c r="H4" s="1" t="n">
        <v>0.1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0.03</v>
      </c>
      <c r="P4" s="1" t="n">
        <v>300</v>
      </c>
      <c r="Q4" s="1" t="n">
        <v>0</v>
      </c>
      <c r="R4" s="1" t="n">
        <v>2522743.88</v>
      </c>
      <c r="S4" s="1" t="n">
        <v>1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</row>
    <row r="5" customFormat="false" ht="15" hidden="false" customHeight="false" outlineLevel="0" collapsed="false">
      <c r="A5" s="1" t="n">
        <v>2021</v>
      </c>
      <c r="B5" s="1" t="n">
        <v>1857</v>
      </c>
      <c r="C5" s="1" t="n">
        <v>0</v>
      </c>
      <c r="D5" s="1" t="n">
        <v>0.03</v>
      </c>
      <c r="E5" s="1" t="n">
        <v>8.8</v>
      </c>
      <c r="F5" s="1" t="n">
        <v>22.8</v>
      </c>
      <c r="G5" s="1" t="n">
        <v>0</v>
      </c>
      <c r="H5" s="1" t="n">
        <v>0.1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0.03</v>
      </c>
      <c r="P5" s="1" t="n">
        <v>300</v>
      </c>
      <c r="Q5" s="1" t="n">
        <v>0</v>
      </c>
      <c r="R5" s="1" t="n">
        <v>2522743.88</v>
      </c>
      <c r="S5" s="1" t="n">
        <v>1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</row>
    <row r="6" customFormat="false" ht="15" hidden="false" customHeight="false" outlineLevel="0" collapsed="false">
      <c r="A6" s="1" t="n">
        <v>2022</v>
      </c>
      <c r="B6" s="1" t="n">
        <v>1857</v>
      </c>
      <c r="C6" s="1" t="n">
        <v>0</v>
      </c>
      <c r="D6" s="1" t="n">
        <v>0.03</v>
      </c>
      <c r="E6" s="1" t="n">
        <v>8.8</v>
      </c>
      <c r="F6" s="1" t="n">
        <v>22.8</v>
      </c>
      <c r="G6" s="1" t="n">
        <v>0</v>
      </c>
      <c r="H6" s="1" t="n">
        <v>0.1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0.03</v>
      </c>
      <c r="P6" s="1" t="n">
        <v>300</v>
      </c>
      <c r="Q6" s="1" t="n">
        <v>0</v>
      </c>
      <c r="R6" s="1" t="n">
        <v>2522743.88</v>
      </c>
      <c r="S6" s="1" t="n">
        <v>1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H21" activeCellId="0" sqref="H21"/>
    </sheetView>
  </sheetViews>
  <sheetFormatPr defaultRowHeight="15"/>
  <cols>
    <col collapsed="false" hidden="false" max="1" min="1" style="0" width="23.0816326530612"/>
    <col collapsed="false" hidden="false" max="2" min="2" style="1" width="6.88265306122449"/>
    <col collapsed="false" hidden="false" max="3" min="3" style="1" width="6.61224489795918"/>
    <col collapsed="false" hidden="false" max="5" min="5" style="0" width="6.0765306122449"/>
    <col collapsed="false" hidden="false" max="6" min="6" style="0" width="13.2295918367347"/>
    <col collapsed="false" hidden="false" max="7" min="7" style="0" width="15.2551020408163"/>
    <col collapsed="false" hidden="false" max="8" min="8" style="1" width="10.8010204081633"/>
    <col collapsed="false" hidden="false" max="9" min="9" style="0" width="9.44897959183673"/>
    <col collapsed="false" hidden="true" max="11" min="10" style="1" width="0"/>
    <col collapsed="false" hidden="false" max="12" min="12" style="0" width="9.17857142857143"/>
    <col collapsed="false" hidden="false" max="13" min="13" style="0" width="33.2091836734694"/>
  </cols>
  <sheetData>
    <row r="1" s="1" customFormat="true" ht="15" hidden="false" customHeight="true" outlineLevel="0" collapsed="false">
      <c r="A1" s="48" t="s">
        <v>349</v>
      </c>
      <c r="B1" s="49" t="s">
        <v>350</v>
      </c>
      <c r="C1" s="49"/>
      <c r="D1" s="49" t="s">
        <v>351</v>
      </c>
      <c r="E1" s="49"/>
      <c r="F1" s="49" t="s">
        <v>352</v>
      </c>
      <c r="G1" s="49"/>
      <c r="H1" s="49"/>
      <c r="I1" s="49"/>
      <c r="J1" s="22"/>
      <c r="K1" s="22"/>
    </row>
    <row r="2" customFormat="false" ht="30" hidden="false" customHeight="true" outlineLevel="0" collapsed="false">
      <c r="A2" s="48"/>
      <c r="B2" s="50" t="s">
        <v>353</v>
      </c>
      <c r="C2" s="50" t="s">
        <v>354</v>
      </c>
      <c r="D2" s="50" t="s">
        <v>9</v>
      </c>
      <c r="E2" s="50" t="s">
        <v>355</v>
      </c>
      <c r="F2" s="50" t="s">
        <v>356</v>
      </c>
      <c r="G2" s="50" t="s">
        <v>357</v>
      </c>
      <c r="H2" s="50" t="s">
        <v>358</v>
      </c>
      <c r="I2" s="50" t="s">
        <v>359</v>
      </c>
      <c r="J2" s="2" t="s">
        <v>360</v>
      </c>
      <c r="K2" s="2" t="s">
        <v>361</v>
      </c>
      <c r="L2" s="2" t="s">
        <v>362</v>
      </c>
    </row>
    <row r="3" customFormat="false" ht="15" hidden="false" customHeight="false" outlineLevel="0" collapsed="false">
      <c r="A3" s="0" t="s">
        <v>124</v>
      </c>
      <c r="B3" s="51" t="n">
        <f aca="false">Eventos_ASIS!B2</f>
        <v>0.0254093732354602</v>
      </c>
      <c r="C3" s="51" t="n">
        <f aca="false">Eventos_ASIS!C2</f>
        <v>0.0350916069390562</v>
      </c>
      <c r="D3" s="43" t="n">
        <f aca="false">IFERROR((1-(I3/F3))*Eventos_ASIS!B2,0)</f>
        <v>0.0127046866177301</v>
      </c>
      <c r="E3" s="43" t="n">
        <f aca="false">Eventos_ASIS!C2</f>
        <v>0.0350916069390562</v>
      </c>
      <c r="F3" s="52" t="n">
        <f aca="false">Historico!L2</f>
        <v>45</v>
      </c>
      <c r="G3" s="53" t="n">
        <f aca="false">F3</f>
        <v>45</v>
      </c>
      <c r="H3" s="54" t="n">
        <v>0.5</v>
      </c>
      <c r="I3" s="52" t="n">
        <f aca="false">H3*G3</f>
        <v>22.5</v>
      </c>
      <c r="J3" s="52" t="n">
        <f aca="false">I3/F3</f>
        <v>0.5</v>
      </c>
      <c r="K3" s="52" t="n">
        <f aca="false">I3/G3</f>
        <v>0.5</v>
      </c>
      <c r="L3" s="0" t="s">
        <v>163</v>
      </c>
    </row>
    <row r="4" customFormat="false" ht="15" hidden="false" customHeight="false" outlineLevel="0" collapsed="false">
      <c r="A4" s="0" t="s">
        <v>125</v>
      </c>
      <c r="B4" s="51" t="n">
        <f aca="false">Eventos_ASIS!B3</f>
        <v>0.0152456239412761</v>
      </c>
      <c r="C4" s="51" t="n">
        <f aca="false">Eventos_ASIS!C3</f>
        <v>0.00720890026147054</v>
      </c>
      <c r="D4" s="43" t="n">
        <f aca="false">IFERROR((1-(I4/F4))*Eventos_ASIS!B3,0)</f>
        <v>0.00762281197063806</v>
      </c>
      <c r="E4" s="43" t="n">
        <f aca="false">Eventos_ASIS!C3</f>
        <v>0.00720890026147054</v>
      </c>
      <c r="F4" s="52" t="n">
        <f aca="false">Historico!L3</f>
        <v>27</v>
      </c>
      <c r="G4" s="53" t="n">
        <f aca="false">F4</f>
        <v>27</v>
      </c>
      <c r="H4" s="54" t="n">
        <v>0.5</v>
      </c>
      <c r="I4" s="52" t="n">
        <f aca="false">H4*G4</f>
        <v>13.5</v>
      </c>
      <c r="J4" s="52" t="n">
        <f aca="false">I4/F4</f>
        <v>0.5</v>
      </c>
      <c r="K4" s="52" t="n">
        <f aca="false">I4/G4</f>
        <v>0.5</v>
      </c>
      <c r="L4" s="0" t="s">
        <v>163</v>
      </c>
    </row>
    <row r="5" customFormat="false" ht="15" hidden="false" customHeight="false" outlineLevel="0" collapsed="false">
      <c r="A5" s="0" t="s">
        <v>126</v>
      </c>
      <c r="B5" s="51" t="n">
        <f aca="false">Eventos_ASIS!B4</f>
        <v>0.025974025974026</v>
      </c>
      <c r="C5" s="51" t="n">
        <f aca="false">Eventos_ASIS!C4</f>
        <v>0.0118129771579731</v>
      </c>
      <c r="D5" s="43" t="n">
        <f aca="false">IFERROR((1-(I5/F5))*Eventos_ASIS!B4,0)</f>
        <v>0.012987012987013</v>
      </c>
      <c r="E5" s="43" t="n">
        <f aca="false">Eventos_ASIS!C4</f>
        <v>0.0118129771579731</v>
      </c>
      <c r="F5" s="52" t="n">
        <f aca="false">Historico!L4</f>
        <v>46</v>
      </c>
      <c r="G5" s="53" t="n">
        <f aca="false">F5</f>
        <v>46</v>
      </c>
      <c r="H5" s="54" t="n">
        <v>0.5</v>
      </c>
      <c r="I5" s="52" t="n">
        <f aca="false">H5*G5</f>
        <v>23</v>
      </c>
      <c r="J5" s="52" t="n">
        <f aca="false">I5/F5</f>
        <v>0.5</v>
      </c>
      <c r="K5" s="52" t="n">
        <f aca="false">I5/G5</f>
        <v>0.5</v>
      </c>
      <c r="L5" s="0" t="s">
        <v>163</v>
      </c>
    </row>
    <row r="6" customFormat="false" ht="15" hidden="false" customHeight="false" outlineLevel="0" collapsed="false">
      <c r="A6" s="0" t="s">
        <v>127</v>
      </c>
      <c r="B6" s="51" t="n">
        <f aca="false">Eventos_ASIS!B5</f>
        <v>0</v>
      </c>
      <c r="C6" s="51" t="n">
        <f aca="false">Eventos_ASIS!C5</f>
        <v>0</v>
      </c>
      <c r="D6" s="43" t="n">
        <f aca="false">IFERROR((1-(I6/F6))*Eventos_ASIS!B5,0)</f>
        <v>0</v>
      </c>
      <c r="E6" s="43" t="n">
        <f aca="false">Eventos_ASIS!C5</f>
        <v>0</v>
      </c>
      <c r="F6" s="52" t="n">
        <f aca="false">Historico!L5</f>
        <v>0</v>
      </c>
      <c r="G6" s="53" t="n">
        <f aca="false">F6</f>
        <v>0</v>
      </c>
      <c r="H6" s="54"/>
      <c r="I6" s="52"/>
      <c r="J6" s="52"/>
      <c r="K6" s="52"/>
      <c r="L6" s="0" t="s">
        <v>163</v>
      </c>
    </row>
    <row r="7" customFormat="false" ht="15" hidden="false" customHeight="false" outlineLevel="0" collapsed="false">
      <c r="A7" s="0" t="s">
        <v>129</v>
      </c>
      <c r="B7" s="51" t="n">
        <f aca="false">Eventos_ASIS!B6</f>
        <v>0.00169395821569735</v>
      </c>
      <c r="C7" s="51" t="n">
        <f aca="false">Eventos_ASIS!C6</f>
        <v>0.000678264444365673</v>
      </c>
      <c r="D7" s="43" t="n">
        <f aca="false">IFERROR((1-(I7/F7))*Eventos_ASIS!B6,0)</f>
        <v>0.00160926030491248</v>
      </c>
      <c r="E7" s="43" t="n">
        <f aca="false">Eventos_ASIS!C6</f>
        <v>0.000678264444365673</v>
      </c>
      <c r="F7" s="52" t="n">
        <f aca="false">Historico!L6</f>
        <v>3</v>
      </c>
      <c r="G7" s="53" t="n">
        <f aca="false">F7</f>
        <v>3</v>
      </c>
      <c r="H7" s="54" t="n">
        <v>0.05</v>
      </c>
      <c r="I7" s="52" t="n">
        <f aca="false">H7*G7</f>
        <v>0.15</v>
      </c>
      <c r="J7" s="52" t="n">
        <f aca="false">I7/F7</f>
        <v>0.05</v>
      </c>
      <c r="K7" s="52" t="n">
        <f aca="false">I7/G7</f>
        <v>0.05</v>
      </c>
      <c r="L7" s="0" t="s">
        <v>163</v>
      </c>
    </row>
    <row r="8" customFormat="false" ht="15" hidden="false" customHeight="false" outlineLevel="0" collapsed="false">
      <c r="A8" s="0" t="s">
        <v>130</v>
      </c>
      <c r="B8" s="51" t="n">
        <f aca="false">Eventos_ASIS!B7</f>
        <v>0.000564652738565782</v>
      </c>
      <c r="C8" s="51" t="n">
        <f aca="false">Eventos_ASIS!C7</f>
        <v>0.000251617967051827</v>
      </c>
      <c r="D8" s="43" t="n">
        <f aca="false">IFERROR((1-(I8/F8))*Eventos_ASIS!B7,0)</f>
        <v>0.000536420101637493</v>
      </c>
      <c r="E8" s="43" t="n">
        <f aca="false">Eventos_ASIS!C7</f>
        <v>0.000251617967051827</v>
      </c>
      <c r="F8" s="52" t="n">
        <f aca="false">Historico!L7</f>
        <v>1</v>
      </c>
      <c r="G8" s="53" t="n">
        <f aca="false">F8</f>
        <v>1</v>
      </c>
      <c r="H8" s="54" t="n">
        <v>0.05</v>
      </c>
      <c r="I8" s="52" t="n">
        <f aca="false">H8*G8</f>
        <v>0.05</v>
      </c>
      <c r="J8" s="52" t="n">
        <f aca="false">I8/F8</f>
        <v>0.05</v>
      </c>
      <c r="K8" s="52" t="n">
        <f aca="false">I8/G8</f>
        <v>0.05</v>
      </c>
      <c r="L8" s="0" t="s">
        <v>163</v>
      </c>
    </row>
    <row r="9" customFormat="false" ht="15" hidden="false" customHeight="false" outlineLevel="0" collapsed="false">
      <c r="A9" s="0" t="s">
        <v>131</v>
      </c>
      <c r="B9" s="51" t="n">
        <f aca="false">Eventos_ASIS!B8</f>
        <v>0.00169395821569735</v>
      </c>
      <c r="C9" s="51" t="n">
        <f aca="false">Eventos_ASIS!C8</f>
        <v>0.00101865221457291</v>
      </c>
      <c r="D9" s="43" t="n">
        <f aca="false">IFERROR((1-(I9/F9))*Eventos_ASIS!B8,0)</f>
        <v>0.00160926030491248</v>
      </c>
      <c r="E9" s="43" t="n">
        <f aca="false">Eventos_ASIS!C8</f>
        <v>0.00101865221457291</v>
      </c>
      <c r="F9" s="52" t="n">
        <f aca="false">Historico!L8</f>
        <v>3</v>
      </c>
      <c r="G9" s="53" t="n">
        <f aca="false">F9</f>
        <v>3</v>
      </c>
      <c r="H9" s="54" t="n">
        <v>0.05</v>
      </c>
      <c r="I9" s="52" t="n">
        <f aca="false">H9*G9</f>
        <v>0.15</v>
      </c>
      <c r="J9" s="52" t="n">
        <f aca="false">I9/F9</f>
        <v>0.05</v>
      </c>
      <c r="K9" s="52" t="n">
        <f aca="false">I9/G9</f>
        <v>0.05</v>
      </c>
      <c r="L9" s="0" t="s">
        <v>163</v>
      </c>
    </row>
    <row r="10" customFormat="false" ht="15" hidden="false" customHeight="false" outlineLevel="0" collapsed="false">
      <c r="A10" s="0" t="s">
        <v>132</v>
      </c>
      <c r="B10" s="51" t="n">
        <f aca="false">Eventos_ASIS!B9</f>
        <v>0</v>
      </c>
      <c r="C10" s="51" t="n">
        <f aca="false">Eventos_ASIS!C9</f>
        <v>0</v>
      </c>
      <c r="D10" s="43" t="n">
        <f aca="false">IFERROR((1-(I10/F10))*Eventos_ASIS!B9,0)</f>
        <v>0</v>
      </c>
      <c r="E10" s="43" t="n">
        <f aca="false">Eventos_ASIS!C9</f>
        <v>0</v>
      </c>
      <c r="F10" s="52" t="n">
        <f aca="false">Historico!L9</f>
        <v>0</v>
      </c>
      <c r="G10" s="53" t="n">
        <f aca="false">F10</f>
        <v>0</v>
      </c>
      <c r="H10" s="54"/>
      <c r="I10" s="52" t="n">
        <f aca="false">H10*G10</f>
        <v>0</v>
      </c>
      <c r="J10" s="52"/>
      <c r="K10" s="52"/>
      <c r="L10" s="0" t="s">
        <v>163</v>
      </c>
    </row>
    <row r="11" customFormat="false" ht="15" hidden="false" customHeight="false" outlineLevel="0" collapsed="false">
      <c r="A11" s="0" t="s">
        <v>133</v>
      </c>
      <c r="B11" s="51" t="n">
        <f aca="false">Eventos_ASIS!B10</f>
        <v>0</v>
      </c>
      <c r="C11" s="51" t="n">
        <f aca="false">Eventos_ASIS!C10</f>
        <v>0</v>
      </c>
      <c r="D11" s="43" t="n">
        <f aca="false">IFERROR((1-(I11/F11))*Eventos_ASIS!B10,0)</f>
        <v>0</v>
      </c>
      <c r="E11" s="43" t="n">
        <f aca="false">Eventos_ASIS!C10</f>
        <v>0</v>
      </c>
      <c r="F11" s="52" t="n">
        <f aca="false">Historico!L10</f>
        <v>0</v>
      </c>
      <c r="G11" s="53" t="n">
        <f aca="false">F11</f>
        <v>0</v>
      </c>
      <c r="H11" s="54"/>
      <c r="I11" s="52" t="n">
        <f aca="false">H11*G11</f>
        <v>0</v>
      </c>
      <c r="J11" s="52"/>
      <c r="K11" s="52"/>
      <c r="L11" s="0" t="s">
        <v>163</v>
      </c>
    </row>
    <row r="12" customFormat="false" ht="15" hidden="false" customHeight="false" outlineLevel="0" collapsed="false">
      <c r="A12" s="0" t="s">
        <v>134</v>
      </c>
      <c r="B12" s="51" t="n">
        <f aca="false">Eventos_ASIS!B11</f>
        <v>0.00508187464709204</v>
      </c>
      <c r="C12" s="51" t="n">
        <f aca="false">Eventos_ASIS!C11</f>
        <v>0.00121694217994241</v>
      </c>
      <c r="D12" s="43" t="n">
        <f aca="false">IFERROR((1-(I12/F12))*Eventos_ASIS!B11,0)</f>
        <v>0.00431959345002823</v>
      </c>
      <c r="E12" s="43" t="n">
        <f aca="false">Eventos_ASIS!C11</f>
        <v>0.00121694217994241</v>
      </c>
      <c r="F12" s="52" t="n">
        <f aca="false">Historico!L11</f>
        <v>9</v>
      </c>
      <c r="G12" s="53" t="n">
        <f aca="false">F12</f>
        <v>9</v>
      </c>
      <c r="H12" s="54" t="n">
        <v>0.15</v>
      </c>
      <c r="I12" s="52" t="n">
        <f aca="false">H12*G12</f>
        <v>1.35</v>
      </c>
      <c r="J12" s="52" t="n">
        <f aca="false">I12/F12</f>
        <v>0.15</v>
      </c>
      <c r="K12" s="52" t="n">
        <f aca="false">I12/G12</f>
        <v>0.15</v>
      </c>
      <c r="L12" s="0" t="s">
        <v>163</v>
      </c>
    </row>
    <row r="13" customFormat="false" ht="15" hidden="false" customHeight="false" outlineLevel="0" collapsed="false">
      <c r="A13" s="0" t="s">
        <v>135</v>
      </c>
      <c r="B13" s="51" t="n">
        <f aca="false">Eventos_ASIS!B12</f>
        <v>0</v>
      </c>
      <c r="C13" s="51" t="n">
        <f aca="false">Eventos_ASIS!C12</f>
        <v>0</v>
      </c>
      <c r="D13" s="43" t="n">
        <f aca="false">IFERROR((1-(I13/F13))*Eventos_ASIS!B12,0)</f>
        <v>0</v>
      </c>
      <c r="E13" s="43" t="n">
        <f aca="false">Eventos_ASIS!C12</f>
        <v>0</v>
      </c>
      <c r="F13" s="52" t="n">
        <f aca="false">Historico!L12</f>
        <v>0</v>
      </c>
      <c r="G13" s="53" t="n">
        <f aca="false">F13</f>
        <v>0</v>
      </c>
      <c r="H13" s="54"/>
      <c r="I13" s="52" t="n">
        <f aca="false">H13*G13</f>
        <v>0</v>
      </c>
      <c r="J13" s="52"/>
      <c r="K13" s="52"/>
      <c r="L13" s="0" t="s">
        <v>163</v>
      </c>
    </row>
    <row r="14" customFormat="false" ht="15" hidden="false" customHeight="false" outlineLevel="0" collapsed="false">
      <c r="A14" s="0" t="s">
        <v>136</v>
      </c>
      <c r="B14" s="51" t="n">
        <f aca="false">Eventos_ASIS!B13</f>
        <v>0</v>
      </c>
      <c r="C14" s="51" t="n">
        <f aca="false">Eventos_ASIS!C13</f>
        <v>0</v>
      </c>
      <c r="D14" s="43" t="n">
        <f aca="false">IFERROR((1-(I14/F14))*Eventos_ASIS!B13,0)</f>
        <v>0</v>
      </c>
      <c r="E14" s="43" t="n">
        <f aca="false">Eventos_ASIS!C13</f>
        <v>0</v>
      </c>
      <c r="F14" s="52" t="n">
        <f aca="false">Historico!L13</f>
        <v>0</v>
      </c>
      <c r="G14" s="53" t="n">
        <f aca="false">F14</f>
        <v>0</v>
      </c>
      <c r="H14" s="54"/>
      <c r="I14" s="52" t="n">
        <f aca="false">H14*G14</f>
        <v>0</v>
      </c>
      <c r="J14" s="52"/>
      <c r="K14" s="52"/>
      <c r="L14" s="0" t="s">
        <v>163</v>
      </c>
    </row>
    <row r="15" customFormat="false" ht="15" hidden="false" customHeight="false" outlineLevel="0" collapsed="false">
      <c r="A15" s="0" t="s">
        <v>137</v>
      </c>
      <c r="B15" s="51" t="n">
        <f aca="false">Eventos_ASIS!B14</f>
        <v>0.20609824957651</v>
      </c>
      <c r="C15" s="51" t="n">
        <f aca="false">Eventos_ASIS!C14</f>
        <v>0.106115065574494</v>
      </c>
      <c r="D15" s="43" t="n">
        <f aca="false">IFERROR((1-(I15/F15))*Eventos_ASIS!B14,0)</f>
        <v>0.195793337097685</v>
      </c>
      <c r="E15" s="43" t="n">
        <f aca="false">Eventos_ASIS!C14</f>
        <v>0.106115065574494</v>
      </c>
      <c r="F15" s="52" t="n">
        <f aca="false">Historico!L14</f>
        <v>365</v>
      </c>
      <c r="G15" s="53" t="n">
        <f aca="false">F15</f>
        <v>365</v>
      </c>
      <c r="H15" s="54" t="n">
        <v>0.05</v>
      </c>
      <c r="I15" s="52" t="n">
        <f aca="false">H15*G15</f>
        <v>18.25</v>
      </c>
      <c r="J15" s="52" t="n">
        <f aca="false">I15/F15</f>
        <v>0.05</v>
      </c>
      <c r="K15" s="52" t="n">
        <f aca="false">I15/G15</f>
        <v>0.05</v>
      </c>
      <c r="L15" s="0" t="s">
        <v>163</v>
      </c>
    </row>
    <row r="16" customFormat="false" ht="15" hidden="false" customHeight="false" outlineLevel="0" collapsed="false">
      <c r="A16" s="0" t="s">
        <v>138</v>
      </c>
      <c r="B16" s="51" t="n">
        <f aca="false">Eventos_ASIS!B15</f>
        <v>0.0220214568040655</v>
      </c>
      <c r="C16" s="51" t="n">
        <f aca="false">Eventos_ASIS!C15</f>
        <v>0.00974080309647995</v>
      </c>
      <c r="D16" s="43" t="n">
        <f aca="false">IFERROR((1-(I16/F16))*Eventos_ASIS!B15,0)</f>
        <v>0.0209203839638622</v>
      </c>
      <c r="E16" s="43" t="n">
        <f aca="false">Eventos_ASIS!C15</f>
        <v>0.00974080309647995</v>
      </c>
      <c r="F16" s="52" t="n">
        <f aca="false">Historico!L15</f>
        <v>39</v>
      </c>
      <c r="G16" s="53" t="n">
        <f aca="false">F16</f>
        <v>39</v>
      </c>
      <c r="H16" s="54" t="n">
        <v>0.05</v>
      </c>
      <c r="I16" s="52" t="n">
        <f aca="false">H16*G16</f>
        <v>1.95</v>
      </c>
      <c r="J16" s="52" t="n">
        <f aca="false">I16/F16</f>
        <v>0.05</v>
      </c>
      <c r="K16" s="52" t="n">
        <f aca="false">I16/G16</f>
        <v>0.05</v>
      </c>
      <c r="L16" s="0" t="s">
        <v>163</v>
      </c>
    </row>
    <row r="17" customFormat="false" ht="15" hidden="false" customHeight="false" outlineLevel="0" collapsed="false">
      <c r="A17" s="0" t="s">
        <v>139</v>
      </c>
      <c r="B17" s="51" t="n">
        <f aca="false">Eventos_ASIS!B16</f>
        <v>0</v>
      </c>
      <c r="C17" s="51" t="n">
        <f aca="false">Eventos_ASIS!C16</f>
        <v>0</v>
      </c>
      <c r="D17" s="43" t="n">
        <f aca="false">IFERROR((1-(I17/F17))*Eventos_ASIS!B16,0)</f>
        <v>0</v>
      </c>
      <c r="E17" s="43" t="n">
        <f aca="false">Eventos_ASIS!C16</f>
        <v>0</v>
      </c>
      <c r="F17" s="52" t="n">
        <f aca="false">Historico!L16</f>
        <v>0</v>
      </c>
      <c r="G17" s="53" t="n">
        <f aca="false">F17</f>
        <v>0</v>
      </c>
      <c r="H17" s="54"/>
      <c r="I17" s="52" t="n">
        <f aca="false">H17*G17</f>
        <v>0</v>
      </c>
      <c r="J17" s="52"/>
      <c r="K17" s="52"/>
      <c r="L17" s="0" t="s">
        <v>163</v>
      </c>
    </row>
    <row r="18" customFormat="false" ht="15" hidden="false" customHeight="false" outlineLevel="0" collapsed="false">
      <c r="A18" s="0" t="s">
        <v>140</v>
      </c>
      <c r="B18" s="51" t="n">
        <f aca="false">Eventos_ASIS!B17</f>
        <v>0</v>
      </c>
      <c r="C18" s="51" t="n">
        <f aca="false">Eventos_ASIS!C17</f>
        <v>0</v>
      </c>
      <c r="D18" s="43" t="n">
        <f aca="false">IFERROR((1-(I18/F18))*Eventos_ASIS!B17,0)</f>
        <v>0</v>
      </c>
      <c r="E18" s="43" t="n">
        <f aca="false">Eventos_ASIS!C17</f>
        <v>0</v>
      </c>
      <c r="F18" s="52" t="n">
        <f aca="false">Historico!L17</f>
        <v>0</v>
      </c>
      <c r="G18" s="53" t="n">
        <f aca="false">F18</f>
        <v>0</v>
      </c>
      <c r="H18" s="54"/>
      <c r="I18" s="52" t="n">
        <f aca="false">H18*G18</f>
        <v>0</v>
      </c>
      <c r="J18" s="52"/>
      <c r="K18" s="52"/>
      <c r="L18" s="0" t="s">
        <v>163</v>
      </c>
    </row>
    <row r="19" customFormat="false" ht="15" hidden="false" customHeight="false" outlineLevel="0" collapsed="false">
      <c r="A19" s="0" t="s">
        <v>141</v>
      </c>
      <c r="B19" s="52" t="n">
        <f aca="false">Eventos_ASIS!B18</f>
        <v>4.202194</v>
      </c>
      <c r="C19" s="52" t="n">
        <f aca="false">Eventos_ASIS!C18</f>
        <v>1.41728027231657</v>
      </c>
      <c r="D19" s="55" t="n">
        <f aca="false">IFERROR((1-(I19/F19))*Eventos_ASIS!B18,0)</f>
        <v>3.9920843</v>
      </c>
      <c r="E19" s="52" t="n">
        <f aca="false">Eventos_ASIS!C18</f>
        <v>1.41728027231657</v>
      </c>
      <c r="F19" s="52" t="n">
        <f aca="false">Historico!L78</f>
        <v>4.202194</v>
      </c>
      <c r="G19" s="53" t="n">
        <f aca="false">F19</f>
        <v>4.202194</v>
      </c>
      <c r="H19" s="54" t="n">
        <v>0.05</v>
      </c>
      <c r="I19" s="52" t="n">
        <f aca="false">H19*G19</f>
        <v>0.2101097</v>
      </c>
      <c r="J19" s="52" t="n">
        <f aca="false">I19/F19</f>
        <v>0.05</v>
      </c>
      <c r="K19" s="52" t="n">
        <f aca="false">I19/G19</f>
        <v>0.05</v>
      </c>
      <c r="L19" s="0" t="s">
        <v>163</v>
      </c>
    </row>
  </sheetData>
  <autoFilter ref="A2:L19"/>
  <mergeCells count="4">
    <mergeCell ref="A1:A2"/>
    <mergeCell ref="B1:C1"/>
    <mergeCell ref="D1:E1"/>
    <mergeCell ref="F1:I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9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70" zoomScaleNormal="70" zoomScalePageLayoutView="100" workbookViewId="0">
      <selection pane="topLeft" activeCell="D16" activeCellId="0" sqref="D16"/>
    </sheetView>
  </sheetViews>
  <sheetFormatPr defaultRowHeight="15"/>
  <cols>
    <col collapsed="false" hidden="false" max="2" min="1" style="0" width="26.0510204081633"/>
    <col collapsed="false" hidden="false" max="3" min="3" style="0" width="32.6683673469388"/>
    <col collapsed="false" hidden="false" max="4" min="4" style="0" width="98.1377551020408"/>
    <col collapsed="false" hidden="false" max="5" min="5" style="0" width="17.8214285714286"/>
  </cols>
  <sheetData>
    <row r="1" customFormat="false" ht="15" hidden="false" customHeight="false" outlineLevel="0" collapsed="false">
      <c r="A1" s="2" t="s">
        <v>363</v>
      </c>
      <c r="B1" s="2" t="s">
        <v>364</v>
      </c>
      <c r="C1" s="2" t="s">
        <v>365</v>
      </c>
      <c r="D1" s="2" t="s">
        <v>283</v>
      </c>
      <c r="E1" s="2" t="s">
        <v>217</v>
      </c>
    </row>
    <row r="2" customFormat="false" ht="15" hidden="false" customHeight="false" outlineLevel="0" collapsed="false">
      <c r="A2" s="0" t="s">
        <v>206</v>
      </c>
      <c r="B2" s="0" t="s">
        <v>366</v>
      </c>
      <c r="C2" s="0" t="s">
        <v>367</v>
      </c>
      <c r="D2" s="0" t="s">
        <v>368</v>
      </c>
      <c r="E2" s="0" t="s">
        <v>369</v>
      </c>
    </row>
    <row r="3" customFormat="false" ht="15" hidden="false" customHeight="false" outlineLevel="0" collapsed="false">
      <c r="A3" s="0" t="s">
        <v>207</v>
      </c>
      <c r="B3" s="0" t="s">
        <v>366</v>
      </c>
      <c r="C3" s="0" t="s">
        <v>367</v>
      </c>
      <c r="D3" s="0" t="s">
        <v>370</v>
      </c>
      <c r="E3" s="0" t="s">
        <v>369</v>
      </c>
    </row>
    <row r="4" customFormat="false" ht="15" hidden="false" customHeight="false" outlineLevel="0" collapsed="false">
      <c r="A4" s="0" t="s">
        <v>208</v>
      </c>
      <c r="B4" s="0" t="s">
        <v>366</v>
      </c>
      <c r="C4" s="0" t="s">
        <v>367</v>
      </c>
      <c r="D4" s="0" t="s">
        <v>371</v>
      </c>
      <c r="E4" s="0" t="s">
        <v>369</v>
      </c>
    </row>
    <row r="5" customFormat="false" ht="15" hidden="false" customHeight="false" outlineLevel="0" collapsed="false">
      <c r="A5" s="0" t="s">
        <v>209</v>
      </c>
      <c r="B5" s="0" t="s">
        <v>366</v>
      </c>
      <c r="C5" s="0" t="s">
        <v>367</v>
      </c>
      <c r="D5" s="0" t="s">
        <v>372</v>
      </c>
      <c r="E5" s="0" t="s">
        <v>369</v>
      </c>
    </row>
    <row r="6" customFormat="false" ht="15" hidden="false" customHeight="false" outlineLevel="0" collapsed="false">
      <c r="A6" s="0" t="s">
        <v>210</v>
      </c>
      <c r="B6" s="0" t="s">
        <v>366</v>
      </c>
      <c r="C6" s="0" t="s">
        <v>367</v>
      </c>
      <c r="D6" s="0" t="s">
        <v>373</v>
      </c>
      <c r="E6" s="0" t="s">
        <v>369</v>
      </c>
    </row>
    <row r="7" customFormat="false" ht="15" hidden="false" customHeight="false" outlineLevel="0" collapsed="false">
      <c r="A7" s="0" t="s">
        <v>50</v>
      </c>
      <c r="B7" s="0" t="s">
        <v>366</v>
      </c>
      <c r="C7" s="0" t="s">
        <v>374</v>
      </c>
      <c r="D7" s="0" t="s">
        <v>375</v>
      </c>
      <c r="E7" s="0" t="s">
        <v>369</v>
      </c>
    </row>
    <row r="8" customFormat="false" ht="15" hidden="false" customHeight="false" outlineLevel="0" collapsed="false">
      <c r="A8" s="0" t="s">
        <v>48</v>
      </c>
      <c r="B8" s="0" t="s">
        <v>366</v>
      </c>
      <c r="C8" s="0" t="s">
        <v>376</v>
      </c>
      <c r="D8" s="0" t="str">
        <f aca="false">"Parâmetro calculado para a Regressão da Variável "&amp;RIGHT(A8,LEN(A8)-5)</f>
        <v>Parâmetro calculado para a Regressão da Variável ICustoFAP</v>
      </c>
      <c r="E8" s="0" t="s">
        <v>369</v>
      </c>
    </row>
    <row r="9" customFormat="false" ht="15" hidden="false" customHeight="false" outlineLevel="0" collapsed="false">
      <c r="A9" s="0" t="s">
        <v>44</v>
      </c>
      <c r="B9" s="0" t="s">
        <v>366</v>
      </c>
      <c r="C9" s="0" t="s">
        <v>377</v>
      </c>
      <c r="D9" s="0" t="str">
        <f aca="false">"Parâmetro calculado para a Regressão da Variável "&amp;RIGHT(A9,LEN(A9)-5)</f>
        <v>Parâmetro calculado para a Regressão da Variável IFrequenciaFAP</v>
      </c>
      <c r="E9" s="0" t="s">
        <v>369</v>
      </c>
    </row>
    <row r="10" customFormat="false" ht="15" hidden="false" customHeight="false" outlineLevel="0" collapsed="false">
      <c r="A10" s="0" t="s">
        <v>46</v>
      </c>
      <c r="B10" s="0" t="s">
        <v>366</v>
      </c>
      <c r="C10" s="0" t="s">
        <v>378</v>
      </c>
      <c r="D10" s="0" t="str">
        <f aca="false">"Parâmetro calculado para a Regressão da Variável "&amp;RIGHT(A10,LEN(A10)-5)</f>
        <v>Parâmetro calculado para a Regressão da Variável IGravidadeFAP</v>
      </c>
      <c r="E10" s="0" t="s">
        <v>369</v>
      </c>
    </row>
    <row r="11" customFormat="false" ht="15" hidden="false" customHeight="false" outlineLevel="0" collapsed="false">
      <c r="A11" s="0" t="s">
        <v>185</v>
      </c>
      <c r="B11" s="0" t="s">
        <v>379</v>
      </c>
      <c r="C11" s="0" t="s">
        <v>380</v>
      </c>
      <c r="D11" s="0" t="str">
        <f aca="false">"Parâmetro calculado para a Regressão da Variável "&amp;RIGHT(A11,LEN(A11)-5)</f>
        <v>Parâmetro calculado para a Regressão da Variável Multa1</v>
      </c>
      <c r="E11" s="0" t="s">
        <v>369</v>
      </c>
    </row>
    <row r="12" customFormat="false" ht="15" hidden="false" customHeight="false" outlineLevel="0" collapsed="false">
      <c r="A12" s="0" t="s">
        <v>186</v>
      </c>
      <c r="B12" s="0" t="s">
        <v>379</v>
      </c>
      <c r="C12" s="0" t="s">
        <v>380</v>
      </c>
      <c r="D12" s="0" t="str">
        <f aca="false">"Parâmetro calculado para a Regressão da Variável "&amp;RIGHT(A12,LEN(A12)-5)</f>
        <v>Parâmetro calculado para a Regressão da Variável Multa2</v>
      </c>
      <c r="E12" s="0" t="s">
        <v>369</v>
      </c>
    </row>
    <row r="13" customFormat="false" ht="15" hidden="false" customHeight="false" outlineLevel="0" collapsed="false">
      <c r="A13" s="0" t="s">
        <v>187</v>
      </c>
      <c r="B13" s="0" t="s">
        <v>379</v>
      </c>
      <c r="C13" s="0" t="s">
        <v>380</v>
      </c>
      <c r="D13" s="0" t="str">
        <f aca="false">"Parâmetro calculado para a Regressão da Variável "&amp;RIGHT(A13,LEN(A13)-5)</f>
        <v>Parâmetro calculado para a Regressão da Variável Multa3</v>
      </c>
      <c r="E13" s="0" t="s">
        <v>369</v>
      </c>
    </row>
    <row r="14" customFormat="false" ht="15" hidden="false" customHeight="false" outlineLevel="0" collapsed="false">
      <c r="A14" s="0" t="s">
        <v>188</v>
      </c>
      <c r="B14" s="0" t="s">
        <v>379</v>
      </c>
      <c r="C14" s="0" t="s">
        <v>380</v>
      </c>
      <c r="D14" s="0" t="str">
        <f aca="false">"Parâmetro calculado para a Regressão da Variável "&amp;RIGHT(A14,LEN(A14)-5)</f>
        <v>Parâmetro calculado para a Regressão da Variável Multa4</v>
      </c>
      <c r="E14" s="0" t="s">
        <v>369</v>
      </c>
    </row>
    <row r="15" customFormat="false" ht="15" hidden="false" customHeight="false" outlineLevel="0" collapsed="false">
      <c r="A15" s="0" t="s">
        <v>189</v>
      </c>
      <c r="B15" s="0" t="s">
        <v>379</v>
      </c>
      <c r="C15" s="0" t="s">
        <v>380</v>
      </c>
      <c r="D15" s="0" t="str">
        <f aca="false">"Parâmetro calculado para a Regressão da Variável "&amp;RIGHT(A15,LEN(A15)-5)</f>
        <v>Parâmetro calculado para a Regressão da Variável Multa5</v>
      </c>
      <c r="E15" s="0" t="s">
        <v>369</v>
      </c>
    </row>
    <row r="16" customFormat="false" ht="15" hidden="false" customHeight="false" outlineLevel="0" collapsed="false">
      <c r="A16" s="0" t="s">
        <v>36</v>
      </c>
      <c r="B16" s="0" t="s">
        <v>366</v>
      </c>
      <c r="C16" s="0" t="s">
        <v>381</v>
      </c>
      <c r="D16" s="0" t="str">
        <f aca="false">"Parâmetro calculado para a Regressão da Variável "&amp;RIGHT(A16,LEN(A16)-5)</f>
        <v>Parâmetro calculado para a Regressão da Variável ReajustePlano</v>
      </c>
      <c r="E16" s="0" t="s">
        <v>369</v>
      </c>
    </row>
    <row r="17" customFormat="false" ht="15" hidden="false" customHeight="false" outlineLevel="0" collapsed="false">
      <c r="A17" s="0" t="s">
        <v>39</v>
      </c>
      <c r="B17" s="0" t="s">
        <v>366</v>
      </c>
      <c r="C17" s="0" t="s">
        <v>382</v>
      </c>
      <c r="D17" s="0" t="str">
        <f aca="false">"Parâmetro calculado para a Regressão da Variável "&amp;RIGHT(A17,LEN(A17)-5)</f>
        <v>Parâmetro calculado para a Regressão da Variável TempoContratacao</v>
      </c>
      <c r="E17" s="0" t="s">
        <v>369</v>
      </c>
    </row>
    <row r="18" customFormat="false" ht="15" hidden="false" customHeight="false" outlineLevel="0" collapsed="false">
      <c r="A18" s="0" t="s">
        <v>49</v>
      </c>
      <c r="B18" s="0" t="s">
        <v>366</v>
      </c>
      <c r="C18" s="0" t="s">
        <v>376</v>
      </c>
      <c r="D18" s="0" t="str">
        <f aca="false">"Parâmetro calculado para a Regressão da Variável "&amp;RIGHT(A18,LEN(A18)-5)</f>
        <v>Parâmetro calculado para a Regressão da Variável ICustoFAP</v>
      </c>
      <c r="E18" s="0" t="s">
        <v>369</v>
      </c>
    </row>
    <row r="19" customFormat="false" ht="15" hidden="false" customHeight="false" outlineLevel="0" collapsed="false">
      <c r="A19" s="0" t="s">
        <v>45</v>
      </c>
      <c r="B19" s="0" t="s">
        <v>366</v>
      </c>
      <c r="C19" s="0" t="s">
        <v>377</v>
      </c>
      <c r="D19" s="0" t="str">
        <f aca="false">"Parâmetro calculado para a Regressão da Variável "&amp;RIGHT(A19,LEN(A19)-5)</f>
        <v>Parâmetro calculado para a Regressão da Variável IFrequenciaFAP</v>
      </c>
      <c r="E19" s="0" t="s">
        <v>369</v>
      </c>
    </row>
    <row r="20" customFormat="false" ht="15" hidden="false" customHeight="false" outlineLevel="0" collapsed="false">
      <c r="A20" s="0" t="s">
        <v>47</v>
      </c>
      <c r="B20" s="0" t="s">
        <v>366</v>
      </c>
      <c r="C20" s="0" t="s">
        <v>378</v>
      </c>
      <c r="D20" s="0" t="str">
        <f aca="false">"Parâmetro calculado para a Regressão da Variável "&amp;RIGHT(A20,LEN(A20)-5)</f>
        <v>Parâmetro calculado para a Regressão da Variável IGravidadeFAP</v>
      </c>
      <c r="E20" s="0" t="s">
        <v>369</v>
      </c>
    </row>
    <row r="21" customFormat="false" ht="15" hidden="false" customHeight="false" outlineLevel="0" collapsed="false">
      <c r="A21" s="0" t="s">
        <v>190</v>
      </c>
      <c r="B21" s="0" t="s">
        <v>379</v>
      </c>
      <c r="C21" s="0" t="s">
        <v>383</v>
      </c>
      <c r="D21" s="0" t="str">
        <f aca="false">"Parâmetro calculado para a Regressão da Variável "&amp;RIGHT(A21,LEN(A21)-5)</f>
        <v>Parâmetro calculado para a Regressão da Variável Multa1</v>
      </c>
      <c r="E21" s="0" t="s">
        <v>369</v>
      </c>
    </row>
    <row r="22" customFormat="false" ht="15" hidden="false" customHeight="false" outlineLevel="0" collapsed="false">
      <c r="A22" s="0" t="s">
        <v>191</v>
      </c>
      <c r="B22" s="0" t="s">
        <v>379</v>
      </c>
      <c r="C22" s="0" t="s">
        <v>383</v>
      </c>
      <c r="D22" s="0" t="str">
        <f aca="false">"Parâmetro calculado para a Regressão da Variável "&amp;RIGHT(A22,LEN(A22)-5)</f>
        <v>Parâmetro calculado para a Regressão da Variável Multa2</v>
      </c>
      <c r="E22" s="0" t="s">
        <v>369</v>
      </c>
    </row>
    <row r="23" customFormat="false" ht="15" hidden="false" customHeight="false" outlineLevel="0" collapsed="false">
      <c r="A23" s="0" t="s">
        <v>192</v>
      </c>
      <c r="B23" s="0" t="s">
        <v>379</v>
      </c>
      <c r="C23" s="0" t="s">
        <v>383</v>
      </c>
      <c r="D23" s="0" t="str">
        <f aca="false">"Parâmetro calculado para a Regressão da Variável "&amp;RIGHT(A23,LEN(A23)-5)</f>
        <v>Parâmetro calculado para a Regressão da Variável Multa3</v>
      </c>
      <c r="E23" s="0" t="s">
        <v>369</v>
      </c>
    </row>
    <row r="24" customFormat="false" ht="15" hidden="false" customHeight="false" outlineLevel="0" collapsed="false">
      <c r="A24" s="0" t="s">
        <v>193</v>
      </c>
      <c r="B24" s="0" t="s">
        <v>379</v>
      </c>
      <c r="C24" s="0" t="s">
        <v>383</v>
      </c>
      <c r="D24" s="0" t="str">
        <f aca="false">"Parâmetro calculado para a Regressão da Variável "&amp;RIGHT(A24,LEN(A24)-5)</f>
        <v>Parâmetro calculado para a Regressão da Variável Multa4</v>
      </c>
      <c r="E24" s="0" t="s">
        <v>369</v>
      </c>
    </row>
    <row r="25" customFormat="false" ht="15" hidden="false" customHeight="false" outlineLevel="0" collapsed="false">
      <c r="A25" s="0" t="s">
        <v>194</v>
      </c>
      <c r="B25" s="0" t="s">
        <v>379</v>
      </c>
      <c r="C25" s="0" t="s">
        <v>383</v>
      </c>
      <c r="D25" s="0" t="str">
        <f aca="false">"Parâmetro calculado para a Regressão da Variável "&amp;RIGHT(A25,LEN(A25)-5)</f>
        <v>Parâmetro calculado para a Regressão da Variável Multa5</v>
      </c>
      <c r="E25" s="0" t="s">
        <v>369</v>
      </c>
    </row>
    <row r="26" customFormat="false" ht="15" hidden="false" customHeight="false" outlineLevel="0" collapsed="false">
      <c r="A26" s="0" t="s">
        <v>52</v>
      </c>
      <c r="B26" s="0" t="s">
        <v>366</v>
      </c>
      <c r="C26" s="0" t="s">
        <v>384</v>
      </c>
      <c r="D26" s="0" t="str">
        <f aca="false">"Parâmetro calculado para a Regressão da Variável "&amp;RIGHT(A26,LEN(A26)-8)</f>
        <v>Parâmetro calculado para a Regressão da Variável DesligVoluntarios</v>
      </c>
      <c r="E26" s="0" t="s">
        <v>369</v>
      </c>
    </row>
    <row r="27" customFormat="false" ht="15" hidden="false" customHeight="false" outlineLevel="0" collapsed="false">
      <c r="A27" s="0" t="s">
        <v>37</v>
      </c>
      <c r="B27" s="0" t="s">
        <v>366</v>
      </c>
      <c r="C27" s="0" t="s">
        <v>385</v>
      </c>
      <c r="D27" s="0" t="str">
        <f aca="false">"Parâmetro calculado para a Regressão da Variável "&amp;RIGHT(A27,LEN(A27)-8)</f>
        <v>Parâmetro calculado para a Regressão da Variável ReajustePlano</v>
      </c>
      <c r="E27" s="0" t="s">
        <v>369</v>
      </c>
    </row>
    <row r="28" customFormat="false" ht="15" hidden="false" customHeight="false" outlineLevel="0" collapsed="false">
      <c r="A28" s="0" t="s">
        <v>41</v>
      </c>
      <c r="B28" s="0" t="s">
        <v>366</v>
      </c>
      <c r="C28" s="0" t="s">
        <v>386</v>
      </c>
      <c r="D28" s="0" t="str">
        <f aca="false">"Parâmetro calculado para a Regressão da Variável "&amp;RIGHT(A28,LEN(A28)-8)</f>
        <v>Parâmetro calculado para a Regressão da Variável TempoContratacao</v>
      </c>
      <c r="E28" s="0" t="s">
        <v>369</v>
      </c>
    </row>
    <row r="29" customFormat="false" ht="15" hidden="false" customHeight="false" outlineLevel="0" collapsed="false">
      <c r="A29" s="0" t="s">
        <v>53</v>
      </c>
      <c r="B29" s="0" t="s">
        <v>366</v>
      </c>
      <c r="C29" s="0" t="s">
        <v>387</v>
      </c>
      <c r="D29" s="0" t="str">
        <f aca="false">"Parâmetro calculado para a Regressão da Variável "&amp;RIGHT(A29,LEN(A29)-8)</f>
        <v>Parâmetro calculado para a Regressão da Variável DesligVoluntarios</v>
      </c>
      <c r="E29" s="0" t="s">
        <v>369</v>
      </c>
    </row>
    <row r="30" customFormat="false" ht="15" hidden="false" customHeight="false" outlineLevel="0" collapsed="false">
      <c r="A30" s="0" t="s">
        <v>38</v>
      </c>
      <c r="B30" s="0" t="s">
        <v>366</v>
      </c>
      <c r="C30" s="0" t="s">
        <v>388</v>
      </c>
      <c r="D30" s="0" t="str">
        <f aca="false">"Parâmetro calculado para a Regressão da Variável "&amp;RIGHT(A30,LEN(A30)-8)</f>
        <v>Parâmetro calculado para a Regressão da Variável ReajustePlano</v>
      </c>
      <c r="E30" s="0" t="s">
        <v>369</v>
      </c>
    </row>
    <row r="31" customFormat="false" ht="15" hidden="false" customHeight="false" outlineLevel="0" collapsed="false">
      <c r="A31" s="0" t="s">
        <v>42</v>
      </c>
      <c r="B31" s="0" t="s">
        <v>366</v>
      </c>
      <c r="C31" s="0" t="s">
        <v>389</v>
      </c>
      <c r="D31" s="0" t="str">
        <f aca="false">"Parâmetro calculado para a Regressão da Variável "&amp;RIGHT(A31,LEN(A31)-8)</f>
        <v>Parâmetro calculado para a Regressão da Variável TempoContratacao</v>
      </c>
      <c r="E31" s="0" t="s">
        <v>369</v>
      </c>
    </row>
    <row r="32" customFormat="false" ht="15" hidden="false" customHeight="false" outlineLevel="0" collapsed="false">
      <c r="A32" s="0" t="s">
        <v>51</v>
      </c>
      <c r="B32" s="0" t="s">
        <v>366</v>
      </c>
      <c r="C32" s="0" t="s">
        <v>390</v>
      </c>
      <c r="D32" s="0" t="str">
        <f aca="false">"Parâmetro calculado para a Regressão da Variável "&amp;RIGHT(A32,LEN(A32)-7)</f>
        <v>Parâmetro calculado para a Regressão da Variável DesigVoluntarios</v>
      </c>
      <c r="E32" s="0" t="s">
        <v>369</v>
      </c>
    </row>
    <row r="33" customFormat="false" ht="15" hidden="false" customHeight="false" outlineLevel="0" collapsed="false">
      <c r="A33" s="0" t="s">
        <v>40</v>
      </c>
      <c r="B33" s="0" t="s">
        <v>366</v>
      </c>
      <c r="C33" s="0" t="s">
        <v>391</v>
      </c>
      <c r="D33" s="0" t="str">
        <f aca="false">"Parâmetro calculado para a Regressão da Variável "&amp;RIGHT(A33,LEN(A33)-7)</f>
        <v>Parâmetro calculado para a Regressão da Variável TempoContratacao</v>
      </c>
      <c r="E33" s="0" t="s">
        <v>369</v>
      </c>
    </row>
    <row r="34" customFormat="false" ht="15" hidden="false" customHeight="false" outlineLevel="0" collapsed="false">
      <c r="A34" s="0" t="s">
        <v>174</v>
      </c>
      <c r="B34" s="0" t="s">
        <v>379</v>
      </c>
      <c r="C34" s="0" t="s">
        <v>367</v>
      </c>
      <c r="D34" s="0" t="s">
        <v>392</v>
      </c>
      <c r="E34" s="0" t="s">
        <v>393</v>
      </c>
    </row>
    <row r="35" customFormat="false" ht="15" hidden="false" customHeight="false" outlineLevel="0" collapsed="false">
      <c r="A35" s="0" t="s">
        <v>11</v>
      </c>
      <c r="B35" s="0" t="s">
        <v>379</v>
      </c>
      <c r="C35" s="0" t="s">
        <v>394</v>
      </c>
      <c r="D35" s="0" t="s">
        <v>395</v>
      </c>
      <c r="E35" s="0" t="s">
        <v>396</v>
      </c>
    </row>
    <row r="36" customFormat="false" ht="15" hidden="false" customHeight="false" outlineLevel="0" collapsed="false">
      <c r="A36" s="0" t="s">
        <v>32</v>
      </c>
      <c r="B36" s="0" t="s">
        <v>379</v>
      </c>
      <c r="C36" s="0" t="s">
        <v>394</v>
      </c>
      <c r="D36" s="0" t="s">
        <v>397</v>
      </c>
      <c r="E36" s="0" t="s">
        <v>396</v>
      </c>
    </row>
    <row r="37" customFormat="false" ht="15" hidden="false" customHeight="false" outlineLevel="0" collapsed="false">
      <c r="A37" s="0" t="s">
        <v>33</v>
      </c>
      <c r="B37" s="0" t="s">
        <v>379</v>
      </c>
      <c r="C37" s="0" t="s">
        <v>394</v>
      </c>
      <c r="D37" s="0" t="s">
        <v>398</v>
      </c>
      <c r="E37" s="0" t="s">
        <v>396</v>
      </c>
    </row>
    <row r="38" customFormat="false" ht="15" hidden="false" customHeight="false" outlineLevel="0" collapsed="false">
      <c r="A38" s="0" t="s">
        <v>34</v>
      </c>
      <c r="B38" s="0" t="s">
        <v>379</v>
      </c>
      <c r="C38" s="0" t="s">
        <v>394</v>
      </c>
      <c r="D38" s="0" t="s">
        <v>399</v>
      </c>
      <c r="E38" s="0" t="s">
        <v>396</v>
      </c>
    </row>
    <row r="39" customFormat="false" ht="15" hidden="false" customHeight="false" outlineLevel="0" collapsed="false">
      <c r="A39" s="0" t="s">
        <v>35</v>
      </c>
      <c r="B39" s="0" t="s">
        <v>379</v>
      </c>
      <c r="C39" s="0" t="s">
        <v>394</v>
      </c>
      <c r="D39" s="0" t="s">
        <v>400</v>
      </c>
      <c r="E39" s="0" t="s">
        <v>396</v>
      </c>
    </row>
    <row r="40" customFormat="false" ht="15" hidden="false" customHeight="false" outlineLevel="0" collapsed="false">
      <c r="A40" s="0" t="s">
        <v>26</v>
      </c>
      <c r="B40" s="0" t="s">
        <v>366</v>
      </c>
      <c r="C40" s="0" t="s">
        <v>394</v>
      </c>
      <c r="D40" s="0" t="s">
        <v>401</v>
      </c>
      <c r="E40" s="0" t="s">
        <v>396</v>
      </c>
    </row>
    <row r="41" customFormat="false" ht="15" hidden="false" customHeight="false" outlineLevel="0" collapsed="false">
      <c r="A41" s="0" t="s">
        <v>201</v>
      </c>
      <c r="B41" s="0" t="s">
        <v>366</v>
      </c>
      <c r="C41" s="0" t="s">
        <v>394</v>
      </c>
      <c r="D41" s="0" t="s">
        <v>402</v>
      </c>
      <c r="E41" s="0" t="s">
        <v>396</v>
      </c>
    </row>
    <row r="42" customFormat="false" ht="15" hidden="false" customHeight="false" outlineLevel="0" collapsed="false">
      <c r="A42" s="0" t="s">
        <v>202</v>
      </c>
      <c r="B42" s="0" t="s">
        <v>366</v>
      </c>
      <c r="C42" s="0" t="s">
        <v>394</v>
      </c>
      <c r="D42" s="0" t="s">
        <v>403</v>
      </c>
      <c r="E42" s="0" t="s">
        <v>396</v>
      </c>
    </row>
    <row r="43" customFormat="false" ht="15" hidden="false" customHeight="false" outlineLevel="0" collapsed="false">
      <c r="A43" s="0" t="s">
        <v>203</v>
      </c>
      <c r="B43" s="0" t="s">
        <v>366</v>
      </c>
      <c r="C43" s="0" t="s">
        <v>394</v>
      </c>
      <c r="D43" s="0" t="s">
        <v>404</v>
      </c>
      <c r="E43" s="0" t="s">
        <v>396</v>
      </c>
    </row>
    <row r="44" customFormat="false" ht="15" hidden="false" customHeight="false" outlineLevel="0" collapsed="false">
      <c r="A44" s="0" t="s">
        <v>204</v>
      </c>
      <c r="B44" s="0" t="s">
        <v>366</v>
      </c>
      <c r="C44" s="0" t="s">
        <v>394</v>
      </c>
      <c r="D44" s="0" t="s">
        <v>405</v>
      </c>
      <c r="E44" s="0" t="s">
        <v>396</v>
      </c>
    </row>
    <row r="45" customFormat="false" ht="15" hidden="false" customHeight="false" outlineLevel="0" collapsed="false">
      <c r="A45" s="0" t="s">
        <v>205</v>
      </c>
      <c r="B45" s="0" t="s">
        <v>366</v>
      </c>
      <c r="C45" s="0" t="s">
        <v>394</v>
      </c>
      <c r="D45" s="0" t="s">
        <v>406</v>
      </c>
      <c r="E45" s="0" t="s">
        <v>396</v>
      </c>
    </row>
    <row r="46" customFormat="false" ht="15" hidden="false" customHeight="false" outlineLevel="0" collapsed="false">
      <c r="A46" s="0" t="s">
        <v>30</v>
      </c>
      <c r="B46" s="0" t="s">
        <v>366</v>
      </c>
      <c r="C46" s="0" t="s">
        <v>394</v>
      </c>
      <c r="D46" s="0" t="s">
        <v>407</v>
      </c>
      <c r="E46" s="0" t="s">
        <v>396</v>
      </c>
    </row>
    <row r="47" customFormat="false" ht="15" hidden="false" customHeight="false" outlineLevel="0" collapsed="false">
      <c r="A47" s="0" t="s">
        <v>28</v>
      </c>
      <c r="B47" s="0" t="s">
        <v>366</v>
      </c>
      <c r="C47" s="0" t="s">
        <v>394</v>
      </c>
      <c r="D47" s="0" t="s">
        <v>408</v>
      </c>
      <c r="E47" s="0" t="s">
        <v>396</v>
      </c>
    </row>
    <row r="48" customFormat="false" ht="15" hidden="false" customHeight="false" outlineLevel="0" collapsed="false">
      <c r="A48" s="0" t="s">
        <v>25</v>
      </c>
      <c r="B48" s="0" t="s">
        <v>366</v>
      </c>
      <c r="C48" s="0" t="s">
        <v>394</v>
      </c>
      <c r="D48" s="0" t="s">
        <v>409</v>
      </c>
      <c r="E48" s="0" t="s">
        <v>396</v>
      </c>
    </row>
    <row r="49" customFormat="false" ht="15" hidden="false" customHeight="false" outlineLevel="0" collapsed="false">
      <c r="A49" s="0" t="s">
        <v>21</v>
      </c>
      <c r="B49" s="0" t="s">
        <v>366</v>
      </c>
      <c r="C49" s="0" t="s">
        <v>394</v>
      </c>
      <c r="D49" s="0" t="s">
        <v>410</v>
      </c>
      <c r="E49" s="0" t="s">
        <v>396</v>
      </c>
    </row>
    <row r="50" customFormat="false" ht="15" hidden="false" customHeight="false" outlineLevel="0" collapsed="false">
      <c r="A50" s="0" t="s">
        <v>31</v>
      </c>
      <c r="B50" s="0" t="s">
        <v>366</v>
      </c>
      <c r="C50" s="0" t="s">
        <v>411</v>
      </c>
      <c r="D50" s="0" t="s">
        <v>412</v>
      </c>
      <c r="E50" s="0" t="s">
        <v>396</v>
      </c>
    </row>
    <row r="51" customFormat="false" ht="15" hidden="false" customHeight="false" outlineLevel="0" collapsed="false">
      <c r="A51" s="0" t="s">
        <v>16</v>
      </c>
      <c r="B51" s="0" t="s">
        <v>379</v>
      </c>
      <c r="C51" s="0" t="s">
        <v>413</v>
      </c>
      <c r="D51" s="0" t="s">
        <v>414</v>
      </c>
      <c r="E51" s="0" t="s">
        <v>369</v>
      </c>
    </row>
    <row r="52" customFormat="false" ht="15" hidden="false" customHeight="false" outlineLevel="0" collapsed="false">
      <c r="A52" s="0" t="s">
        <v>59</v>
      </c>
      <c r="B52" s="0" t="s">
        <v>366</v>
      </c>
      <c r="C52" s="0" t="s">
        <v>394</v>
      </c>
      <c r="D52" s="0" t="s">
        <v>415</v>
      </c>
      <c r="E52" s="0" t="s">
        <v>396</v>
      </c>
    </row>
    <row r="53" customFormat="false" ht="15" hidden="false" customHeight="false" outlineLevel="0" collapsed="false">
      <c r="A53" s="0" t="s">
        <v>17</v>
      </c>
      <c r="B53" s="0" t="s">
        <v>379</v>
      </c>
      <c r="C53" s="0" t="s">
        <v>394</v>
      </c>
      <c r="D53" s="0" t="s">
        <v>416</v>
      </c>
      <c r="E53" s="0" t="s">
        <v>396</v>
      </c>
    </row>
    <row r="54" customFormat="false" ht="15" hidden="false" customHeight="false" outlineLevel="0" collapsed="false">
      <c r="A54" s="0" t="s">
        <v>326</v>
      </c>
      <c r="B54" s="0" t="s">
        <v>366</v>
      </c>
      <c r="C54" s="0" t="s">
        <v>382</v>
      </c>
      <c r="D54" s="0" t="s">
        <v>417</v>
      </c>
      <c r="E54" s="0" t="s">
        <v>418</v>
      </c>
    </row>
    <row r="55" customFormat="false" ht="15" hidden="false" customHeight="false" outlineLevel="0" collapsed="false">
      <c r="A55" s="0" t="s">
        <v>339</v>
      </c>
      <c r="B55" s="0" t="s">
        <v>366</v>
      </c>
      <c r="C55" s="0" t="s">
        <v>382</v>
      </c>
      <c r="D55" s="0" t="s">
        <v>419</v>
      </c>
      <c r="E55" s="0" t="s">
        <v>369</v>
      </c>
    </row>
    <row r="56" customFormat="false" ht="15" hidden="false" customHeight="false" outlineLevel="0" collapsed="false">
      <c r="A56" s="0" t="s">
        <v>324</v>
      </c>
      <c r="B56" s="0" t="s">
        <v>366</v>
      </c>
      <c r="C56" s="0" t="s">
        <v>382</v>
      </c>
      <c r="D56" s="0" t="s">
        <v>420</v>
      </c>
      <c r="E56" s="0" t="s">
        <v>369</v>
      </c>
    </row>
    <row r="57" customFormat="false" ht="15" hidden="false" customHeight="false" outlineLevel="0" collapsed="false">
      <c r="A57" s="0" t="s">
        <v>58</v>
      </c>
      <c r="B57" s="0" t="s">
        <v>366</v>
      </c>
      <c r="C57" s="0" t="s">
        <v>382</v>
      </c>
      <c r="D57" s="0" t="s">
        <v>421</v>
      </c>
      <c r="E57" s="0" t="s">
        <v>369</v>
      </c>
    </row>
    <row r="58" customFormat="false" ht="15" hidden="false" customHeight="false" outlineLevel="0" collapsed="false">
      <c r="A58" s="0" t="s">
        <v>121</v>
      </c>
      <c r="B58" s="0" t="s">
        <v>366</v>
      </c>
      <c r="C58" s="0" t="s">
        <v>422</v>
      </c>
      <c r="D58" s="0" t="s">
        <v>423</v>
      </c>
      <c r="E58" s="0" t="s">
        <v>418</v>
      </c>
    </row>
    <row r="59" customFormat="false" ht="15" hidden="false" customHeight="false" outlineLevel="0" collapsed="false">
      <c r="A59" s="0" t="s">
        <v>175</v>
      </c>
      <c r="B59" s="0" t="s">
        <v>379</v>
      </c>
      <c r="C59" s="0" t="s">
        <v>424</v>
      </c>
      <c r="D59" s="0" t="s">
        <v>425</v>
      </c>
      <c r="E59" s="0" t="s">
        <v>393</v>
      </c>
    </row>
    <row r="60" customFormat="false" ht="15" hidden="false" customHeight="false" outlineLevel="0" collapsed="false">
      <c r="A60" s="0" t="s">
        <v>175</v>
      </c>
      <c r="B60" s="0" t="s">
        <v>379</v>
      </c>
      <c r="C60" s="0" t="s">
        <v>394</v>
      </c>
      <c r="D60" s="0" t="s">
        <v>426</v>
      </c>
      <c r="E60" s="0" t="s">
        <v>369</v>
      </c>
    </row>
    <row r="61" customFormat="false" ht="15" hidden="false" customHeight="false" outlineLevel="0" collapsed="false">
      <c r="A61" s="0" t="s">
        <v>341</v>
      </c>
      <c r="B61" s="0" t="s">
        <v>379</v>
      </c>
      <c r="C61" s="0" t="s">
        <v>427</v>
      </c>
      <c r="D61" s="0" t="s">
        <v>428</v>
      </c>
      <c r="E61" s="0" t="s">
        <v>369</v>
      </c>
    </row>
    <row r="62" customFormat="false" ht="15" hidden="false" customHeight="false" outlineLevel="0" collapsed="false">
      <c r="A62" s="0" t="s">
        <v>4</v>
      </c>
      <c r="B62" s="0" t="s">
        <v>379</v>
      </c>
      <c r="C62" s="0" t="s">
        <v>429</v>
      </c>
      <c r="D62" s="0" t="s">
        <v>430</v>
      </c>
      <c r="E62" s="0" t="s">
        <v>369</v>
      </c>
    </row>
    <row r="63" customFormat="false" ht="15" hidden="false" customHeight="false" outlineLevel="0" collapsed="false">
      <c r="A63" s="0" t="s">
        <v>158</v>
      </c>
      <c r="B63" s="0" t="s">
        <v>366</v>
      </c>
      <c r="C63" s="0" t="s">
        <v>394</v>
      </c>
      <c r="D63" s="0" t="s">
        <v>431</v>
      </c>
      <c r="E63" s="0" t="s">
        <v>369</v>
      </c>
    </row>
    <row r="64" customFormat="false" ht="15" hidden="false" customHeight="false" outlineLevel="0" collapsed="false">
      <c r="A64" s="0" t="s">
        <v>10</v>
      </c>
      <c r="B64" s="0" t="s">
        <v>379</v>
      </c>
      <c r="C64" s="0" t="s">
        <v>432</v>
      </c>
      <c r="D64" s="0" t="s">
        <v>433</v>
      </c>
      <c r="E64" s="0" t="s">
        <v>369</v>
      </c>
    </row>
    <row r="65" customFormat="false" ht="15" hidden="false" customHeight="false" outlineLevel="0" collapsed="false">
      <c r="A65" s="0" t="s">
        <v>344</v>
      </c>
      <c r="B65" s="0" t="s">
        <v>379</v>
      </c>
      <c r="C65" s="0" t="s">
        <v>434</v>
      </c>
      <c r="D65" s="0" t="s">
        <v>435</v>
      </c>
      <c r="E65" s="0" t="s">
        <v>369</v>
      </c>
    </row>
    <row r="66" customFormat="false" ht="15" hidden="false" customHeight="false" outlineLevel="0" collapsed="false">
      <c r="A66" s="0" t="s">
        <v>345</v>
      </c>
      <c r="B66" s="0" t="s">
        <v>379</v>
      </c>
      <c r="C66" s="0" t="s">
        <v>434</v>
      </c>
      <c r="D66" s="0" t="s">
        <v>436</v>
      </c>
      <c r="E66" s="0" t="s">
        <v>369</v>
      </c>
    </row>
    <row r="67" customFormat="false" ht="15" hidden="false" customHeight="false" outlineLevel="0" collapsed="false">
      <c r="A67" s="30" t="s">
        <v>313</v>
      </c>
      <c r="B67" s="0" t="s">
        <v>437</v>
      </c>
      <c r="C67" s="0" t="s">
        <v>438</v>
      </c>
      <c r="D67" s="0" t="s">
        <v>439</v>
      </c>
      <c r="E67" s="0" t="s">
        <v>369</v>
      </c>
    </row>
    <row r="68" customFormat="false" ht="15" hidden="false" customHeight="false" outlineLevel="0" collapsed="false">
      <c r="A68" s="30" t="s">
        <v>311</v>
      </c>
      <c r="B68" s="0" t="s">
        <v>437</v>
      </c>
      <c r="C68" s="0" t="s">
        <v>438</v>
      </c>
      <c r="D68" s="0" t="s">
        <v>440</v>
      </c>
      <c r="E68" s="0" t="s">
        <v>369</v>
      </c>
    </row>
    <row r="69" customFormat="false" ht="15" hidden="false" customHeight="false" outlineLevel="0" collapsed="false">
      <c r="A69" s="30" t="s">
        <v>312</v>
      </c>
      <c r="B69" s="0" t="s">
        <v>437</v>
      </c>
      <c r="C69" s="0" t="s">
        <v>438</v>
      </c>
      <c r="D69" s="0" t="s">
        <v>441</v>
      </c>
      <c r="E69" s="0" t="s">
        <v>369</v>
      </c>
    </row>
    <row r="70" customFormat="false" ht="15" hidden="false" customHeight="false" outlineLevel="0" collapsed="false">
      <c r="A70" s="0" t="s">
        <v>325</v>
      </c>
      <c r="B70" s="0" t="s">
        <v>366</v>
      </c>
      <c r="C70" s="0" t="s">
        <v>394</v>
      </c>
      <c r="D70" s="0" t="s">
        <v>442</v>
      </c>
      <c r="E70" s="0" t="s">
        <v>369</v>
      </c>
    </row>
    <row r="71" customFormat="false" ht="15" hidden="false" customHeight="false" outlineLevel="0" collapsed="false">
      <c r="A71" s="0" t="s">
        <v>343</v>
      </c>
      <c r="B71" s="0" t="s">
        <v>379</v>
      </c>
      <c r="C71" s="0" t="s">
        <v>394</v>
      </c>
      <c r="D71" s="0" t="s">
        <v>443</v>
      </c>
      <c r="E71" s="0" t="s">
        <v>369</v>
      </c>
    </row>
    <row r="72" customFormat="false" ht="15" hidden="false" customHeight="false" outlineLevel="0" collapsed="false">
      <c r="A72" s="0" t="s">
        <v>308</v>
      </c>
      <c r="B72" s="0" t="s">
        <v>379</v>
      </c>
      <c r="C72" s="0" t="s">
        <v>444</v>
      </c>
      <c r="D72" s="0" t="s">
        <v>445</v>
      </c>
      <c r="E72" s="0" t="s">
        <v>446</v>
      </c>
    </row>
    <row r="73" customFormat="false" ht="15" hidden="false" customHeight="false" outlineLevel="0" collapsed="false">
      <c r="A73" s="0" t="s">
        <v>309</v>
      </c>
      <c r="B73" s="0" t="s">
        <v>379</v>
      </c>
      <c r="C73" s="0" t="s">
        <v>444</v>
      </c>
      <c r="D73" s="0" t="s">
        <v>447</v>
      </c>
      <c r="E73" s="0" t="s">
        <v>446</v>
      </c>
    </row>
    <row r="74" customFormat="false" ht="15" hidden="false" customHeight="false" outlineLevel="0" collapsed="false">
      <c r="A74" s="0" t="s">
        <v>12</v>
      </c>
      <c r="B74" s="0" t="s">
        <v>379</v>
      </c>
      <c r="C74" s="0" t="s">
        <v>444</v>
      </c>
      <c r="D74" s="0" t="s">
        <v>448</v>
      </c>
      <c r="E74" s="0" t="s">
        <v>446</v>
      </c>
    </row>
    <row r="75" customFormat="false" ht="15" hidden="false" customHeight="false" outlineLevel="0" collapsed="false">
      <c r="A75" s="0" t="s">
        <v>13</v>
      </c>
      <c r="B75" s="0" t="s">
        <v>379</v>
      </c>
      <c r="C75" s="0" t="s">
        <v>444</v>
      </c>
      <c r="D75" s="0" t="s">
        <v>449</v>
      </c>
      <c r="E75" s="0" t="s">
        <v>446</v>
      </c>
    </row>
    <row r="76" customFormat="false" ht="15" hidden="false" customHeight="false" outlineLevel="0" collapsed="false">
      <c r="A76" s="0" t="s">
        <v>14</v>
      </c>
      <c r="B76" s="0" t="s">
        <v>379</v>
      </c>
      <c r="C76" s="0" t="s">
        <v>444</v>
      </c>
      <c r="D76" s="0" t="s">
        <v>450</v>
      </c>
      <c r="E76" s="0" t="s">
        <v>446</v>
      </c>
    </row>
    <row r="77" customFormat="false" ht="15" hidden="false" customHeight="false" outlineLevel="0" collapsed="false">
      <c r="A77" s="0" t="s">
        <v>15</v>
      </c>
      <c r="B77" s="0" t="s">
        <v>379</v>
      </c>
      <c r="C77" s="0" t="s">
        <v>444</v>
      </c>
      <c r="D77" s="0" t="s">
        <v>451</v>
      </c>
      <c r="E77" s="0" t="s">
        <v>446</v>
      </c>
    </row>
    <row r="78" customFormat="false" ht="15" hidden="false" customHeight="false" outlineLevel="0" collapsed="false">
      <c r="A78" s="0" t="s">
        <v>452</v>
      </c>
      <c r="B78" s="0" t="s">
        <v>366</v>
      </c>
      <c r="C78" s="0" t="s">
        <v>382</v>
      </c>
      <c r="D78" s="0" t="s">
        <v>453</v>
      </c>
      <c r="E78" s="0" t="s">
        <v>446</v>
      </c>
    </row>
    <row r="79" customFormat="false" ht="15" hidden="false" customHeight="false" outlineLevel="0" collapsed="false">
      <c r="A79" s="0" t="s">
        <v>300</v>
      </c>
      <c r="B79" s="0" t="s">
        <v>437</v>
      </c>
      <c r="C79" s="0" t="s">
        <v>454</v>
      </c>
      <c r="D79" s="0" t="s">
        <v>455</v>
      </c>
      <c r="E79" s="0" t="s">
        <v>446</v>
      </c>
    </row>
    <row r="80" customFormat="false" ht="15" hidden="false" customHeight="false" outlineLevel="0" collapsed="false">
      <c r="A80" s="0" t="s">
        <v>304</v>
      </c>
      <c r="B80" s="0" t="s">
        <v>437</v>
      </c>
      <c r="C80" s="0" t="s">
        <v>454</v>
      </c>
      <c r="D80" s="0" t="s">
        <v>456</v>
      </c>
      <c r="E80" s="0" t="s">
        <v>446</v>
      </c>
    </row>
    <row r="81" customFormat="false" ht="15" hidden="false" customHeight="false" outlineLevel="0" collapsed="false">
      <c r="A81" s="0" t="s">
        <v>292</v>
      </c>
      <c r="B81" s="0" t="s">
        <v>437</v>
      </c>
      <c r="C81" s="0" t="s">
        <v>454</v>
      </c>
      <c r="D81" s="0" t="s">
        <v>457</v>
      </c>
      <c r="E81" s="0" t="s">
        <v>446</v>
      </c>
    </row>
    <row r="82" customFormat="false" ht="15" hidden="false" customHeight="false" outlineLevel="0" collapsed="false">
      <c r="A82" s="0" t="s">
        <v>296</v>
      </c>
      <c r="B82" s="0" t="s">
        <v>437</v>
      </c>
      <c r="C82" s="0" t="s">
        <v>454</v>
      </c>
      <c r="D82" s="0" t="s">
        <v>458</v>
      </c>
      <c r="E82" s="0" t="s">
        <v>446</v>
      </c>
    </row>
    <row r="83" customFormat="false" ht="15" hidden="false" customHeight="false" outlineLevel="0" collapsed="false">
      <c r="A83" s="0" t="s">
        <v>299</v>
      </c>
      <c r="B83" s="0" t="s">
        <v>437</v>
      </c>
      <c r="C83" s="0" t="s">
        <v>454</v>
      </c>
      <c r="D83" s="0" t="s">
        <v>459</v>
      </c>
      <c r="E83" s="0" t="s">
        <v>446</v>
      </c>
    </row>
    <row r="84" customFormat="false" ht="15" hidden="false" customHeight="false" outlineLevel="0" collapsed="false">
      <c r="A84" s="0" t="s">
        <v>303</v>
      </c>
      <c r="B84" s="0" t="s">
        <v>437</v>
      </c>
      <c r="C84" s="0" t="s">
        <v>454</v>
      </c>
      <c r="D84" s="0" t="s">
        <v>460</v>
      </c>
      <c r="E84" s="0" t="s">
        <v>446</v>
      </c>
    </row>
    <row r="85" customFormat="false" ht="15" hidden="false" customHeight="false" outlineLevel="0" collapsed="false">
      <c r="A85" s="0" t="s">
        <v>289</v>
      </c>
      <c r="B85" s="0" t="s">
        <v>437</v>
      </c>
      <c r="C85" s="0" t="s">
        <v>454</v>
      </c>
      <c r="D85" s="0" t="s">
        <v>461</v>
      </c>
      <c r="E85" s="0" t="s">
        <v>446</v>
      </c>
    </row>
    <row r="86" customFormat="false" ht="15" hidden="false" customHeight="false" outlineLevel="0" collapsed="false">
      <c r="A86" s="0" t="s">
        <v>295</v>
      </c>
      <c r="B86" s="0" t="s">
        <v>437</v>
      </c>
      <c r="C86" s="0" t="s">
        <v>454</v>
      </c>
      <c r="D86" s="0" t="s">
        <v>462</v>
      </c>
      <c r="E86" s="0" t="s">
        <v>446</v>
      </c>
    </row>
    <row r="87" customFormat="false" ht="15" hidden="false" customHeight="false" outlineLevel="0" collapsed="false">
      <c r="A87" s="0" t="s">
        <v>302</v>
      </c>
      <c r="B87" s="0" t="s">
        <v>437</v>
      </c>
      <c r="C87" s="0" t="s">
        <v>454</v>
      </c>
      <c r="D87" s="0" t="s">
        <v>463</v>
      </c>
      <c r="E87" s="0" t="s">
        <v>446</v>
      </c>
    </row>
    <row r="88" customFormat="false" ht="15" hidden="false" customHeight="false" outlineLevel="0" collapsed="false">
      <c r="A88" s="0" t="s">
        <v>306</v>
      </c>
      <c r="B88" s="0" t="s">
        <v>437</v>
      </c>
      <c r="C88" s="0" t="s">
        <v>454</v>
      </c>
      <c r="D88" s="0" t="s">
        <v>464</v>
      </c>
      <c r="E88" s="0" t="s">
        <v>446</v>
      </c>
    </row>
    <row r="89" customFormat="false" ht="15" hidden="false" customHeight="false" outlineLevel="0" collapsed="false">
      <c r="A89" s="0" t="s">
        <v>294</v>
      </c>
      <c r="B89" s="0" t="s">
        <v>437</v>
      </c>
      <c r="C89" s="0" t="s">
        <v>454</v>
      </c>
      <c r="D89" s="0" t="s">
        <v>465</v>
      </c>
      <c r="E89" s="0" t="s">
        <v>446</v>
      </c>
    </row>
    <row r="90" customFormat="false" ht="15" hidden="false" customHeight="false" outlineLevel="0" collapsed="false">
      <c r="A90" s="0" t="s">
        <v>298</v>
      </c>
      <c r="B90" s="0" t="s">
        <v>437</v>
      </c>
      <c r="C90" s="0" t="s">
        <v>454</v>
      </c>
      <c r="D90" s="0" t="s">
        <v>466</v>
      </c>
      <c r="E90" s="0" t="s">
        <v>446</v>
      </c>
    </row>
    <row r="91" customFormat="false" ht="15" hidden="false" customHeight="false" outlineLevel="0" collapsed="false">
      <c r="A91" s="0" t="s">
        <v>301</v>
      </c>
      <c r="B91" s="0" t="s">
        <v>437</v>
      </c>
      <c r="C91" s="0" t="s">
        <v>454</v>
      </c>
      <c r="D91" s="0" t="s">
        <v>467</v>
      </c>
      <c r="E91" s="0" t="s">
        <v>446</v>
      </c>
    </row>
    <row r="92" customFormat="false" ht="15" hidden="false" customHeight="false" outlineLevel="0" collapsed="false">
      <c r="A92" s="0" t="s">
        <v>305</v>
      </c>
      <c r="B92" s="0" t="s">
        <v>437</v>
      </c>
      <c r="C92" s="0" t="s">
        <v>454</v>
      </c>
      <c r="D92" s="0" t="s">
        <v>468</v>
      </c>
      <c r="E92" s="0" t="s">
        <v>446</v>
      </c>
    </row>
    <row r="93" customFormat="false" ht="15" hidden="false" customHeight="false" outlineLevel="0" collapsed="false">
      <c r="A93" s="0" t="s">
        <v>293</v>
      </c>
      <c r="B93" s="0" t="s">
        <v>437</v>
      </c>
      <c r="C93" s="0" t="s">
        <v>454</v>
      </c>
      <c r="D93" s="0" t="s">
        <v>469</v>
      </c>
      <c r="E93" s="0" t="s">
        <v>446</v>
      </c>
    </row>
    <row r="94" customFormat="false" ht="15" hidden="false" customHeight="false" outlineLevel="0" collapsed="false">
      <c r="A94" s="0" t="s">
        <v>297</v>
      </c>
      <c r="B94" s="0" t="s">
        <v>437</v>
      </c>
      <c r="C94" s="0" t="s">
        <v>454</v>
      </c>
      <c r="D94" s="0" t="s">
        <v>470</v>
      </c>
      <c r="E94" s="0" t="s">
        <v>446</v>
      </c>
    </row>
    <row r="95" customFormat="false" ht="15" hidden="false" customHeight="false" outlineLevel="0" collapsed="false">
      <c r="A95" s="0" t="s">
        <v>335</v>
      </c>
      <c r="B95" s="0" t="s">
        <v>437</v>
      </c>
      <c r="C95" s="0" t="s">
        <v>471</v>
      </c>
      <c r="D95" s="0" t="s">
        <v>472</v>
      </c>
      <c r="E95" s="0" t="s">
        <v>446</v>
      </c>
    </row>
    <row r="96" customFormat="false" ht="15" hidden="false" customHeight="false" outlineLevel="0" collapsed="false">
      <c r="A96" s="0" t="s">
        <v>196</v>
      </c>
      <c r="B96" s="0" t="s">
        <v>366</v>
      </c>
      <c r="C96" s="0" t="s">
        <v>473</v>
      </c>
      <c r="D96" s="0" t="s">
        <v>474</v>
      </c>
      <c r="E96" s="0" t="s">
        <v>369</v>
      </c>
    </row>
    <row r="97" customFormat="false" ht="15" hidden="false" customHeight="false" outlineLevel="0" collapsed="false">
      <c r="A97" s="0" t="s">
        <v>197</v>
      </c>
      <c r="B97" s="0" t="s">
        <v>366</v>
      </c>
      <c r="C97" s="0" t="s">
        <v>473</v>
      </c>
      <c r="D97" s="0" t="s">
        <v>475</v>
      </c>
      <c r="E97" s="0" t="s">
        <v>369</v>
      </c>
    </row>
    <row r="98" customFormat="false" ht="15" hidden="false" customHeight="false" outlineLevel="0" collapsed="false">
      <c r="A98" s="0" t="s">
        <v>198</v>
      </c>
      <c r="B98" s="0" t="s">
        <v>366</v>
      </c>
      <c r="C98" s="0" t="s">
        <v>473</v>
      </c>
      <c r="D98" s="0" t="s">
        <v>476</v>
      </c>
      <c r="E98" s="0" t="s">
        <v>369</v>
      </c>
    </row>
    <row r="99" customFormat="false" ht="15" hidden="false" customHeight="false" outlineLevel="0" collapsed="false">
      <c r="A99" s="0" t="s">
        <v>199</v>
      </c>
      <c r="B99" s="0" t="s">
        <v>366</v>
      </c>
      <c r="C99" s="0" t="s">
        <v>473</v>
      </c>
      <c r="D99" s="0" t="s">
        <v>477</v>
      </c>
      <c r="E99" s="0" t="s">
        <v>369</v>
      </c>
    </row>
    <row r="100" customFormat="false" ht="15" hidden="false" customHeight="false" outlineLevel="0" collapsed="false">
      <c r="A100" s="0" t="s">
        <v>200</v>
      </c>
      <c r="B100" s="0" t="s">
        <v>366</v>
      </c>
      <c r="C100" s="0" t="s">
        <v>473</v>
      </c>
      <c r="D100" s="0" t="s">
        <v>478</v>
      </c>
      <c r="E100" s="0" t="s">
        <v>369</v>
      </c>
    </row>
    <row r="101" customFormat="false" ht="15" hidden="false" customHeight="false" outlineLevel="0" collapsed="false">
      <c r="A101" s="0" t="s">
        <v>117</v>
      </c>
      <c r="B101" s="0" t="s">
        <v>366</v>
      </c>
      <c r="C101" s="0" t="s">
        <v>424</v>
      </c>
      <c r="D101" s="0" t="s">
        <v>479</v>
      </c>
      <c r="E101" s="0" t="s">
        <v>418</v>
      </c>
    </row>
    <row r="102" customFormat="false" ht="15" hidden="false" customHeight="false" outlineLevel="0" collapsed="false">
      <c r="A102" s="30" t="s">
        <v>316</v>
      </c>
      <c r="B102" s="0" t="s">
        <v>437</v>
      </c>
      <c r="C102" s="0" t="s">
        <v>480</v>
      </c>
      <c r="D102" s="0" t="s">
        <v>481</v>
      </c>
      <c r="E102" s="0" t="s">
        <v>369</v>
      </c>
    </row>
    <row r="103" customFormat="false" ht="15" hidden="false" customHeight="false" outlineLevel="0" collapsed="false">
      <c r="A103" s="30" t="s">
        <v>314</v>
      </c>
      <c r="B103" s="0" t="s">
        <v>437</v>
      </c>
      <c r="C103" s="0" t="s">
        <v>480</v>
      </c>
      <c r="D103" s="0" t="s">
        <v>482</v>
      </c>
      <c r="E103" s="0" t="s">
        <v>369</v>
      </c>
    </row>
    <row r="104" customFormat="false" ht="15" hidden="false" customHeight="false" outlineLevel="0" collapsed="false">
      <c r="A104" s="30" t="s">
        <v>315</v>
      </c>
      <c r="B104" s="0" t="s">
        <v>437</v>
      </c>
      <c r="C104" s="0" t="s">
        <v>480</v>
      </c>
      <c r="D104" s="0" t="s">
        <v>483</v>
      </c>
      <c r="E104" s="0" t="s">
        <v>369</v>
      </c>
    </row>
    <row r="105" customFormat="false" ht="15" hidden="false" customHeight="false" outlineLevel="0" collapsed="false">
      <c r="A105" s="0" t="s">
        <v>29</v>
      </c>
      <c r="B105" s="0" t="s">
        <v>366</v>
      </c>
      <c r="C105" s="0" t="s">
        <v>424</v>
      </c>
      <c r="D105" s="0" t="s">
        <v>484</v>
      </c>
      <c r="E105" s="0" t="s">
        <v>418</v>
      </c>
    </row>
    <row r="106" customFormat="false" ht="15" hidden="false" customHeight="false" outlineLevel="0" collapsed="false">
      <c r="A106" s="0" t="s">
        <v>161</v>
      </c>
      <c r="B106" s="0" t="s">
        <v>366</v>
      </c>
      <c r="C106" s="0" t="s">
        <v>424</v>
      </c>
      <c r="D106" s="0" t="s">
        <v>485</v>
      </c>
      <c r="E106" s="0" t="s">
        <v>369</v>
      </c>
    </row>
    <row r="107" customFormat="false" ht="15" hidden="false" customHeight="false" outlineLevel="0" collapsed="false">
      <c r="A107" s="0" t="s">
        <v>134</v>
      </c>
      <c r="B107" s="0" t="s">
        <v>366</v>
      </c>
      <c r="C107" s="0" t="s">
        <v>424</v>
      </c>
      <c r="D107" s="0" t="s">
        <v>486</v>
      </c>
      <c r="E107" s="0" t="s">
        <v>446</v>
      </c>
    </row>
    <row r="108" customFormat="false" ht="15" hidden="false" customHeight="false" outlineLevel="0" collapsed="false">
      <c r="A108" s="0" t="s">
        <v>138</v>
      </c>
      <c r="B108" s="0" t="s">
        <v>366</v>
      </c>
      <c r="C108" s="0" t="s">
        <v>424</v>
      </c>
      <c r="D108" s="0" t="s">
        <v>487</v>
      </c>
      <c r="E108" s="0" t="s">
        <v>446</v>
      </c>
    </row>
    <row r="109" customFormat="false" ht="15" hidden="false" customHeight="false" outlineLevel="0" collapsed="false">
      <c r="A109" s="0" t="s">
        <v>125</v>
      </c>
      <c r="B109" s="0" t="s">
        <v>366</v>
      </c>
      <c r="C109" s="0" t="s">
        <v>424</v>
      </c>
      <c r="D109" s="0" t="s">
        <v>488</v>
      </c>
      <c r="E109" s="0" t="s">
        <v>446</v>
      </c>
    </row>
    <row r="110" customFormat="false" ht="15" hidden="false" customHeight="false" outlineLevel="0" collapsed="false">
      <c r="A110" s="0" t="s">
        <v>130</v>
      </c>
      <c r="B110" s="0" t="s">
        <v>366</v>
      </c>
      <c r="C110" s="0" t="s">
        <v>424</v>
      </c>
      <c r="D110" s="0" t="s">
        <v>489</v>
      </c>
      <c r="E110" s="0" t="s">
        <v>446</v>
      </c>
    </row>
    <row r="111" customFormat="false" ht="15" hidden="false" customHeight="false" outlineLevel="0" collapsed="false">
      <c r="A111" s="0" t="s">
        <v>133</v>
      </c>
      <c r="B111" s="0" t="s">
        <v>366</v>
      </c>
      <c r="C111" s="0" t="s">
        <v>424</v>
      </c>
      <c r="D111" s="0" t="s">
        <v>490</v>
      </c>
      <c r="E111" s="0" t="s">
        <v>446</v>
      </c>
    </row>
    <row r="112" customFormat="false" ht="15" hidden="false" customHeight="false" outlineLevel="0" collapsed="false">
      <c r="A112" s="0" t="s">
        <v>137</v>
      </c>
      <c r="B112" s="0" t="s">
        <v>366</v>
      </c>
      <c r="C112" s="0" t="s">
        <v>424</v>
      </c>
      <c r="D112" s="0" t="s">
        <v>491</v>
      </c>
      <c r="E112" s="0" t="s">
        <v>446</v>
      </c>
    </row>
    <row r="113" customFormat="false" ht="15" hidden="false" customHeight="false" outlineLevel="0" collapsed="false">
      <c r="A113" s="0" t="s">
        <v>124</v>
      </c>
      <c r="B113" s="0" t="s">
        <v>366</v>
      </c>
      <c r="C113" s="0" t="s">
        <v>424</v>
      </c>
      <c r="D113" s="0" t="s">
        <v>492</v>
      </c>
      <c r="E113" s="0" t="s">
        <v>446</v>
      </c>
    </row>
    <row r="114" customFormat="false" ht="15" hidden="false" customHeight="false" outlineLevel="0" collapsed="false">
      <c r="A114" s="0" t="s">
        <v>129</v>
      </c>
      <c r="B114" s="0" t="s">
        <v>366</v>
      </c>
      <c r="C114" s="0" t="s">
        <v>424</v>
      </c>
      <c r="D114" s="0" t="s">
        <v>493</v>
      </c>
      <c r="E114" s="0" t="s">
        <v>446</v>
      </c>
    </row>
    <row r="115" customFormat="false" ht="15" hidden="false" customHeight="false" outlineLevel="0" collapsed="false">
      <c r="A115" s="0" t="s">
        <v>136</v>
      </c>
      <c r="B115" s="0" t="s">
        <v>366</v>
      </c>
      <c r="C115" s="0" t="s">
        <v>424</v>
      </c>
      <c r="D115" s="0" t="s">
        <v>494</v>
      </c>
      <c r="E115" s="0" t="s">
        <v>446</v>
      </c>
    </row>
    <row r="116" customFormat="false" ht="15" hidden="false" customHeight="false" outlineLevel="0" collapsed="false">
      <c r="A116" s="0" t="s">
        <v>140</v>
      </c>
      <c r="B116" s="0" t="s">
        <v>366</v>
      </c>
      <c r="C116" s="0" t="s">
        <v>424</v>
      </c>
      <c r="D116" s="0" t="s">
        <v>495</v>
      </c>
      <c r="E116" s="0" t="s">
        <v>446</v>
      </c>
    </row>
    <row r="117" customFormat="false" ht="15" hidden="false" customHeight="false" outlineLevel="0" collapsed="false">
      <c r="A117" s="0" t="s">
        <v>127</v>
      </c>
      <c r="B117" s="0" t="s">
        <v>366</v>
      </c>
      <c r="C117" s="0" t="s">
        <v>424</v>
      </c>
      <c r="D117" s="0" t="s">
        <v>496</v>
      </c>
      <c r="E117" s="0" t="s">
        <v>446</v>
      </c>
    </row>
    <row r="118" customFormat="false" ht="15" hidden="false" customHeight="false" outlineLevel="0" collapsed="false">
      <c r="A118" s="0" t="s">
        <v>132</v>
      </c>
      <c r="B118" s="0" t="s">
        <v>366</v>
      </c>
      <c r="C118" s="0" t="s">
        <v>424</v>
      </c>
      <c r="D118" s="0" t="s">
        <v>497</v>
      </c>
      <c r="E118" s="0" t="s">
        <v>446</v>
      </c>
    </row>
    <row r="119" customFormat="false" ht="15" hidden="false" customHeight="false" outlineLevel="0" collapsed="false">
      <c r="A119" s="0" t="s">
        <v>135</v>
      </c>
      <c r="B119" s="0" t="s">
        <v>366</v>
      </c>
      <c r="C119" s="0" t="s">
        <v>424</v>
      </c>
      <c r="D119" s="0" t="s">
        <v>498</v>
      </c>
      <c r="E119" s="0" t="s">
        <v>446</v>
      </c>
    </row>
    <row r="120" customFormat="false" ht="15" hidden="false" customHeight="false" outlineLevel="0" collapsed="false">
      <c r="A120" s="0" t="s">
        <v>139</v>
      </c>
      <c r="B120" s="0" t="s">
        <v>366</v>
      </c>
      <c r="C120" s="0" t="s">
        <v>424</v>
      </c>
      <c r="D120" s="0" t="s">
        <v>499</v>
      </c>
      <c r="E120" s="0" t="s">
        <v>446</v>
      </c>
    </row>
    <row r="121" customFormat="false" ht="15" hidden="false" customHeight="false" outlineLevel="0" collapsed="false">
      <c r="A121" s="0" t="s">
        <v>126</v>
      </c>
      <c r="B121" s="0" t="s">
        <v>366</v>
      </c>
      <c r="C121" s="0" t="s">
        <v>424</v>
      </c>
      <c r="D121" s="0" t="s">
        <v>500</v>
      </c>
      <c r="E121" s="0" t="s">
        <v>446</v>
      </c>
    </row>
    <row r="122" customFormat="false" ht="15" hidden="false" customHeight="false" outlineLevel="0" collapsed="false">
      <c r="A122" s="0" t="s">
        <v>131</v>
      </c>
      <c r="B122" s="0" t="s">
        <v>366</v>
      </c>
      <c r="C122" s="0" t="s">
        <v>424</v>
      </c>
      <c r="D122" s="0" t="s">
        <v>501</v>
      </c>
      <c r="E122" s="0" t="s">
        <v>446</v>
      </c>
    </row>
    <row r="123" customFormat="false" ht="15" hidden="false" customHeight="false" outlineLevel="0" collapsed="false">
      <c r="A123" s="0" t="s">
        <v>24</v>
      </c>
      <c r="B123" s="0" t="s">
        <v>366</v>
      </c>
      <c r="C123" s="0" t="s">
        <v>424</v>
      </c>
      <c r="D123" s="0" t="s">
        <v>502</v>
      </c>
      <c r="E123" s="0" t="s">
        <v>393</v>
      </c>
    </row>
    <row r="124" customFormat="false" ht="15" hidden="false" customHeight="false" outlineLevel="0" collapsed="false">
      <c r="A124" s="0" t="s">
        <v>27</v>
      </c>
      <c r="B124" s="0" t="s">
        <v>366</v>
      </c>
      <c r="C124" s="0" t="s">
        <v>424</v>
      </c>
      <c r="D124" s="0" t="s">
        <v>503</v>
      </c>
      <c r="E124" s="0" t="s">
        <v>418</v>
      </c>
    </row>
    <row r="125" customFormat="false" ht="15" hidden="false" customHeight="false" outlineLevel="0" collapsed="false">
      <c r="A125" s="0" t="s">
        <v>342</v>
      </c>
      <c r="B125" s="0" t="s">
        <v>379</v>
      </c>
      <c r="C125" s="0" t="s">
        <v>504</v>
      </c>
      <c r="D125" s="0" t="s">
        <v>505</v>
      </c>
      <c r="E125" s="0" t="s">
        <v>369</v>
      </c>
    </row>
    <row r="126" customFormat="false" ht="15" hidden="false" customHeight="false" outlineLevel="0" collapsed="false">
      <c r="A126" s="0" t="s">
        <v>7</v>
      </c>
      <c r="B126" s="0" t="s">
        <v>379</v>
      </c>
      <c r="C126" s="0" t="s">
        <v>434</v>
      </c>
      <c r="D126" s="0" t="s">
        <v>506</v>
      </c>
      <c r="E126" s="0" t="s">
        <v>369</v>
      </c>
    </row>
    <row r="127" customFormat="false" ht="15" hidden="false" customHeight="false" outlineLevel="0" collapsed="false">
      <c r="A127" s="0" t="s">
        <v>338</v>
      </c>
      <c r="B127" s="0" t="s">
        <v>366</v>
      </c>
      <c r="C127" s="0" t="s">
        <v>394</v>
      </c>
      <c r="D127" s="0" t="s">
        <v>507</v>
      </c>
      <c r="E127" s="0" t="s">
        <v>369</v>
      </c>
    </row>
    <row r="128" customFormat="false" ht="15" hidden="false" customHeight="false" outlineLevel="0" collapsed="false">
      <c r="A128" s="0" t="s">
        <v>141</v>
      </c>
      <c r="B128" s="0" t="s">
        <v>366</v>
      </c>
      <c r="C128" s="0" t="s">
        <v>508</v>
      </c>
      <c r="D128" s="0" t="s">
        <v>509</v>
      </c>
      <c r="E128" s="0" t="s">
        <v>446</v>
      </c>
    </row>
    <row r="129" customFormat="false" ht="15" hidden="false" customHeight="false" outlineLevel="0" collapsed="false">
      <c r="A129" s="0" t="s">
        <v>43</v>
      </c>
      <c r="B129" s="0" t="s">
        <v>366</v>
      </c>
      <c r="C129" s="0" t="s">
        <v>382</v>
      </c>
      <c r="D129" s="0" t="s">
        <v>510</v>
      </c>
      <c r="E129" s="0" t="s">
        <v>369</v>
      </c>
    </row>
    <row r="130" customFormat="false" ht="15" hidden="false" customHeight="false" outlineLevel="0" collapsed="false">
      <c r="A130" s="0" t="s">
        <v>176</v>
      </c>
      <c r="B130" s="0" t="s">
        <v>379</v>
      </c>
      <c r="C130" s="0" t="s">
        <v>424</v>
      </c>
      <c r="D130" s="0" t="s">
        <v>511</v>
      </c>
      <c r="E130" s="0" t="s">
        <v>393</v>
      </c>
    </row>
    <row r="131" customFormat="false" ht="15" hidden="false" customHeight="false" outlineLevel="0" collapsed="false">
      <c r="A131" s="0" t="s">
        <v>195</v>
      </c>
      <c r="B131" s="0" t="s">
        <v>366</v>
      </c>
      <c r="C131" s="0" t="s">
        <v>424</v>
      </c>
      <c r="D131" s="0" t="s">
        <v>512</v>
      </c>
      <c r="E131" s="0" t="s">
        <v>369</v>
      </c>
    </row>
    <row r="132" customFormat="false" ht="15" hidden="false" customHeight="false" outlineLevel="0" collapsed="false">
      <c r="A132" s="0" t="s">
        <v>212</v>
      </c>
      <c r="B132" s="0" t="s">
        <v>513</v>
      </c>
      <c r="C132" s="0" t="s">
        <v>424</v>
      </c>
      <c r="D132" s="0" t="s">
        <v>514</v>
      </c>
      <c r="E132" s="0" t="s">
        <v>393</v>
      </c>
    </row>
    <row r="133" customFormat="false" ht="15" hidden="false" customHeight="false" outlineLevel="0" collapsed="false">
      <c r="A133" s="0" t="s">
        <v>167</v>
      </c>
      <c r="B133" s="0" t="s">
        <v>329</v>
      </c>
      <c r="C133" s="0" t="s">
        <v>444</v>
      </c>
      <c r="D133" s="0" t="s">
        <v>448</v>
      </c>
      <c r="E133" s="0" t="s">
        <v>369</v>
      </c>
    </row>
    <row r="134" customFormat="false" ht="15" hidden="false" customHeight="false" outlineLevel="0" collapsed="false">
      <c r="A134" s="0" t="s">
        <v>168</v>
      </c>
      <c r="B134" s="0" t="s">
        <v>329</v>
      </c>
      <c r="C134" s="0" t="s">
        <v>444</v>
      </c>
      <c r="D134" s="0" t="s">
        <v>449</v>
      </c>
      <c r="E134" s="0" t="s">
        <v>369</v>
      </c>
    </row>
    <row r="135" customFormat="false" ht="15" hidden="false" customHeight="false" outlineLevel="0" collapsed="false">
      <c r="A135" s="0" t="s">
        <v>169</v>
      </c>
      <c r="B135" s="0" t="s">
        <v>329</v>
      </c>
      <c r="C135" s="0" t="s">
        <v>444</v>
      </c>
      <c r="D135" s="0" t="s">
        <v>450</v>
      </c>
      <c r="E135" s="0" t="s">
        <v>369</v>
      </c>
    </row>
    <row r="136" customFormat="false" ht="15" hidden="false" customHeight="false" outlineLevel="0" collapsed="false">
      <c r="A136" s="0" t="s">
        <v>170</v>
      </c>
      <c r="B136" s="0" t="s">
        <v>329</v>
      </c>
      <c r="C136" s="0" t="s">
        <v>444</v>
      </c>
      <c r="D136" s="0" t="s">
        <v>451</v>
      </c>
      <c r="E136" s="0" t="s">
        <v>369</v>
      </c>
    </row>
    <row r="137" customFormat="false" ht="15" hidden="false" customHeight="false" outlineLevel="0" collapsed="false">
      <c r="A137" s="0" t="s">
        <v>171</v>
      </c>
      <c r="B137" s="0" t="s">
        <v>329</v>
      </c>
      <c r="C137" s="0" t="s">
        <v>424</v>
      </c>
      <c r="D137" s="0" t="s">
        <v>515</v>
      </c>
      <c r="E137" s="0" t="s">
        <v>369</v>
      </c>
    </row>
    <row r="138" customFormat="false" ht="15" hidden="false" customHeight="false" outlineLevel="0" collapsed="false">
      <c r="A138" s="0" t="s">
        <v>172</v>
      </c>
      <c r="B138" s="0" t="s">
        <v>329</v>
      </c>
      <c r="C138" s="0" t="s">
        <v>394</v>
      </c>
      <c r="D138" s="0" t="s">
        <v>516</v>
      </c>
      <c r="E138" s="0" t="s">
        <v>369</v>
      </c>
    </row>
    <row r="139" customFormat="false" ht="15" hidden="false" customHeight="false" outlineLevel="0" collapsed="false">
      <c r="A139" s="0" t="s">
        <v>173</v>
      </c>
      <c r="B139" s="0" t="s">
        <v>329</v>
      </c>
      <c r="C139" s="0" t="s">
        <v>517</v>
      </c>
      <c r="D139" s="0" t="s">
        <v>518</v>
      </c>
      <c r="E139" s="0" t="s">
        <v>369</v>
      </c>
    </row>
  </sheetData>
  <autoFilter ref="A1:E13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36" activePane="bottomLeft" state="frozen"/>
      <selection pane="topLeft" activeCell="A1" activeCellId="0" sqref="A1"/>
      <selection pane="bottomLeft" activeCell="A51" activeCellId="0" sqref="A51"/>
    </sheetView>
  </sheetViews>
  <sheetFormatPr defaultRowHeight="15"/>
  <cols>
    <col collapsed="false" hidden="false" max="1" min="1" style="1" width="29.8316326530612"/>
    <col collapsed="false" hidden="false" max="2" min="2" style="1" width="31.5867346938776"/>
    <col collapsed="false" hidden="false" max="3" min="3" style="1" width="14.5816326530612"/>
    <col collapsed="false" hidden="false" max="4" min="4" style="1" width="19.0357142857143"/>
    <col collapsed="false" hidden="false" max="5" min="5" style="1" width="24.8367346938776"/>
    <col collapsed="false" hidden="false" max="6" min="6" style="1" width="22.8112244897959"/>
    <col collapsed="false" hidden="false" max="7" min="7" style="1" width="17.8214285714286"/>
    <col collapsed="false" hidden="false" max="8" min="8" style="1" width="15.2551020408163"/>
    <col collapsed="false" hidden="false" max="9" min="9" style="1" width="10.6632653061225"/>
    <col collapsed="false" hidden="false" max="1025" min="10" style="1" width="7.02040816326531"/>
  </cols>
  <sheetData>
    <row r="1" customFormat="false" ht="15" hidden="false" customHeight="false" outlineLevel="0" collapsed="false">
      <c r="A1" s="2" t="s">
        <v>519</v>
      </c>
      <c r="B1" s="2" t="s">
        <v>520</v>
      </c>
      <c r="C1" s="2" t="s">
        <v>521</v>
      </c>
      <c r="D1" s="2" t="s">
        <v>522</v>
      </c>
      <c r="E1" s="2" t="s">
        <v>523</v>
      </c>
      <c r="F1" s="2" t="s">
        <v>524</v>
      </c>
      <c r="G1" s="2" t="s">
        <v>525</v>
      </c>
      <c r="H1" s="2" t="s">
        <v>178</v>
      </c>
      <c r="I1" s="2" t="s">
        <v>526</v>
      </c>
    </row>
    <row r="2" customFormat="false" ht="15" hidden="false" customHeight="false" outlineLevel="0" collapsed="false">
      <c r="A2" s="1" t="s">
        <v>230</v>
      </c>
      <c r="B2" s="1" t="s">
        <v>10</v>
      </c>
      <c r="C2" s="1" t="n">
        <f aca="false">1</f>
        <v>1</v>
      </c>
      <c r="D2" s="1" t="n">
        <f aca="false">VLOOKUP(A2,Modulos!A:C,2,0)</f>
        <v>1</v>
      </c>
      <c r="E2" s="1" t="str">
        <f aca="false">IF(C2,"Nenhuma",VLOOKUP(B2,Funcoes_Outputs!B:C,2,0))</f>
        <v>Nenhuma</v>
      </c>
      <c r="F2" s="1" t="n">
        <f aca="false">AND(C2,D2)</f>
        <v>1</v>
      </c>
      <c r="G2" s="1" t="n">
        <f aca="false">VLOOKUP(A2,Modulos!$A:$C,2,0)</f>
        <v>1</v>
      </c>
      <c r="H2" s="1" t="n">
        <f aca="false">AND(G2,C2)</f>
        <v>1</v>
      </c>
      <c r="I2" s="1" t="n">
        <f aca="false">COUNTIF($B:$B,B2)</f>
        <v>3</v>
      </c>
    </row>
    <row r="3" customFormat="false" ht="15" hidden="false" customHeight="false" outlineLevel="0" collapsed="false">
      <c r="A3" s="1" t="s">
        <v>230</v>
      </c>
      <c r="B3" s="1" t="s">
        <v>11</v>
      </c>
      <c r="C3" s="1" t="n">
        <f aca="false">1</f>
        <v>1</v>
      </c>
      <c r="D3" s="1" t="n">
        <f aca="false">VLOOKUP(A3,Modulos!A:C,2,0)</f>
        <v>1</v>
      </c>
      <c r="E3" s="1" t="str">
        <f aca="false">IF(C3,"Nenhuma",VLOOKUP(B3,Funcoes_Outputs!B:C,2,0))</f>
        <v>Nenhuma</v>
      </c>
      <c r="F3" s="1" t="n">
        <f aca="false">AND(C3,D3)</f>
        <v>1</v>
      </c>
      <c r="G3" s="1" t="n">
        <f aca="false">VLOOKUP(A3,Modulos!$A:$C,2,0)</f>
        <v>1</v>
      </c>
      <c r="H3" s="1" t="n">
        <f aca="false">AND(G3,C3)</f>
        <v>1</v>
      </c>
      <c r="I3" s="1" t="n">
        <f aca="false">COUNTIF($B:$B,B3)</f>
        <v>2</v>
      </c>
    </row>
    <row r="4" customFormat="false" ht="15" hidden="false" customHeight="false" outlineLevel="0" collapsed="false">
      <c r="A4" s="1" t="s">
        <v>230</v>
      </c>
      <c r="B4" s="1" t="s">
        <v>58</v>
      </c>
      <c r="C4" s="1" t="n">
        <f aca="false">1</f>
        <v>1</v>
      </c>
      <c r="D4" s="1" t="n">
        <f aca="false">VLOOKUP(A4,Modulos!A:C,2,0)</f>
        <v>1</v>
      </c>
      <c r="E4" s="1" t="str">
        <f aca="false">IF(C4,"Nenhuma",VLOOKUP(B4,Funcoes_Outputs!B:C,2,0))</f>
        <v>Nenhuma</v>
      </c>
      <c r="F4" s="1" t="n">
        <f aca="false">AND(C4,D4)</f>
        <v>1</v>
      </c>
      <c r="G4" s="1" t="n">
        <f aca="false">VLOOKUP(A4,Modulos!$A:$C,2,0)</f>
        <v>1</v>
      </c>
      <c r="H4" s="1" t="n">
        <f aca="false">AND(G4,C4)</f>
        <v>1</v>
      </c>
      <c r="I4" s="1" t="n">
        <f aca="false">COUNTIF($B:$B,B4)</f>
        <v>1</v>
      </c>
    </row>
    <row r="5" customFormat="false" ht="15" hidden="false" customHeight="false" outlineLevel="0" collapsed="false">
      <c r="A5" s="1" t="s">
        <v>230</v>
      </c>
      <c r="B5" s="1" t="s">
        <v>335</v>
      </c>
      <c r="C5" s="1" t="n">
        <f aca="false">0</f>
        <v>0</v>
      </c>
      <c r="D5" s="1" t="n">
        <f aca="false">VLOOKUP(A5,Modulos!A:C,2,0)</f>
        <v>1</v>
      </c>
      <c r="E5" s="1" t="str">
        <f aca="false">IF(C5,"Nenhuma",VLOOKUP(B5,Funcoes_Outputs!B:C,2,0))</f>
        <v>calcular_faltas</v>
      </c>
      <c r="F5" s="1" t="n">
        <f aca="false">AND(C5,D5)</f>
        <v>0</v>
      </c>
      <c r="G5" s="1" t="n">
        <f aca="false">VLOOKUP(A5,Modulos!$A:$C,2,0)</f>
        <v>1</v>
      </c>
      <c r="H5" s="1" t="n">
        <f aca="false">AND(G5,C5)</f>
        <v>0</v>
      </c>
      <c r="I5" s="1" t="n">
        <f aca="false">COUNTIF($B:$B,B5)</f>
        <v>2</v>
      </c>
    </row>
    <row r="6" customFormat="false" ht="15" hidden="false" customHeight="false" outlineLevel="0" collapsed="false">
      <c r="A6" s="1" t="s">
        <v>230</v>
      </c>
      <c r="B6" s="1" t="s">
        <v>289</v>
      </c>
      <c r="C6" s="1" t="n">
        <f aca="false">0</f>
        <v>0</v>
      </c>
      <c r="D6" s="1" t="n">
        <f aca="false">VLOOKUP(A6,Modulos!A:C,2,0)</f>
        <v>1</v>
      </c>
      <c r="E6" s="1" t="str">
        <f aca="false">IF(C6,"Nenhuma",VLOOKUP(B6,Funcoes_Outputs!B:C,2,0))</f>
        <v>calcular_eventos</v>
      </c>
      <c r="F6" s="1" t="n">
        <f aca="false">AND(C6,D6)</f>
        <v>0</v>
      </c>
      <c r="G6" s="1" t="n">
        <f aca="false">VLOOKUP(A6,Modulos!$A:$C,2,0)</f>
        <v>1</v>
      </c>
      <c r="H6" s="1" t="n">
        <f aca="false">AND(G6,C6)</f>
        <v>0</v>
      </c>
      <c r="I6" s="1" t="n">
        <f aca="false">COUNTIF($B:$B,B6)</f>
        <v>9</v>
      </c>
    </row>
    <row r="7" customFormat="false" ht="15" hidden="false" customHeight="false" outlineLevel="0" collapsed="false">
      <c r="A7" s="1" t="s">
        <v>230</v>
      </c>
      <c r="B7" s="1" t="s">
        <v>295</v>
      </c>
      <c r="C7" s="1" t="n">
        <f aca="false">0</f>
        <v>0</v>
      </c>
      <c r="D7" s="1" t="n">
        <f aca="false">VLOOKUP(A7,Modulos!A:C,2,0)</f>
        <v>1</v>
      </c>
      <c r="E7" s="1" t="str">
        <f aca="false">IF(C7,"Nenhuma",VLOOKUP(B7,Funcoes_Outputs!B:C,2,0))</f>
        <v>calcular_eventos</v>
      </c>
      <c r="F7" s="1" t="n">
        <f aca="false">AND(C7,D7)</f>
        <v>0</v>
      </c>
      <c r="G7" s="1" t="n">
        <f aca="false">VLOOKUP(A7,Modulos!$A:$C,2,0)</f>
        <v>1</v>
      </c>
      <c r="H7" s="1" t="n">
        <f aca="false">AND(G7,C7)</f>
        <v>0</v>
      </c>
      <c r="I7" s="1" t="n">
        <f aca="false">COUNTIF($B:$B,B7)</f>
        <v>4</v>
      </c>
    </row>
    <row r="8" customFormat="false" ht="15" hidden="false" customHeight="false" outlineLevel="0" collapsed="false">
      <c r="A8" s="1" t="s">
        <v>230</v>
      </c>
      <c r="B8" s="1" t="s">
        <v>299</v>
      </c>
      <c r="C8" s="1" t="n">
        <f aca="false">0</f>
        <v>0</v>
      </c>
      <c r="D8" s="1" t="n">
        <f aca="false">VLOOKUP(A8,Modulos!A:C,2,0)</f>
        <v>1</v>
      </c>
      <c r="E8" s="1" t="str">
        <f aca="false">IF(C8,"Nenhuma",VLOOKUP(B8,Funcoes_Outputs!B:C,2,0))</f>
        <v>calcular_eventos</v>
      </c>
      <c r="F8" s="1" t="n">
        <f aca="false">AND(C8,D8)</f>
        <v>0</v>
      </c>
      <c r="G8" s="1" t="n">
        <f aca="false">VLOOKUP(A8,Modulos!$A:$C,2,0)</f>
        <v>1</v>
      </c>
      <c r="H8" s="1" t="n">
        <f aca="false">AND(G8,C8)</f>
        <v>0</v>
      </c>
      <c r="I8" s="1" t="n">
        <f aca="false">COUNTIF($B:$B,B8)</f>
        <v>8</v>
      </c>
    </row>
    <row r="9" customFormat="false" ht="15" hidden="false" customHeight="false" outlineLevel="0" collapsed="false">
      <c r="A9" s="1" t="s">
        <v>230</v>
      </c>
      <c r="B9" s="1" t="s">
        <v>303</v>
      </c>
      <c r="C9" s="1" t="n">
        <f aca="false">0</f>
        <v>0</v>
      </c>
      <c r="D9" s="1" t="n">
        <f aca="false">VLOOKUP(A9,Modulos!A:C,2,0)</f>
        <v>1</v>
      </c>
      <c r="E9" s="1" t="str">
        <f aca="false">IF(C9,"Nenhuma",VLOOKUP(B9,Funcoes_Outputs!B:C,2,0))</f>
        <v>calcular_eventos</v>
      </c>
      <c r="F9" s="1" t="n">
        <f aca="false">AND(C9,D9)</f>
        <v>0</v>
      </c>
      <c r="G9" s="1" t="n">
        <f aca="false">VLOOKUP(A9,Modulos!$A:$C,2,0)</f>
        <v>1</v>
      </c>
      <c r="H9" s="1" t="n">
        <f aca="false">AND(G9,C9)</f>
        <v>0</v>
      </c>
      <c r="I9" s="1" t="n">
        <f aca="false">COUNTIF($B:$B,B9)</f>
        <v>4</v>
      </c>
    </row>
    <row r="10" customFormat="false" ht="15" hidden="false" customHeight="false" outlineLevel="0" collapsed="false">
      <c r="A10" s="1" t="s">
        <v>64</v>
      </c>
      <c r="B10" s="1" t="s">
        <v>527</v>
      </c>
      <c r="C10" s="1" t="n">
        <f aca="false">0</f>
        <v>0</v>
      </c>
      <c r="D10" s="1" t="n">
        <f aca="false">VLOOKUP(A10,Modulos!A:C,2,0)</f>
        <v>0</v>
      </c>
      <c r="E10" s="1" t="str">
        <f aca="false">IF(C10,"Nenhuma",VLOOKUP(B10,Funcoes_Outputs!B:C,2,0))</f>
        <v>calcular_beneficios_inss</v>
      </c>
      <c r="F10" s="1" t="n">
        <f aca="false">AND(C10,D10)</f>
        <v>0</v>
      </c>
      <c r="G10" s="1" t="n">
        <f aca="false">VLOOKUP(A10,Modulos!$A:$C,2,0)</f>
        <v>0</v>
      </c>
      <c r="H10" s="1" t="n">
        <f aca="false">AND(G10,C10)</f>
        <v>0</v>
      </c>
      <c r="I10" s="1" t="n">
        <f aca="false">COUNTIF($B:$B,B10)</f>
        <v>1</v>
      </c>
    </row>
    <row r="11" customFormat="false" ht="15" hidden="false" customHeight="false" outlineLevel="0" collapsed="false">
      <c r="A11" s="1" t="s">
        <v>64</v>
      </c>
      <c r="B11" s="1" t="s">
        <v>528</v>
      </c>
      <c r="C11" s="1" t="n">
        <f aca="false">0</f>
        <v>0</v>
      </c>
      <c r="D11" s="1" t="n">
        <f aca="false">VLOOKUP(A11,Modulos!A:C,2,0)</f>
        <v>0</v>
      </c>
      <c r="E11" s="1" t="str">
        <f aca="false">IF(C11,"Nenhuma",VLOOKUP(B11,Funcoes_Outputs!B:C,2,0))</f>
        <v>calcular_beneficios_inss</v>
      </c>
      <c r="F11" s="1" t="n">
        <f aca="false">AND(C11,D11)</f>
        <v>0</v>
      </c>
      <c r="G11" s="1" t="n">
        <f aca="false">VLOOKUP(A11,Modulos!$A:$C,2,0)</f>
        <v>0</v>
      </c>
      <c r="H11" s="1" t="n">
        <f aca="false">AND(G11,C11)</f>
        <v>0</v>
      </c>
      <c r="I11" s="1" t="n">
        <f aca="false">COUNTIF($B:$B,B11)</f>
        <v>1</v>
      </c>
    </row>
    <row r="12" customFormat="false" ht="15" hidden="false" customHeight="false" outlineLevel="0" collapsed="false">
      <c r="A12" s="1" t="s">
        <v>64</v>
      </c>
      <c r="B12" s="1" t="s">
        <v>529</v>
      </c>
      <c r="C12" s="1" t="n">
        <f aca="false">0</f>
        <v>0</v>
      </c>
      <c r="D12" s="1" t="n">
        <f aca="false">VLOOKUP(A12,Modulos!A:C,2,0)</f>
        <v>0</v>
      </c>
      <c r="E12" s="1" t="str">
        <f aca="false">IF(C12,"Nenhuma",VLOOKUP(B12,Funcoes_Outputs!B:C,2,0))</f>
        <v>calcular_beneficios_inss</v>
      </c>
      <c r="F12" s="1" t="n">
        <f aca="false">AND(C12,D12)</f>
        <v>0</v>
      </c>
      <c r="G12" s="1" t="n">
        <f aca="false">VLOOKUP(A12,Modulos!$A:$C,2,0)</f>
        <v>0</v>
      </c>
      <c r="H12" s="1" t="n">
        <f aca="false">AND(G12,C12)</f>
        <v>0</v>
      </c>
      <c r="I12" s="1" t="n">
        <f aca="false">COUNTIF($B:$B,B12)</f>
        <v>1</v>
      </c>
    </row>
    <row r="13" customFormat="false" ht="15" hidden="false" customHeight="false" outlineLevel="0" collapsed="false">
      <c r="A13" s="1" t="s">
        <v>64</v>
      </c>
      <c r="B13" s="1" t="s">
        <v>530</v>
      </c>
      <c r="C13" s="1" t="n">
        <f aca="false">0</f>
        <v>0</v>
      </c>
      <c r="D13" s="1" t="n">
        <f aca="false">VLOOKUP(A13,Modulos!A:C,2,0)</f>
        <v>0</v>
      </c>
      <c r="E13" s="1" t="str">
        <f aca="false">IF(C13,"Nenhuma",VLOOKUP(B13,Funcoes_Outputs!B:C,2,0))</f>
        <v>calcular_beneficios_inss</v>
      </c>
      <c r="F13" s="1" t="n">
        <f aca="false">AND(C13,D13)</f>
        <v>0</v>
      </c>
      <c r="G13" s="1" t="n">
        <f aca="false">VLOOKUP(A13,Modulos!$A:$C,2,0)</f>
        <v>0</v>
      </c>
      <c r="H13" s="1" t="n">
        <f aca="false">AND(G13,C13)</f>
        <v>0</v>
      </c>
      <c r="I13" s="1" t="n">
        <f aca="false">COUNTIF($B:$B,B13)</f>
        <v>1</v>
      </c>
    </row>
    <row r="14" customFormat="false" ht="15" hidden="false" customHeight="false" outlineLevel="0" collapsed="false">
      <c r="A14" s="1" t="s">
        <v>64</v>
      </c>
      <c r="B14" s="1" t="s">
        <v>32</v>
      </c>
      <c r="C14" s="1" t="n">
        <f aca="false">1</f>
        <v>1</v>
      </c>
      <c r="D14" s="1" t="n">
        <f aca="false">VLOOKUP(A14,Modulos!A:C,2,0)</f>
        <v>0</v>
      </c>
      <c r="E14" s="1" t="str">
        <f aca="false">IF(C14,"Nenhuma",VLOOKUP(B14,Funcoes_Outputs!B:C,2,0))</f>
        <v>Nenhuma</v>
      </c>
      <c r="F14" s="1" t="n">
        <f aca="false">AND(C14,D14)</f>
        <v>0</v>
      </c>
      <c r="G14" s="1" t="n">
        <f aca="false">VLOOKUP(A14,Modulos!$A:$C,2,0)</f>
        <v>0</v>
      </c>
      <c r="H14" s="1" t="n">
        <f aca="false">AND(G14,C14)</f>
        <v>0</v>
      </c>
      <c r="I14" s="1" t="n">
        <f aca="false">COUNTIF($B:$B,B14)</f>
        <v>2</v>
      </c>
    </row>
    <row r="15" customFormat="false" ht="15" hidden="false" customHeight="false" outlineLevel="0" collapsed="false">
      <c r="A15" s="1" t="s">
        <v>64</v>
      </c>
      <c r="B15" s="1" t="s">
        <v>33</v>
      </c>
      <c r="C15" s="1" t="n">
        <f aca="false">1</f>
        <v>1</v>
      </c>
      <c r="D15" s="1" t="n">
        <f aca="false">VLOOKUP(A15,Modulos!A:C,2,0)</f>
        <v>0</v>
      </c>
      <c r="E15" s="1" t="str">
        <f aca="false">IF(C15,"Nenhuma",VLOOKUP(B15,Funcoes_Outputs!B:C,2,0))</f>
        <v>Nenhuma</v>
      </c>
      <c r="F15" s="1" t="n">
        <f aca="false">AND(C15,D15)</f>
        <v>0</v>
      </c>
      <c r="G15" s="1" t="n">
        <f aca="false">VLOOKUP(A15,Modulos!$A:$C,2,0)</f>
        <v>0</v>
      </c>
      <c r="H15" s="1" t="n">
        <f aca="false">AND(G15,C15)</f>
        <v>0</v>
      </c>
      <c r="I15" s="1" t="n">
        <f aca="false">COUNTIF($B:$B,B15)</f>
        <v>2</v>
      </c>
    </row>
    <row r="16" customFormat="false" ht="15" hidden="false" customHeight="false" outlineLevel="0" collapsed="false">
      <c r="A16" s="1" t="s">
        <v>64</v>
      </c>
      <c r="B16" s="1" t="s">
        <v>34</v>
      </c>
      <c r="C16" s="1" t="n">
        <f aca="false">1</f>
        <v>1</v>
      </c>
      <c r="D16" s="1" t="n">
        <f aca="false">VLOOKUP(A16,Modulos!A:C,2,0)</f>
        <v>0</v>
      </c>
      <c r="E16" s="1" t="str">
        <f aca="false">IF(C16,"Nenhuma",VLOOKUP(B16,Funcoes_Outputs!B:C,2,0))</f>
        <v>Nenhuma</v>
      </c>
      <c r="F16" s="1" t="n">
        <f aca="false">AND(C16,D16)</f>
        <v>0</v>
      </c>
      <c r="G16" s="1" t="n">
        <f aca="false">VLOOKUP(A16,Modulos!$A:$C,2,0)</f>
        <v>0</v>
      </c>
      <c r="H16" s="1" t="n">
        <f aca="false">AND(G16,C16)</f>
        <v>0</v>
      </c>
      <c r="I16" s="1" t="n">
        <f aca="false">COUNTIF($B:$B,B16)</f>
        <v>2</v>
      </c>
    </row>
    <row r="17" customFormat="false" ht="15" hidden="false" customHeight="false" outlineLevel="0" collapsed="false">
      <c r="A17" s="1" t="s">
        <v>64</v>
      </c>
      <c r="B17" s="1" t="s">
        <v>35</v>
      </c>
      <c r="C17" s="1" t="n">
        <f aca="false">1</f>
        <v>1</v>
      </c>
      <c r="D17" s="1" t="n">
        <f aca="false">VLOOKUP(A17,Modulos!A:C,2,0)</f>
        <v>0</v>
      </c>
      <c r="E17" s="1" t="str">
        <f aca="false">IF(C17,"Nenhuma",VLOOKUP(B17,Funcoes_Outputs!B:C,2,0))</f>
        <v>Nenhuma</v>
      </c>
      <c r="F17" s="1" t="n">
        <f aca="false">AND(C17,D17)</f>
        <v>0</v>
      </c>
      <c r="G17" s="1" t="n">
        <f aca="false">VLOOKUP(A17,Modulos!$A:$C,2,0)</f>
        <v>0</v>
      </c>
      <c r="H17" s="1" t="n">
        <f aca="false">AND(G17,C17)</f>
        <v>0</v>
      </c>
      <c r="I17" s="1" t="n">
        <f aca="false">COUNTIF($B:$B,B17)</f>
        <v>2</v>
      </c>
    </row>
    <row r="18" customFormat="false" ht="15" hidden="false" customHeight="false" outlineLevel="0" collapsed="false">
      <c r="A18" s="1" t="s">
        <v>234</v>
      </c>
      <c r="B18" s="1" t="s">
        <v>293</v>
      </c>
      <c r="C18" s="1" t="n">
        <f aca="false">0</f>
        <v>0</v>
      </c>
      <c r="D18" s="1" t="n">
        <f aca="false">VLOOKUP(A18,Modulos!A:C,2,0)</f>
        <v>1</v>
      </c>
      <c r="E18" s="1" t="str">
        <f aca="false">IF(C18,"Nenhuma",VLOOKUP(B18,Funcoes_Outputs!B:C,2,0))</f>
        <v>calcular_eventos</v>
      </c>
      <c r="F18" s="1" t="n">
        <f aca="false">AND(C18,D18)</f>
        <v>0</v>
      </c>
      <c r="G18" s="1" t="n">
        <f aca="false">VLOOKUP(A18,Modulos!$A:$C,2,0)</f>
        <v>1</v>
      </c>
      <c r="H18" s="1" t="n">
        <f aca="false">AND(G18,C18)</f>
        <v>0</v>
      </c>
      <c r="I18" s="1" t="n">
        <f aca="false">COUNTIF($B:$B,B18)</f>
        <v>7</v>
      </c>
    </row>
    <row r="19" customFormat="false" ht="15" hidden="false" customHeight="false" outlineLevel="0" collapsed="false">
      <c r="A19" s="1" t="s">
        <v>234</v>
      </c>
      <c r="B19" s="1" t="s">
        <v>297</v>
      </c>
      <c r="C19" s="1" t="n">
        <f aca="false">0</f>
        <v>0</v>
      </c>
      <c r="D19" s="1" t="n">
        <f aca="false">VLOOKUP(A19,Modulos!A:C,2,0)</f>
        <v>1</v>
      </c>
      <c r="E19" s="1" t="str">
        <f aca="false">IF(C19,"Nenhuma",VLOOKUP(B19,Funcoes_Outputs!B:C,2,0))</f>
        <v>calcular_eventos</v>
      </c>
      <c r="F19" s="1" t="n">
        <f aca="false">AND(C19,D19)</f>
        <v>0</v>
      </c>
      <c r="G19" s="1" t="n">
        <f aca="false">VLOOKUP(A19,Modulos!$A:$C,2,0)</f>
        <v>1</v>
      </c>
      <c r="H19" s="1" t="n">
        <f aca="false">AND(G19,C19)</f>
        <v>0</v>
      </c>
      <c r="I19" s="1" t="n">
        <f aca="false">COUNTIF($B:$B,B19)</f>
        <v>2</v>
      </c>
    </row>
    <row r="20" customFormat="false" ht="15" hidden="false" customHeight="false" outlineLevel="0" collapsed="false">
      <c r="A20" s="1" t="s">
        <v>234</v>
      </c>
      <c r="B20" s="1" t="s">
        <v>301</v>
      </c>
      <c r="C20" s="1" t="n">
        <f aca="false">0</f>
        <v>0</v>
      </c>
      <c r="D20" s="1" t="n">
        <f aca="false">VLOOKUP(A20,Modulos!A:C,2,0)</f>
        <v>1</v>
      </c>
      <c r="E20" s="1" t="str">
        <f aca="false">IF(C20,"Nenhuma",VLOOKUP(B20,Funcoes_Outputs!B:C,2,0))</f>
        <v>calcular_eventos</v>
      </c>
      <c r="F20" s="1" t="n">
        <f aca="false">AND(C20,D20)</f>
        <v>0</v>
      </c>
      <c r="G20" s="1" t="n">
        <f aca="false">VLOOKUP(A20,Modulos!$A:$C,2,0)</f>
        <v>1</v>
      </c>
      <c r="H20" s="1" t="n">
        <f aca="false">AND(G20,C20)</f>
        <v>0</v>
      </c>
      <c r="I20" s="1" t="n">
        <f aca="false">COUNTIF($B:$B,B20)</f>
        <v>6</v>
      </c>
    </row>
    <row r="21" customFormat="false" ht="15" hidden="false" customHeight="false" outlineLevel="0" collapsed="false">
      <c r="A21" s="1" t="s">
        <v>234</v>
      </c>
      <c r="B21" s="1" t="s">
        <v>305</v>
      </c>
      <c r="C21" s="1" t="n">
        <f aca="false">0</f>
        <v>0</v>
      </c>
      <c r="D21" s="1" t="n">
        <f aca="false">VLOOKUP(A21,Modulos!A:C,2,0)</f>
        <v>1</v>
      </c>
      <c r="E21" s="1" t="str">
        <f aca="false">IF(C21,"Nenhuma",VLOOKUP(B21,Funcoes_Outputs!B:C,2,0))</f>
        <v>calcular_eventos</v>
      </c>
      <c r="F21" s="1" t="n">
        <f aca="false">AND(C21,D21)</f>
        <v>0</v>
      </c>
      <c r="G21" s="1" t="n">
        <f aca="false">VLOOKUP(A21,Modulos!$A:$C,2,0)</f>
        <v>1</v>
      </c>
      <c r="H21" s="1" t="n">
        <f aca="false">AND(G21,C21)</f>
        <v>0</v>
      </c>
      <c r="I21" s="1" t="n">
        <f aca="false">COUNTIF($B:$B,B21)</f>
        <v>2</v>
      </c>
    </row>
    <row r="22" customFormat="false" ht="15" hidden="false" customHeight="false" outlineLevel="0" collapsed="false">
      <c r="A22" s="1" t="s">
        <v>234</v>
      </c>
      <c r="B22" s="1" t="s">
        <v>294</v>
      </c>
      <c r="C22" s="1" t="n">
        <f aca="false">0</f>
        <v>0</v>
      </c>
      <c r="D22" s="1" t="n">
        <f aca="false">VLOOKUP(A22,Modulos!A:C,2,0)</f>
        <v>1</v>
      </c>
      <c r="E22" s="1" t="str">
        <f aca="false">IF(C22,"Nenhuma",VLOOKUP(B22,Funcoes_Outputs!B:C,2,0))</f>
        <v>calcular_eventos</v>
      </c>
      <c r="F22" s="1" t="n">
        <f aca="false">AND(C22,D22)</f>
        <v>0</v>
      </c>
      <c r="G22" s="1" t="n">
        <f aca="false">VLOOKUP(A22,Modulos!$A:$C,2,0)</f>
        <v>1</v>
      </c>
      <c r="H22" s="1" t="n">
        <f aca="false">AND(G22,C22)</f>
        <v>0</v>
      </c>
      <c r="I22" s="1" t="n">
        <f aca="false">COUNTIF($B:$B,B22)</f>
        <v>8</v>
      </c>
    </row>
    <row r="23" customFormat="false" ht="15" hidden="false" customHeight="false" outlineLevel="0" collapsed="false">
      <c r="A23" s="1" t="s">
        <v>234</v>
      </c>
      <c r="B23" s="1" t="s">
        <v>298</v>
      </c>
      <c r="C23" s="1" t="n">
        <f aca="false">0</f>
        <v>0</v>
      </c>
      <c r="D23" s="1" t="n">
        <f aca="false">VLOOKUP(A23,Modulos!A:C,2,0)</f>
        <v>1</v>
      </c>
      <c r="E23" s="1" t="str">
        <f aca="false">IF(C23,"Nenhuma",VLOOKUP(B23,Funcoes_Outputs!B:C,2,0))</f>
        <v>calcular_eventos</v>
      </c>
      <c r="F23" s="1" t="n">
        <f aca="false">AND(C23,D23)</f>
        <v>0</v>
      </c>
      <c r="G23" s="1" t="n">
        <f aca="false">VLOOKUP(A23,Modulos!$A:$C,2,0)</f>
        <v>1</v>
      </c>
      <c r="H23" s="1" t="n">
        <f aca="false">AND(G23,C23)</f>
        <v>0</v>
      </c>
      <c r="I23" s="1" t="n">
        <f aca="false">COUNTIF($B:$B,B23)</f>
        <v>4</v>
      </c>
    </row>
    <row r="24" customFormat="false" ht="15" hidden="false" customHeight="false" outlineLevel="0" collapsed="false">
      <c r="A24" s="1" t="s">
        <v>234</v>
      </c>
      <c r="B24" s="1" t="s">
        <v>302</v>
      </c>
      <c r="C24" s="1" t="n">
        <f aca="false">0</f>
        <v>0</v>
      </c>
      <c r="D24" s="1" t="n">
        <f aca="false">VLOOKUP(A24,Modulos!A:C,2,0)</f>
        <v>1</v>
      </c>
      <c r="E24" s="1" t="str">
        <f aca="false">IF(C24,"Nenhuma",VLOOKUP(B24,Funcoes_Outputs!B:C,2,0))</f>
        <v>calcular_eventos</v>
      </c>
      <c r="F24" s="1" t="n">
        <f aca="false">AND(C24,D24)</f>
        <v>0</v>
      </c>
      <c r="G24" s="1" t="n">
        <f aca="false">VLOOKUP(A24,Modulos!$A:$C,2,0)</f>
        <v>1</v>
      </c>
      <c r="H24" s="1" t="n">
        <f aca="false">AND(G24,C24)</f>
        <v>0</v>
      </c>
      <c r="I24" s="1" t="n">
        <f aca="false">COUNTIF($B:$B,B24)</f>
        <v>7</v>
      </c>
    </row>
    <row r="25" customFormat="false" ht="15" hidden="false" customHeight="false" outlineLevel="0" collapsed="false">
      <c r="A25" s="1" t="s">
        <v>234</v>
      </c>
      <c r="B25" s="1" t="s">
        <v>306</v>
      </c>
      <c r="C25" s="1" t="n">
        <f aca="false">0</f>
        <v>0</v>
      </c>
      <c r="D25" s="1" t="n">
        <f aca="false">VLOOKUP(A25,Modulos!A:C,2,0)</f>
        <v>1</v>
      </c>
      <c r="E25" s="1" t="str">
        <f aca="false">IF(C25,"Nenhuma",VLOOKUP(B25,Funcoes_Outputs!B:C,2,0))</f>
        <v>calcular_eventos</v>
      </c>
      <c r="F25" s="1" t="n">
        <f aca="false">AND(C25,D25)</f>
        <v>0</v>
      </c>
      <c r="G25" s="1" t="n">
        <f aca="false">VLOOKUP(A25,Modulos!$A:$C,2,0)</f>
        <v>1</v>
      </c>
      <c r="H25" s="1" t="n">
        <f aca="false">AND(G25,C25)</f>
        <v>0</v>
      </c>
      <c r="I25" s="1" t="n">
        <f aca="false">COUNTIF($B:$B,B25)</f>
        <v>4</v>
      </c>
    </row>
    <row r="26" customFormat="false" ht="15" hidden="false" customHeight="false" outlineLevel="0" collapsed="false">
      <c r="A26" s="1" t="s">
        <v>234</v>
      </c>
      <c r="B26" s="1" t="s">
        <v>289</v>
      </c>
      <c r="C26" s="1" t="n">
        <f aca="false">0</f>
        <v>0</v>
      </c>
      <c r="D26" s="1" t="n">
        <f aca="false">VLOOKUP(A26,Modulos!A:C,2,0)</f>
        <v>1</v>
      </c>
      <c r="E26" s="1" t="str">
        <f aca="false">IF(C26,"Nenhuma",VLOOKUP(B26,Funcoes_Outputs!B:C,2,0))</f>
        <v>calcular_eventos</v>
      </c>
      <c r="F26" s="1" t="n">
        <f aca="false">AND(C26,D26)</f>
        <v>0</v>
      </c>
      <c r="G26" s="1" t="n">
        <f aca="false">VLOOKUP(A26,Modulos!$A:$C,2,0)</f>
        <v>1</v>
      </c>
      <c r="H26" s="1" t="n">
        <f aca="false">AND(G26,C26)</f>
        <v>0</v>
      </c>
      <c r="I26" s="1" t="n">
        <f aca="false">COUNTIF($B:$B,B26)</f>
        <v>9</v>
      </c>
    </row>
    <row r="27" customFormat="false" ht="15" hidden="false" customHeight="false" outlineLevel="0" collapsed="false">
      <c r="A27" s="1" t="s">
        <v>234</v>
      </c>
      <c r="B27" s="1" t="s">
        <v>295</v>
      </c>
      <c r="C27" s="1" t="n">
        <f aca="false">0</f>
        <v>0</v>
      </c>
      <c r="D27" s="1" t="n">
        <f aca="false">VLOOKUP(A27,Modulos!A:C,2,0)</f>
        <v>1</v>
      </c>
      <c r="E27" s="1" t="str">
        <f aca="false">IF(C27,"Nenhuma",VLOOKUP(B27,Funcoes_Outputs!B:C,2,0))</f>
        <v>calcular_eventos</v>
      </c>
      <c r="F27" s="1" t="n">
        <f aca="false">AND(C27,D27)</f>
        <v>0</v>
      </c>
      <c r="G27" s="1" t="n">
        <f aca="false">VLOOKUP(A27,Modulos!$A:$C,2,0)</f>
        <v>1</v>
      </c>
      <c r="H27" s="1" t="n">
        <f aca="false">AND(G27,C27)</f>
        <v>0</v>
      </c>
      <c r="I27" s="1" t="n">
        <f aca="false">COUNTIF($B:$B,B27)</f>
        <v>4</v>
      </c>
    </row>
    <row r="28" customFormat="false" ht="15" hidden="false" customHeight="false" outlineLevel="0" collapsed="false">
      <c r="A28" s="1" t="s">
        <v>234</v>
      </c>
      <c r="B28" s="1" t="s">
        <v>299</v>
      </c>
      <c r="C28" s="1" t="n">
        <f aca="false">0</f>
        <v>0</v>
      </c>
      <c r="D28" s="1" t="n">
        <f aca="false">VLOOKUP(A28,Modulos!A:C,2,0)</f>
        <v>1</v>
      </c>
      <c r="E28" s="1" t="str">
        <f aca="false">IF(C28,"Nenhuma",VLOOKUP(B28,Funcoes_Outputs!B:C,2,0))</f>
        <v>calcular_eventos</v>
      </c>
      <c r="F28" s="1" t="n">
        <f aca="false">AND(C28,D28)</f>
        <v>0</v>
      </c>
      <c r="G28" s="1" t="n">
        <f aca="false">VLOOKUP(A28,Modulos!$A:$C,2,0)</f>
        <v>1</v>
      </c>
      <c r="H28" s="1" t="n">
        <f aca="false">AND(G28,C28)</f>
        <v>0</v>
      </c>
      <c r="I28" s="1" t="n">
        <f aca="false">COUNTIF($B:$B,B28)</f>
        <v>8</v>
      </c>
    </row>
    <row r="29" customFormat="false" ht="15" hidden="false" customHeight="false" outlineLevel="0" collapsed="false">
      <c r="A29" s="1" t="s">
        <v>234</v>
      </c>
      <c r="B29" s="1" t="s">
        <v>303</v>
      </c>
      <c r="C29" s="1" t="n">
        <f aca="false">0</f>
        <v>0</v>
      </c>
      <c r="D29" s="1" t="n">
        <f aca="false">VLOOKUP(A29,Modulos!A:C,2,0)</f>
        <v>1</v>
      </c>
      <c r="E29" s="1" t="str">
        <f aca="false">IF(C29,"Nenhuma",VLOOKUP(B29,Funcoes_Outputs!B:C,2,0))</f>
        <v>calcular_eventos</v>
      </c>
      <c r="F29" s="1" t="n">
        <f aca="false">AND(C29,D29)</f>
        <v>0</v>
      </c>
      <c r="G29" s="1" t="n">
        <f aca="false">VLOOKUP(A29,Modulos!$A:$C,2,0)</f>
        <v>1</v>
      </c>
      <c r="H29" s="1" t="n">
        <f aca="false">AND(G29,C29)</f>
        <v>0</v>
      </c>
      <c r="I29" s="1" t="n">
        <f aca="false">COUNTIF($B:$B,B29)</f>
        <v>4</v>
      </c>
    </row>
    <row r="30" customFormat="false" ht="15" hidden="false" customHeight="false" outlineLevel="0" collapsed="false">
      <c r="A30" s="1" t="s">
        <v>234</v>
      </c>
      <c r="B30" s="1" t="s">
        <v>292</v>
      </c>
      <c r="C30" s="1" t="n">
        <f aca="false">0</f>
        <v>0</v>
      </c>
      <c r="D30" s="1" t="n">
        <f aca="false">VLOOKUP(A30,Modulos!A:C,2,0)</f>
        <v>1</v>
      </c>
      <c r="E30" s="1" t="str">
        <f aca="false">IF(C30,"Nenhuma",VLOOKUP(B30,Funcoes_Outputs!B:C,2,0))</f>
        <v>calcular_eventos</v>
      </c>
      <c r="F30" s="1" t="n">
        <f aca="false">AND(C30,D30)</f>
        <v>0</v>
      </c>
      <c r="G30" s="1" t="n">
        <f aca="false">VLOOKUP(A30,Modulos!$A:$C,2,0)</f>
        <v>1</v>
      </c>
      <c r="H30" s="1" t="n">
        <f aca="false">AND(G30,C30)</f>
        <v>0</v>
      </c>
      <c r="I30" s="1" t="n">
        <f aca="false">COUNTIF($B:$B,B30)</f>
        <v>10</v>
      </c>
    </row>
    <row r="31" customFormat="false" ht="15" hidden="false" customHeight="false" outlineLevel="0" collapsed="false">
      <c r="A31" s="1" t="s">
        <v>234</v>
      </c>
      <c r="B31" s="1" t="s">
        <v>296</v>
      </c>
      <c r="C31" s="1" t="n">
        <f aca="false">0</f>
        <v>0</v>
      </c>
      <c r="D31" s="1" t="n">
        <f aca="false">VLOOKUP(A31,Modulos!A:C,2,0)</f>
        <v>1</v>
      </c>
      <c r="E31" s="1" t="str">
        <f aca="false">IF(C31,"Nenhuma",VLOOKUP(B31,Funcoes_Outputs!B:C,2,0))</f>
        <v>calcular_eventos</v>
      </c>
      <c r="F31" s="1" t="n">
        <f aca="false">AND(C31,D31)</f>
        <v>0</v>
      </c>
      <c r="G31" s="1" t="n">
        <f aca="false">VLOOKUP(A31,Modulos!$A:$C,2,0)</f>
        <v>1</v>
      </c>
      <c r="H31" s="1" t="n">
        <f aca="false">AND(G31,C31)</f>
        <v>0</v>
      </c>
      <c r="I31" s="1" t="n">
        <f aca="false">COUNTIF($B:$B,B31)</f>
        <v>5</v>
      </c>
    </row>
    <row r="32" customFormat="false" ht="15" hidden="false" customHeight="false" outlineLevel="0" collapsed="false">
      <c r="A32" s="1" t="s">
        <v>234</v>
      </c>
      <c r="B32" s="1" t="s">
        <v>300</v>
      </c>
      <c r="C32" s="1" t="n">
        <f aca="false">0</f>
        <v>0</v>
      </c>
      <c r="D32" s="1" t="n">
        <f aca="false">VLOOKUP(A32,Modulos!A:C,2,0)</f>
        <v>1</v>
      </c>
      <c r="E32" s="1" t="str">
        <f aca="false">IF(C32,"Nenhuma",VLOOKUP(B32,Funcoes_Outputs!B:C,2,0))</f>
        <v>calcular_eventos</v>
      </c>
      <c r="F32" s="1" t="n">
        <f aca="false">AND(C32,D32)</f>
        <v>0</v>
      </c>
      <c r="G32" s="1" t="n">
        <f aca="false">VLOOKUP(A32,Modulos!$A:$C,2,0)</f>
        <v>1</v>
      </c>
      <c r="H32" s="1" t="n">
        <f aca="false">AND(G32,C32)</f>
        <v>0</v>
      </c>
      <c r="I32" s="1" t="n">
        <f aca="false">COUNTIF($B:$B,B32)</f>
        <v>9</v>
      </c>
    </row>
    <row r="33" customFormat="false" ht="15" hidden="false" customHeight="false" outlineLevel="0" collapsed="false">
      <c r="A33" s="1" t="s">
        <v>234</v>
      </c>
      <c r="B33" s="1" t="s">
        <v>304</v>
      </c>
      <c r="C33" s="1" t="n">
        <f aca="false">0</f>
        <v>0</v>
      </c>
      <c r="D33" s="1" t="n">
        <f aca="false">VLOOKUP(A33,Modulos!A:C,2,0)</f>
        <v>1</v>
      </c>
      <c r="E33" s="1" t="str">
        <f aca="false">IF(C33,"Nenhuma",VLOOKUP(B33,Funcoes_Outputs!B:C,2,0))</f>
        <v>calcular_eventos</v>
      </c>
      <c r="F33" s="1" t="n">
        <f aca="false">AND(C33,D33)</f>
        <v>0</v>
      </c>
      <c r="G33" s="1" t="n">
        <f aca="false">VLOOKUP(A33,Modulos!$A:$C,2,0)</f>
        <v>1</v>
      </c>
      <c r="H33" s="1" t="n">
        <f aca="false">AND(G33,C33)</f>
        <v>0</v>
      </c>
      <c r="I33" s="1" t="n">
        <f aca="false">COUNTIF($B:$B,B33)</f>
        <v>5</v>
      </c>
    </row>
    <row r="34" customFormat="false" ht="15" hidden="false" customHeight="false" outlineLevel="0" collapsed="false">
      <c r="A34" s="1" t="s">
        <v>234</v>
      </c>
      <c r="B34" s="1" t="s">
        <v>54</v>
      </c>
      <c r="C34" s="1" t="n">
        <f aca="false">1</f>
        <v>1</v>
      </c>
      <c r="D34" s="1" t="n">
        <f aca="false">VLOOKUP(A34,Modulos!A:C,2,0)</f>
        <v>1</v>
      </c>
      <c r="E34" s="1" t="str">
        <f aca="false">IF(C34,"Nenhuma",VLOOKUP(B34,Funcoes_Outputs!B:C,2,0))</f>
        <v>Nenhuma</v>
      </c>
      <c r="F34" s="1" t="n">
        <f aca="false">AND(C34,D34)</f>
        <v>1</v>
      </c>
      <c r="G34" s="1" t="n">
        <f aca="false">VLOOKUP(A34,Modulos!$A:$C,2,0)</f>
        <v>1</v>
      </c>
      <c r="H34" s="1" t="n">
        <f aca="false">AND(G34,C34)</f>
        <v>1</v>
      </c>
      <c r="I34" s="1" t="n">
        <f aca="false">COUNTIF($B:$B,B34)</f>
        <v>1</v>
      </c>
    </row>
    <row r="35" customFormat="false" ht="15" hidden="false" customHeight="false" outlineLevel="0" collapsed="false">
      <c r="A35" s="1" t="s">
        <v>234</v>
      </c>
      <c r="B35" s="1" t="s">
        <v>55</v>
      </c>
      <c r="C35" s="1" t="n">
        <f aca="false">1</f>
        <v>1</v>
      </c>
      <c r="D35" s="1" t="n">
        <f aca="false">VLOOKUP(A35,Modulos!A:C,2,0)</f>
        <v>1</v>
      </c>
      <c r="E35" s="1" t="str">
        <f aca="false">IF(C35,"Nenhuma",VLOOKUP(B35,Funcoes_Outputs!B:C,2,0))</f>
        <v>Nenhuma</v>
      </c>
      <c r="F35" s="1" t="n">
        <f aca="false">AND(C35,D35)</f>
        <v>1</v>
      </c>
      <c r="G35" s="1" t="n">
        <f aca="false">VLOOKUP(A35,Modulos!$A:$C,2,0)</f>
        <v>1</v>
      </c>
      <c r="H35" s="1" t="n">
        <f aca="false">AND(G35,C35)</f>
        <v>1</v>
      </c>
      <c r="I35" s="1" t="n">
        <f aca="false">COUNTIF($B:$B,B35)</f>
        <v>1</v>
      </c>
    </row>
    <row r="36" customFormat="false" ht="15" hidden="false" customHeight="false" outlineLevel="0" collapsed="false">
      <c r="A36" s="1" t="s">
        <v>234</v>
      </c>
      <c r="B36" s="1" t="s">
        <v>56</v>
      </c>
      <c r="C36" s="1" t="n">
        <f aca="false">1</f>
        <v>1</v>
      </c>
      <c r="D36" s="1" t="n">
        <f aca="false">VLOOKUP(A36,Modulos!A:C,2,0)</f>
        <v>1</v>
      </c>
      <c r="E36" s="1" t="str">
        <f aca="false">IF(C36,"Nenhuma",VLOOKUP(B36,Funcoes_Outputs!B:C,2,0))</f>
        <v>Nenhuma</v>
      </c>
      <c r="F36" s="1" t="n">
        <f aca="false">AND(C36,D36)</f>
        <v>1</v>
      </c>
      <c r="G36" s="1" t="n">
        <f aca="false">VLOOKUP(A36,Modulos!$A:$C,2,0)</f>
        <v>1</v>
      </c>
      <c r="H36" s="1" t="n">
        <f aca="false">AND(G36,C36)</f>
        <v>1</v>
      </c>
      <c r="I36" s="1" t="n">
        <f aca="false">COUNTIF($B:$B,B36)</f>
        <v>1</v>
      </c>
    </row>
    <row r="37" customFormat="false" ht="15" hidden="false" customHeight="false" outlineLevel="0" collapsed="false">
      <c r="A37" s="1" t="s">
        <v>234</v>
      </c>
      <c r="B37" s="1" t="s">
        <v>57</v>
      </c>
      <c r="C37" s="1" t="n">
        <f aca="false">1</f>
        <v>1</v>
      </c>
      <c r="D37" s="1" t="n">
        <f aca="false">VLOOKUP(A37,Modulos!A:C,2,0)</f>
        <v>1</v>
      </c>
      <c r="E37" s="1" t="str">
        <f aca="false">IF(C37,"Nenhuma",VLOOKUP(B37,Funcoes_Outputs!B:C,2,0))</f>
        <v>Nenhuma</v>
      </c>
      <c r="F37" s="1" t="n">
        <f aca="false">AND(C37,D37)</f>
        <v>1</v>
      </c>
      <c r="G37" s="1" t="n">
        <f aca="false">VLOOKUP(A37,Modulos!$A:$C,2,0)</f>
        <v>1</v>
      </c>
      <c r="H37" s="1" t="n">
        <f aca="false">AND(G37,C37)</f>
        <v>1</v>
      </c>
      <c r="I37" s="1" t="n">
        <f aca="false">COUNTIF($B:$B,B37)</f>
        <v>1</v>
      </c>
    </row>
    <row r="38" customFormat="false" ht="15" hidden="false" customHeight="false" outlineLevel="0" collapsed="false">
      <c r="A38" s="1" t="s">
        <v>234</v>
      </c>
      <c r="B38" s="1" t="s">
        <v>12</v>
      </c>
      <c r="C38" s="1" t="n">
        <f aca="false">1</f>
        <v>1</v>
      </c>
      <c r="D38" s="1" t="n">
        <f aca="false">VLOOKUP(A38,Modulos!A:C,2,0)</f>
        <v>1</v>
      </c>
      <c r="E38" s="1" t="str">
        <f aca="false">IF(C38,"Nenhuma",VLOOKUP(B38,Funcoes_Outputs!B:C,2,0))</f>
        <v>Nenhuma</v>
      </c>
      <c r="F38" s="1" t="n">
        <f aca="false">AND(C38,D38)</f>
        <v>1</v>
      </c>
      <c r="G38" s="1" t="n">
        <f aca="false">VLOOKUP(A38,Modulos!$A:$C,2,0)</f>
        <v>1</v>
      </c>
      <c r="H38" s="1" t="n">
        <f aca="false">AND(G38,C38)</f>
        <v>1</v>
      </c>
      <c r="I38" s="1" t="n">
        <f aca="false">COUNTIF($B:$B,B38)</f>
        <v>1</v>
      </c>
    </row>
    <row r="39" customFormat="false" ht="15" hidden="false" customHeight="false" outlineLevel="0" collapsed="false">
      <c r="A39" s="1" t="s">
        <v>234</v>
      </c>
      <c r="B39" s="1" t="s">
        <v>13</v>
      </c>
      <c r="C39" s="1" t="n">
        <f aca="false">1</f>
        <v>1</v>
      </c>
      <c r="D39" s="1" t="n">
        <f aca="false">VLOOKUP(A39,Modulos!A:C,2,0)</f>
        <v>1</v>
      </c>
      <c r="E39" s="1" t="str">
        <f aca="false">IF(C39,"Nenhuma",VLOOKUP(B39,Funcoes_Outputs!B:C,2,0))</f>
        <v>Nenhuma</v>
      </c>
      <c r="F39" s="1" t="n">
        <f aca="false">AND(C39,D39)</f>
        <v>1</v>
      </c>
      <c r="G39" s="1" t="n">
        <f aca="false">VLOOKUP(A39,Modulos!$A:$C,2,0)</f>
        <v>1</v>
      </c>
      <c r="H39" s="1" t="n">
        <f aca="false">AND(G39,C39)</f>
        <v>1</v>
      </c>
      <c r="I39" s="1" t="n">
        <f aca="false">COUNTIF($B:$B,B39)</f>
        <v>1</v>
      </c>
    </row>
    <row r="40" customFormat="false" ht="15" hidden="false" customHeight="false" outlineLevel="0" collapsed="false">
      <c r="A40" s="1" t="s">
        <v>234</v>
      </c>
      <c r="B40" s="1" t="s">
        <v>14</v>
      </c>
      <c r="C40" s="1" t="n">
        <f aca="false">1</f>
        <v>1</v>
      </c>
      <c r="D40" s="1" t="n">
        <f aca="false">VLOOKUP(A40,Modulos!A:C,2,0)</f>
        <v>1</v>
      </c>
      <c r="E40" s="1" t="str">
        <f aca="false">IF(C40,"Nenhuma",VLOOKUP(B40,Funcoes_Outputs!B:C,2,0))</f>
        <v>Nenhuma</v>
      </c>
      <c r="F40" s="1" t="n">
        <f aca="false">AND(C40,D40)</f>
        <v>1</v>
      </c>
      <c r="G40" s="1" t="n">
        <f aca="false">VLOOKUP(A40,Modulos!$A:$C,2,0)</f>
        <v>1</v>
      </c>
      <c r="H40" s="1" t="n">
        <f aca="false">AND(G40,C40)</f>
        <v>1</v>
      </c>
      <c r="I40" s="1" t="n">
        <f aca="false">COUNTIF($B:$B,B40)</f>
        <v>1</v>
      </c>
    </row>
    <row r="41" customFormat="false" ht="15" hidden="false" customHeight="false" outlineLevel="0" collapsed="false">
      <c r="A41" s="1" t="s">
        <v>234</v>
      </c>
      <c r="B41" s="1" t="s">
        <v>15</v>
      </c>
      <c r="C41" s="1" t="n">
        <f aca="false">1</f>
        <v>1</v>
      </c>
      <c r="D41" s="1" t="n">
        <f aca="false">VLOOKUP(A41,Modulos!A:C,2,0)</f>
        <v>1</v>
      </c>
      <c r="E41" s="1" t="str">
        <f aca="false">IF(C41,"Nenhuma",VLOOKUP(B41,Funcoes_Outputs!B:C,2,0))</f>
        <v>Nenhuma</v>
      </c>
      <c r="F41" s="1" t="n">
        <f aca="false">AND(C41,D41)</f>
        <v>1</v>
      </c>
      <c r="G41" s="1" t="n">
        <f aca="false">VLOOKUP(A41,Modulos!$A:$C,2,0)</f>
        <v>1</v>
      </c>
      <c r="H41" s="1" t="n">
        <f aca="false">AND(G41,C41)</f>
        <v>1</v>
      </c>
      <c r="I41" s="1" t="n">
        <f aca="false">COUNTIF($B:$B,B41)</f>
        <v>1</v>
      </c>
    </row>
    <row r="42" customFormat="false" ht="15" hidden="false" customHeight="false" outlineLevel="0" collapsed="false">
      <c r="A42" s="1" t="s">
        <v>234</v>
      </c>
      <c r="B42" s="1" t="s">
        <v>24</v>
      </c>
      <c r="C42" s="1" t="n">
        <f aca="false">1</f>
        <v>1</v>
      </c>
      <c r="D42" s="1" t="n">
        <f aca="false">VLOOKUP(A42,Modulos!A:C,2,0)</f>
        <v>1</v>
      </c>
      <c r="E42" s="1" t="str">
        <f aca="false">IF(C42,"Nenhuma",VLOOKUP(B42,Funcoes_Outputs!B:C,2,0))</f>
        <v>Nenhuma</v>
      </c>
      <c r="F42" s="1" t="n">
        <f aca="false">AND(C42,D42)</f>
        <v>1</v>
      </c>
      <c r="G42" s="1" t="n">
        <f aca="false">VLOOKUP(A42,Modulos!$A:$C,2,0)</f>
        <v>1</v>
      </c>
      <c r="H42" s="1" t="n">
        <f aca="false">AND(G42,C42)</f>
        <v>1</v>
      </c>
      <c r="I42" s="1" t="n">
        <f aca="false">COUNTIF($B:$B,B42)</f>
        <v>1</v>
      </c>
    </row>
    <row r="43" customFormat="false" ht="15" hidden="false" customHeight="false" outlineLevel="0" collapsed="false">
      <c r="A43" s="1" t="s">
        <v>69</v>
      </c>
      <c r="B43" s="1" t="s">
        <v>59</v>
      </c>
      <c r="C43" s="1" t="n">
        <f aca="false">1</f>
        <v>1</v>
      </c>
      <c r="D43" s="1" t="n">
        <f aca="false">VLOOKUP(A43,Modulos!A:C,2,0)</f>
        <v>1</v>
      </c>
      <c r="E43" s="1" t="str">
        <f aca="false">IF(C43,"Nenhuma",VLOOKUP(B43,Funcoes_Outputs!B:C,2,0))</f>
        <v>Nenhuma</v>
      </c>
      <c r="F43" s="1" t="n">
        <f aca="false">AND(C43,D43)</f>
        <v>1</v>
      </c>
      <c r="G43" s="1" t="n">
        <f aca="false">VLOOKUP(A43,Modulos!$A:$C,2,0)</f>
        <v>1</v>
      </c>
      <c r="H43" s="1" t="n">
        <f aca="false">AND(G43,C43)</f>
        <v>1</v>
      </c>
      <c r="I43" s="1" t="n">
        <f aca="false">COUNTIF($B:$B,B43)</f>
        <v>1</v>
      </c>
    </row>
    <row r="44" customFormat="false" ht="15" hidden="false" customHeight="false" outlineLevel="0" collapsed="false">
      <c r="A44" s="1" t="s">
        <v>69</v>
      </c>
      <c r="B44" s="1" t="s">
        <v>293</v>
      </c>
      <c r="C44" s="1" t="n">
        <f aca="false">0</f>
        <v>0</v>
      </c>
      <c r="D44" s="1" t="n">
        <f aca="false">VLOOKUP(A44,Modulos!A:C,2,0)</f>
        <v>1</v>
      </c>
      <c r="E44" s="1" t="str">
        <f aca="false">IF(C44,"Nenhuma",VLOOKUP(B44,Funcoes_Outputs!B:C,2,0))</f>
        <v>calcular_eventos</v>
      </c>
      <c r="F44" s="1" t="n">
        <f aca="false">AND(C44,D44)</f>
        <v>0</v>
      </c>
      <c r="G44" s="1" t="n">
        <f aca="false">VLOOKUP(A44,Modulos!$A:$C,2,0)</f>
        <v>1</v>
      </c>
      <c r="H44" s="1" t="n">
        <f aca="false">AND(G44,C44)</f>
        <v>0</v>
      </c>
      <c r="I44" s="1" t="n">
        <f aca="false">COUNTIF($B:$B,B44)</f>
        <v>7</v>
      </c>
    </row>
    <row r="45" customFormat="false" ht="15" hidden="false" customHeight="false" outlineLevel="0" collapsed="false">
      <c r="A45" s="1" t="s">
        <v>69</v>
      </c>
      <c r="B45" s="1" t="s">
        <v>301</v>
      </c>
      <c r="C45" s="1" t="n">
        <f aca="false">0</f>
        <v>0</v>
      </c>
      <c r="D45" s="1" t="n">
        <f aca="false">VLOOKUP(A45,Modulos!A:C,2,0)</f>
        <v>1</v>
      </c>
      <c r="E45" s="1" t="str">
        <f aca="false">IF(C45,"Nenhuma",VLOOKUP(B45,Funcoes_Outputs!B:C,2,0))</f>
        <v>calcular_eventos</v>
      </c>
      <c r="F45" s="1" t="n">
        <f aca="false">AND(C45,D45)</f>
        <v>0</v>
      </c>
      <c r="G45" s="1" t="n">
        <f aca="false">VLOOKUP(A45,Modulos!$A:$C,2,0)</f>
        <v>1</v>
      </c>
      <c r="H45" s="1" t="n">
        <f aca="false">AND(G45,C45)</f>
        <v>0</v>
      </c>
      <c r="I45" s="1" t="n">
        <f aca="false">COUNTIF($B:$B,B45)</f>
        <v>6</v>
      </c>
    </row>
    <row r="46" customFormat="false" ht="15" hidden="false" customHeight="false" outlineLevel="0" collapsed="false">
      <c r="A46" s="1" t="s">
        <v>69</v>
      </c>
      <c r="B46" s="1" t="s">
        <v>289</v>
      </c>
      <c r="C46" s="1" t="n">
        <f aca="false">0</f>
        <v>0</v>
      </c>
      <c r="D46" s="1" t="n">
        <f aca="false">VLOOKUP(A46,Modulos!A:C,2,0)</f>
        <v>1</v>
      </c>
      <c r="E46" s="1" t="str">
        <f aca="false">IF(C46,"Nenhuma",VLOOKUP(B46,Funcoes_Outputs!B:C,2,0))</f>
        <v>calcular_eventos</v>
      </c>
      <c r="F46" s="1" t="n">
        <f aca="false">AND(C46,D46)</f>
        <v>0</v>
      </c>
      <c r="G46" s="1" t="n">
        <f aca="false">VLOOKUP(A46,Modulos!$A:$C,2,0)</f>
        <v>1</v>
      </c>
      <c r="H46" s="1" t="n">
        <f aca="false">AND(G46,C46)</f>
        <v>0</v>
      </c>
      <c r="I46" s="1" t="n">
        <f aca="false">COUNTIF($B:$B,B46)</f>
        <v>9</v>
      </c>
    </row>
    <row r="47" customFormat="false" ht="15" hidden="false" customHeight="false" outlineLevel="0" collapsed="false">
      <c r="A47" s="1" t="s">
        <v>69</v>
      </c>
      <c r="B47" s="1" t="s">
        <v>299</v>
      </c>
      <c r="C47" s="1" t="n">
        <f aca="false">0</f>
        <v>0</v>
      </c>
      <c r="D47" s="1" t="n">
        <f aca="false">VLOOKUP(A47,Modulos!A:C,2,0)</f>
        <v>1</v>
      </c>
      <c r="E47" s="1" t="str">
        <f aca="false">IF(C47,"Nenhuma",VLOOKUP(B47,Funcoes_Outputs!B:C,2,0))</f>
        <v>calcular_eventos</v>
      </c>
      <c r="F47" s="1" t="n">
        <f aca="false">AND(C47,D47)</f>
        <v>0</v>
      </c>
      <c r="G47" s="1" t="n">
        <f aca="false">VLOOKUP(A47,Modulos!$A:$C,2,0)</f>
        <v>1</v>
      </c>
      <c r="H47" s="1" t="n">
        <f aca="false">AND(G47,C47)</f>
        <v>0</v>
      </c>
      <c r="I47" s="1" t="n">
        <f aca="false">COUNTIF($B:$B,B47)</f>
        <v>8</v>
      </c>
    </row>
    <row r="48" customFormat="false" ht="15" hidden="false" customHeight="false" outlineLevel="0" collapsed="false">
      <c r="A48" s="1" t="s">
        <v>69</v>
      </c>
      <c r="B48" s="1" t="s">
        <v>292</v>
      </c>
      <c r="C48" s="1" t="n">
        <f aca="false">0</f>
        <v>0</v>
      </c>
      <c r="D48" s="1" t="n">
        <f aca="false">VLOOKUP(A48,Modulos!A:C,2,0)</f>
        <v>1</v>
      </c>
      <c r="E48" s="1" t="str">
        <f aca="false">IF(C48,"Nenhuma",VLOOKUP(B48,Funcoes_Outputs!B:C,2,0))</f>
        <v>calcular_eventos</v>
      </c>
      <c r="F48" s="1" t="n">
        <f aca="false">AND(C48,D48)</f>
        <v>0</v>
      </c>
      <c r="G48" s="1" t="n">
        <f aca="false">VLOOKUP(A48,Modulos!$A:$C,2,0)</f>
        <v>1</v>
      </c>
      <c r="H48" s="1" t="n">
        <f aca="false">AND(G48,C48)</f>
        <v>0</v>
      </c>
      <c r="I48" s="1" t="n">
        <f aca="false">COUNTIF($B:$B,B48)</f>
        <v>10</v>
      </c>
    </row>
    <row r="49" customFormat="false" ht="15" hidden="false" customHeight="false" outlineLevel="0" collapsed="false">
      <c r="A49" s="1" t="s">
        <v>69</v>
      </c>
      <c r="B49" s="1" t="s">
        <v>300</v>
      </c>
      <c r="C49" s="1" t="n">
        <f aca="false">0</f>
        <v>0</v>
      </c>
      <c r="D49" s="1" t="n">
        <f aca="false">VLOOKUP(A49,Modulos!A:C,2,0)</f>
        <v>1</v>
      </c>
      <c r="E49" s="1" t="str">
        <f aca="false">IF(C49,"Nenhuma",VLOOKUP(B49,Funcoes_Outputs!B:C,2,0))</f>
        <v>calcular_eventos</v>
      </c>
      <c r="F49" s="1" t="n">
        <f aca="false">AND(C49,D49)</f>
        <v>0</v>
      </c>
      <c r="G49" s="1" t="n">
        <f aca="false">VLOOKUP(A49,Modulos!$A:$C,2,0)</f>
        <v>1</v>
      </c>
      <c r="H49" s="1" t="n">
        <f aca="false">AND(G49,C49)</f>
        <v>0</v>
      </c>
      <c r="I49" s="1" t="n">
        <f aca="false">COUNTIF($B:$B,B49)</f>
        <v>9</v>
      </c>
    </row>
    <row r="50" customFormat="false" ht="15" hidden="false" customHeight="false" outlineLevel="0" collapsed="false">
      <c r="A50" s="1" t="s">
        <v>75</v>
      </c>
      <c r="B50" s="1" t="s">
        <v>531</v>
      </c>
      <c r="C50" s="1" t="n">
        <v>0</v>
      </c>
      <c r="D50" s="1" t="n">
        <f aca="false">VLOOKUP(A50,Modulos!A:C,2,0)</f>
        <v>1</v>
      </c>
      <c r="E50" s="1" t="str">
        <f aca="false">IF(C50,"Nenhuma",VLOOKUP(B50,Funcoes_Outputs!B:C,2,0))</f>
        <v>calcular_turnovergeral</v>
      </c>
      <c r="F50" s="1" t="n">
        <f aca="false">AND(C50,D50)</f>
        <v>0</v>
      </c>
      <c r="G50" s="1" t="n">
        <f aca="false">VLOOKUP(A50,Modulos!$A:$C,2,0)</f>
        <v>1</v>
      </c>
      <c r="H50" s="1" t="n">
        <f aca="false">AND(G50,C50)</f>
        <v>0</v>
      </c>
      <c r="I50" s="1" t="n">
        <f aca="false">COUNTIF($B:$B,B50)</f>
        <v>1</v>
      </c>
    </row>
    <row r="51" customFormat="false" ht="15" hidden="false" customHeight="false" outlineLevel="0" collapsed="false">
      <c r="A51" s="1" t="s">
        <v>75</v>
      </c>
      <c r="B51" s="1" t="s">
        <v>22</v>
      </c>
      <c r="C51" s="1" t="n">
        <f aca="false">1</f>
        <v>1</v>
      </c>
      <c r="D51" s="1" t="n">
        <f aca="false">VLOOKUP(A51,Modulos!A:C,2,0)</f>
        <v>1</v>
      </c>
      <c r="E51" s="1" t="str">
        <f aca="false">IF(C51,"Nenhuma",VLOOKUP(B51,Funcoes_Outputs!B:C,2,0))</f>
        <v>Nenhuma</v>
      </c>
      <c r="F51" s="1" t="n">
        <f aca="false">AND(C51,D51)</f>
        <v>1</v>
      </c>
      <c r="G51" s="1" t="n">
        <f aca="false">VLOOKUP(A51,Modulos!$A:$C,2,0)</f>
        <v>1</v>
      </c>
      <c r="H51" s="1" t="n">
        <f aca="false">AND(G51,C51)</f>
        <v>1</v>
      </c>
      <c r="I51" s="1" t="n">
        <f aca="false">COUNTIF($B:$B,B51)</f>
        <v>1</v>
      </c>
    </row>
    <row r="52" customFormat="false" ht="15" hidden="false" customHeight="false" outlineLevel="0" collapsed="false">
      <c r="A52" s="1" t="s">
        <v>226</v>
      </c>
      <c r="B52" s="1" t="s">
        <v>126</v>
      </c>
      <c r="C52" s="1" t="n">
        <f aca="false">1</f>
        <v>1</v>
      </c>
      <c r="D52" s="1" t="n">
        <f aca="false">VLOOKUP(A52,Modulos!A:C,2,0)</f>
        <v>1</v>
      </c>
      <c r="E52" s="1" t="str">
        <f aca="false">IF(C52,"Nenhuma",VLOOKUP(B52,Funcoes_Outputs!B:C,2,0))</f>
        <v>Nenhuma</v>
      </c>
      <c r="F52" s="1" t="n">
        <f aca="false">AND(C52,D52)</f>
        <v>1</v>
      </c>
      <c r="G52" s="1" t="n">
        <f aca="false">VLOOKUP(A52,Modulos!$A:$C,2,0)</f>
        <v>1</v>
      </c>
      <c r="H52" s="1" t="n">
        <f aca="false">AND(G52,C52)</f>
        <v>1</v>
      </c>
      <c r="I52" s="1" t="n">
        <f aca="false">COUNTIF($B:$B,B52)</f>
        <v>1</v>
      </c>
    </row>
    <row r="53" customFormat="false" ht="15" hidden="false" customHeight="false" outlineLevel="0" collapsed="false">
      <c r="A53" s="1" t="s">
        <v>226</v>
      </c>
      <c r="B53" s="1" t="s">
        <v>131</v>
      </c>
      <c r="C53" s="1" t="n">
        <f aca="false">1</f>
        <v>1</v>
      </c>
      <c r="D53" s="1" t="n">
        <f aca="false">VLOOKUP(A53,Modulos!A:C,2,0)</f>
        <v>1</v>
      </c>
      <c r="E53" s="1" t="str">
        <f aca="false">IF(C53,"Nenhuma",VLOOKUP(B53,Funcoes_Outputs!B:C,2,0))</f>
        <v>Nenhuma</v>
      </c>
      <c r="F53" s="1" t="n">
        <f aca="false">AND(C53,D53)</f>
        <v>1</v>
      </c>
      <c r="G53" s="1" t="n">
        <f aca="false">VLOOKUP(A53,Modulos!$A:$C,2,0)</f>
        <v>1</v>
      </c>
      <c r="H53" s="1" t="n">
        <f aca="false">AND(G53,C53)</f>
        <v>1</v>
      </c>
      <c r="I53" s="1" t="n">
        <f aca="false">COUNTIF($B:$B,B53)</f>
        <v>1</v>
      </c>
    </row>
    <row r="54" customFormat="false" ht="15" hidden="false" customHeight="false" outlineLevel="0" collapsed="false">
      <c r="A54" s="1" t="s">
        <v>226</v>
      </c>
      <c r="B54" s="1" t="s">
        <v>135</v>
      </c>
      <c r="C54" s="1" t="n">
        <f aca="false">1</f>
        <v>1</v>
      </c>
      <c r="D54" s="1" t="n">
        <f aca="false">VLOOKUP(A54,Modulos!A:C,2,0)</f>
        <v>1</v>
      </c>
      <c r="E54" s="1" t="str">
        <f aca="false">IF(C54,"Nenhuma",VLOOKUP(B54,Funcoes_Outputs!B:C,2,0))</f>
        <v>Nenhuma</v>
      </c>
      <c r="F54" s="1" t="n">
        <f aca="false">AND(C54,D54)</f>
        <v>1</v>
      </c>
      <c r="G54" s="1" t="n">
        <f aca="false">VLOOKUP(A54,Modulos!$A:$C,2,0)</f>
        <v>1</v>
      </c>
      <c r="H54" s="1" t="n">
        <f aca="false">AND(G54,C54)</f>
        <v>1</v>
      </c>
      <c r="I54" s="1" t="n">
        <f aca="false">COUNTIF($B:$B,B54)</f>
        <v>1</v>
      </c>
    </row>
    <row r="55" customFormat="false" ht="15" hidden="false" customHeight="false" outlineLevel="0" collapsed="false">
      <c r="A55" s="1" t="s">
        <v>226</v>
      </c>
      <c r="B55" s="1" t="s">
        <v>139</v>
      </c>
      <c r="C55" s="1" t="n">
        <f aca="false">1</f>
        <v>1</v>
      </c>
      <c r="D55" s="1" t="n">
        <f aca="false">VLOOKUP(A55,Modulos!A:C,2,0)</f>
        <v>1</v>
      </c>
      <c r="E55" s="1" t="str">
        <f aca="false">IF(C55,"Nenhuma",VLOOKUP(B55,Funcoes_Outputs!B:C,2,0))</f>
        <v>Nenhuma</v>
      </c>
      <c r="F55" s="1" t="n">
        <f aca="false">AND(C55,D55)</f>
        <v>1</v>
      </c>
      <c r="G55" s="1" t="n">
        <f aca="false">VLOOKUP(A55,Modulos!$A:$C,2,0)</f>
        <v>1</v>
      </c>
      <c r="H55" s="1" t="n">
        <f aca="false">AND(G55,C55)</f>
        <v>1</v>
      </c>
      <c r="I55" s="1" t="n">
        <f aca="false">COUNTIF($B:$B,B55)</f>
        <v>1</v>
      </c>
    </row>
    <row r="56" customFormat="false" ht="15" hidden="false" customHeight="false" outlineLevel="0" collapsed="false">
      <c r="A56" s="1" t="s">
        <v>226</v>
      </c>
      <c r="B56" s="1" t="s">
        <v>127</v>
      </c>
      <c r="C56" s="1" t="n">
        <f aca="false">1</f>
        <v>1</v>
      </c>
      <c r="D56" s="1" t="n">
        <f aca="false">VLOOKUP(A56,Modulos!A:C,2,0)</f>
        <v>1</v>
      </c>
      <c r="E56" s="1" t="str">
        <f aca="false">IF(C56,"Nenhuma",VLOOKUP(B56,Funcoes_Outputs!B:C,2,0))</f>
        <v>Nenhuma</v>
      </c>
      <c r="F56" s="1" t="n">
        <f aca="false">AND(C56,D56)</f>
        <v>1</v>
      </c>
      <c r="G56" s="1" t="n">
        <f aca="false">VLOOKUP(A56,Modulos!$A:$C,2,0)</f>
        <v>1</v>
      </c>
      <c r="H56" s="1" t="n">
        <f aca="false">AND(G56,C56)</f>
        <v>1</v>
      </c>
      <c r="I56" s="1" t="n">
        <f aca="false">COUNTIF($B:$B,B56)</f>
        <v>1</v>
      </c>
    </row>
    <row r="57" customFormat="false" ht="15" hidden="false" customHeight="false" outlineLevel="0" collapsed="false">
      <c r="A57" s="1" t="s">
        <v>226</v>
      </c>
      <c r="B57" s="1" t="s">
        <v>132</v>
      </c>
      <c r="C57" s="1" t="n">
        <f aca="false">1</f>
        <v>1</v>
      </c>
      <c r="D57" s="1" t="n">
        <f aca="false">VLOOKUP(A57,Modulos!A:C,2,0)</f>
        <v>1</v>
      </c>
      <c r="E57" s="1" t="str">
        <f aca="false">IF(C57,"Nenhuma",VLOOKUP(B57,Funcoes_Outputs!B:C,2,0))</f>
        <v>Nenhuma</v>
      </c>
      <c r="F57" s="1" t="n">
        <f aca="false">AND(C57,D57)</f>
        <v>1</v>
      </c>
      <c r="G57" s="1" t="n">
        <f aca="false">VLOOKUP(A57,Modulos!$A:$C,2,0)</f>
        <v>1</v>
      </c>
      <c r="H57" s="1" t="n">
        <f aca="false">AND(G57,C57)</f>
        <v>1</v>
      </c>
      <c r="I57" s="1" t="n">
        <f aca="false">COUNTIF($B:$B,B57)</f>
        <v>1</v>
      </c>
    </row>
    <row r="58" customFormat="false" ht="15" hidden="false" customHeight="false" outlineLevel="0" collapsed="false">
      <c r="A58" s="1" t="s">
        <v>226</v>
      </c>
      <c r="B58" s="1" t="s">
        <v>136</v>
      </c>
      <c r="C58" s="1" t="n">
        <f aca="false">1</f>
        <v>1</v>
      </c>
      <c r="D58" s="1" t="n">
        <f aca="false">VLOOKUP(A58,Modulos!A:C,2,0)</f>
        <v>1</v>
      </c>
      <c r="E58" s="1" t="str">
        <f aca="false">IF(C58,"Nenhuma",VLOOKUP(B58,Funcoes_Outputs!B:C,2,0))</f>
        <v>Nenhuma</v>
      </c>
      <c r="F58" s="1" t="n">
        <f aca="false">AND(C58,D58)</f>
        <v>1</v>
      </c>
      <c r="G58" s="1" t="n">
        <f aca="false">VLOOKUP(A58,Modulos!$A:$C,2,0)</f>
        <v>1</v>
      </c>
      <c r="H58" s="1" t="n">
        <f aca="false">AND(G58,C58)</f>
        <v>1</v>
      </c>
      <c r="I58" s="1" t="n">
        <f aca="false">COUNTIF($B:$B,B58)</f>
        <v>1</v>
      </c>
    </row>
    <row r="59" customFormat="false" ht="15" hidden="false" customHeight="false" outlineLevel="0" collapsed="false">
      <c r="A59" s="1" t="s">
        <v>226</v>
      </c>
      <c r="B59" s="1" t="s">
        <v>140</v>
      </c>
      <c r="C59" s="1" t="n">
        <f aca="false">1</f>
        <v>1</v>
      </c>
      <c r="D59" s="1" t="n">
        <f aca="false">VLOOKUP(A59,Modulos!A:C,2,0)</f>
        <v>1</v>
      </c>
      <c r="E59" s="1" t="str">
        <f aca="false">IF(C59,"Nenhuma",VLOOKUP(B59,Funcoes_Outputs!B:C,2,0))</f>
        <v>Nenhuma</v>
      </c>
      <c r="F59" s="1" t="n">
        <f aca="false">AND(C59,D59)</f>
        <v>1</v>
      </c>
      <c r="G59" s="1" t="n">
        <f aca="false">VLOOKUP(A59,Modulos!$A:$C,2,0)</f>
        <v>1</v>
      </c>
      <c r="H59" s="1" t="n">
        <f aca="false">AND(G59,C59)</f>
        <v>1</v>
      </c>
      <c r="I59" s="1" t="n">
        <f aca="false">COUNTIF($B:$B,B59)</f>
        <v>1</v>
      </c>
    </row>
    <row r="60" customFormat="false" ht="15" hidden="false" customHeight="false" outlineLevel="0" collapsed="false">
      <c r="A60" s="1" t="s">
        <v>226</v>
      </c>
      <c r="B60" s="1" t="s">
        <v>124</v>
      </c>
      <c r="C60" s="1" t="n">
        <f aca="false">1</f>
        <v>1</v>
      </c>
      <c r="D60" s="1" t="n">
        <f aca="false">VLOOKUP(A60,Modulos!A:C,2,0)</f>
        <v>1</v>
      </c>
      <c r="E60" s="1" t="str">
        <f aca="false">IF(C60,"Nenhuma",VLOOKUP(B60,Funcoes_Outputs!B:C,2,0))</f>
        <v>Nenhuma</v>
      </c>
      <c r="F60" s="1" t="n">
        <f aca="false">AND(C60,D60)</f>
        <v>1</v>
      </c>
      <c r="G60" s="1" t="n">
        <f aca="false">VLOOKUP(A60,Modulos!$A:$C,2,0)</f>
        <v>1</v>
      </c>
      <c r="H60" s="1" t="n">
        <f aca="false">AND(G60,C60)</f>
        <v>1</v>
      </c>
      <c r="I60" s="1" t="n">
        <f aca="false">COUNTIF($B:$B,B60)</f>
        <v>1</v>
      </c>
    </row>
    <row r="61" customFormat="false" ht="15" hidden="false" customHeight="false" outlineLevel="0" collapsed="false">
      <c r="A61" s="1" t="s">
        <v>226</v>
      </c>
      <c r="B61" s="1" t="s">
        <v>129</v>
      </c>
      <c r="C61" s="1" t="n">
        <f aca="false">1</f>
        <v>1</v>
      </c>
      <c r="D61" s="1" t="n">
        <f aca="false">VLOOKUP(A61,Modulos!A:C,2,0)</f>
        <v>1</v>
      </c>
      <c r="E61" s="1" t="str">
        <f aca="false">IF(C61,"Nenhuma",VLOOKUP(B61,Funcoes_Outputs!B:C,2,0))</f>
        <v>Nenhuma</v>
      </c>
      <c r="F61" s="1" t="n">
        <f aca="false">AND(C61,D61)</f>
        <v>1</v>
      </c>
      <c r="G61" s="1" t="n">
        <f aca="false">VLOOKUP(A61,Modulos!$A:$C,2,0)</f>
        <v>1</v>
      </c>
      <c r="H61" s="1" t="n">
        <f aca="false">AND(G61,C61)</f>
        <v>1</v>
      </c>
      <c r="I61" s="1" t="n">
        <f aca="false">COUNTIF($B:$B,B61)</f>
        <v>1</v>
      </c>
    </row>
    <row r="62" customFormat="false" ht="15" hidden="false" customHeight="false" outlineLevel="0" collapsed="false">
      <c r="A62" s="1" t="s">
        <v>226</v>
      </c>
      <c r="B62" s="1" t="s">
        <v>133</v>
      </c>
      <c r="C62" s="1" t="n">
        <f aca="false">1</f>
        <v>1</v>
      </c>
      <c r="D62" s="1" t="n">
        <f aca="false">VLOOKUP(A62,Modulos!A:C,2,0)</f>
        <v>1</v>
      </c>
      <c r="E62" s="1" t="str">
        <f aca="false">IF(C62,"Nenhuma",VLOOKUP(B62,Funcoes_Outputs!B:C,2,0))</f>
        <v>Nenhuma</v>
      </c>
      <c r="F62" s="1" t="n">
        <f aca="false">AND(C62,D62)</f>
        <v>1</v>
      </c>
      <c r="G62" s="1" t="n">
        <f aca="false">VLOOKUP(A62,Modulos!$A:$C,2,0)</f>
        <v>1</v>
      </c>
      <c r="H62" s="1" t="n">
        <f aca="false">AND(G62,C62)</f>
        <v>1</v>
      </c>
      <c r="I62" s="1" t="n">
        <f aca="false">COUNTIF($B:$B,B62)</f>
        <v>1</v>
      </c>
    </row>
    <row r="63" customFormat="false" ht="15" hidden="false" customHeight="false" outlineLevel="0" collapsed="false">
      <c r="A63" s="1" t="s">
        <v>226</v>
      </c>
      <c r="B63" s="1" t="s">
        <v>137</v>
      </c>
      <c r="C63" s="1" t="n">
        <f aca="false">1</f>
        <v>1</v>
      </c>
      <c r="D63" s="1" t="n">
        <f aca="false">VLOOKUP(A63,Modulos!A:C,2,0)</f>
        <v>1</v>
      </c>
      <c r="E63" s="1" t="str">
        <f aca="false">IF(C63,"Nenhuma",VLOOKUP(B63,Funcoes_Outputs!B:C,2,0))</f>
        <v>Nenhuma</v>
      </c>
      <c r="F63" s="1" t="n">
        <f aca="false">AND(C63,D63)</f>
        <v>1</v>
      </c>
      <c r="G63" s="1" t="n">
        <f aca="false">VLOOKUP(A63,Modulos!$A:$C,2,0)</f>
        <v>1</v>
      </c>
      <c r="H63" s="1" t="n">
        <f aca="false">AND(G63,C63)</f>
        <v>1</v>
      </c>
      <c r="I63" s="1" t="n">
        <f aca="false">COUNTIF($B:$B,B63)</f>
        <v>1</v>
      </c>
    </row>
    <row r="64" customFormat="false" ht="15" hidden="false" customHeight="false" outlineLevel="0" collapsed="false">
      <c r="A64" s="1" t="s">
        <v>226</v>
      </c>
      <c r="B64" s="1" t="s">
        <v>125</v>
      </c>
      <c r="C64" s="1" t="n">
        <f aca="false">1</f>
        <v>1</v>
      </c>
      <c r="D64" s="1" t="n">
        <f aca="false">VLOOKUP(A64,Modulos!A:C,2,0)</f>
        <v>1</v>
      </c>
      <c r="E64" s="1" t="str">
        <f aca="false">IF(C64,"Nenhuma",VLOOKUP(B64,Funcoes_Outputs!B:C,2,0))</f>
        <v>Nenhuma</v>
      </c>
      <c r="F64" s="1" t="n">
        <f aca="false">AND(C64,D64)</f>
        <v>1</v>
      </c>
      <c r="G64" s="1" t="n">
        <f aca="false">VLOOKUP(A64,Modulos!$A:$C,2,0)</f>
        <v>1</v>
      </c>
      <c r="H64" s="1" t="n">
        <f aca="false">AND(G64,C64)</f>
        <v>1</v>
      </c>
      <c r="I64" s="1" t="n">
        <f aca="false">COUNTIF($B:$B,B64)</f>
        <v>1</v>
      </c>
    </row>
    <row r="65" customFormat="false" ht="15" hidden="false" customHeight="false" outlineLevel="0" collapsed="false">
      <c r="A65" s="1" t="s">
        <v>226</v>
      </c>
      <c r="B65" s="1" t="s">
        <v>130</v>
      </c>
      <c r="C65" s="1" t="n">
        <f aca="false">1</f>
        <v>1</v>
      </c>
      <c r="D65" s="1" t="n">
        <f aca="false">VLOOKUP(A65,Modulos!A:C,2,0)</f>
        <v>1</v>
      </c>
      <c r="E65" s="1" t="str">
        <f aca="false">IF(C65,"Nenhuma",VLOOKUP(B65,Funcoes_Outputs!B:C,2,0))</f>
        <v>Nenhuma</v>
      </c>
      <c r="F65" s="1" t="n">
        <f aca="false">AND(C65,D65)</f>
        <v>1</v>
      </c>
      <c r="G65" s="1" t="n">
        <f aca="false">VLOOKUP(A65,Modulos!$A:$C,2,0)</f>
        <v>1</v>
      </c>
      <c r="H65" s="1" t="n">
        <f aca="false">AND(G65,C65)</f>
        <v>1</v>
      </c>
      <c r="I65" s="1" t="n">
        <f aca="false">COUNTIF($B:$B,B65)</f>
        <v>1</v>
      </c>
    </row>
    <row r="66" customFormat="false" ht="15" hidden="false" customHeight="false" outlineLevel="0" collapsed="false">
      <c r="A66" s="1" t="s">
        <v>226</v>
      </c>
      <c r="B66" s="1" t="s">
        <v>134</v>
      </c>
      <c r="C66" s="1" t="n">
        <f aca="false">1</f>
        <v>1</v>
      </c>
      <c r="D66" s="1" t="n">
        <f aca="false">VLOOKUP(A66,Modulos!A:C,2,0)</f>
        <v>1</v>
      </c>
      <c r="E66" s="1" t="str">
        <f aca="false">IF(C66,"Nenhuma",VLOOKUP(B66,Funcoes_Outputs!B:C,2,0))</f>
        <v>Nenhuma</v>
      </c>
      <c r="F66" s="1" t="n">
        <f aca="false">AND(C66,D66)</f>
        <v>1</v>
      </c>
      <c r="G66" s="1" t="n">
        <f aca="false">VLOOKUP(A66,Modulos!$A:$C,2,0)</f>
        <v>1</v>
      </c>
      <c r="H66" s="1" t="n">
        <f aca="false">AND(G66,C66)</f>
        <v>1</v>
      </c>
      <c r="I66" s="1" t="n">
        <f aca="false">COUNTIF($B:$B,B66)</f>
        <v>1</v>
      </c>
    </row>
    <row r="67" customFormat="false" ht="15" hidden="false" customHeight="false" outlineLevel="0" collapsed="false">
      <c r="A67" s="1" t="s">
        <v>226</v>
      </c>
      <c r="B67" s="1" t="s">
        <v>138</v>
      </c>
      <c r="C67" s="1" t="n">
        <f aca="false">1</f>
        <v>1</v>
      </c>
      <c r="D67" s="1" t="n">
        <f aca="false">VLOOKUP(A67,Modulos!A:C,2,0)</f>
        <v>1</v>
      </c>
      <c r="E67" s="1" t="str">
        <f aca="false">IF(C67,"Nenhuma",VLOOKUP(B67,Funcoes_Outputs!B:C,2,0))</f>
        <v>Nenhuma</v>
      </c>
      <c r="F67" s="1" t="n">
        <f aca="false">AND(C67,D67)</f>
        <v>1</v>
      </c>
      <c r="G67" s="1" t="n">
        <f aca="false">VLOOKUP(A67,Modulos!$A:$C,2,0)</f>
        <v>1</v>
      </c>
      <c r="H67" s="1" t="n">
        <f aca="false">AND(G67,C67)</f>
        <v>1</v>
      </c>
      <c r="I67" s="1" t="n">
        <f aca="false">COUNTIF($B:$B,B67)</f>
        <v>1</v>
      </c>
    </row>
    <row r="68" customFormat="false" ht="15" hidden="false" customHeight="false" outlineLevel="0" collapsed="false">
      <c r="A68" s="1" t="s">
        <v>226</v>
      </c>
      <c r="B68" s="1" t="s">
        <v>4</v>
      </c>
      <c r="C68" s="1" t="n">
        <f aca="false">1</f>
        <v>1</v>
      </c>
      <c r="D68" s="1" t="n">
        <f aca="false">VLOOKUP(A68,Modulos!A:C,2,0)</f>
        <v>1</v>
      </c>
      <c r="E68" s="1" t="str">
        <f aca="false">IF(C68,"Nenhuma",VLOOKUP(B68,Funcoes_Outputs!B:C,2,0))</f>
        <v>Nenhuma</v>
      </c>
      <c r="F68" s="1" t="n">
        <f aca="false">AND(C68,D68)</f>
        <v>1</v>
      </c>
      <c r="G68" s="1" t="n">
        <f aca="false">VLOOKUP(A68,Modulos!$A:$C,2,0)</f>
        <v>1</v>
      </c>
      <c r="H68" s="1" t="n">
        <f aca="false">AND(G68,C68)</f>
        <v>1</v>
      </c>
      <c r="I68" s="1" t="n">
        <f aca="false">COUNTIF($B:$B,B68)</f>
        <v>9</v>
      </c>
    </row>
    <row r="69" customFormat="false" ht="15" hidden="false" customHeight="false" outlineLevel="0" collapsed="false">
      <c r="A69" s="1" t="s">
        <v>223</v>
      </c>
      <c r="B69" s="1" t="s">
        <v>4</v>
      </c>
      <c r="C69" s="1" t="n">
        <f aca="false">1</f>
        <v>1</v>
      </c>
      <c r="D69" s="1" t="n">
        <f aca="false">VLOOKUP(A69,Modulos!A:C,2,0)</f>
        <v>1</v>
      </c>
      <c r="E69" s="1" t="str">
        <f aca="false">IF(C69,"Nenhuma",VLOOKUP(B69,Funcoes_Outputs!B:C,2,0))</f>
        <v>Nenhuma</v>
      </c>
      <c r="F69" s="1" t="n">
        <f aca="false">AND(C69,D69)</f>
        <v>1</v>
      </c>
      <c r="G69" s="1" t="n">
        <f aca="false">VLOOKUP(A69,Modulos!$A:$C,2,0)</f>
        <v>1</v>
      </c>
      <c r="H69" s="1" t="n">
        <f aca="false">AND(G69,C69)</f>
        <v>1</v>
      </c>
      <c r="I69" s="1" t="n">
        <f aca="false">COUNTIF($B:$B,B69)</f>
        <v>9</v>
      </c>
    </row>
    <row r="70" customFormat="false" ht="15" hidden="false" customHeight="false" outlineLevel="0" collapsed="false">
      <c r="A70" s="1" t="s">
        <v>223</v>
      </c>
      <c r="B70" s="1" t="s">
        <v>141</v>
      </c>
      <c r="C70" s="1" t="n">
        <f aca="false">1</f>
        <v>1</v>
      </c>
      <c r="D70" s="1" t="n">
        <f aca="false">VLOOKUP(A70,Modulos!A:C,2,0)</f>
        <v>1</v>
      </c>
      <c r="E70" s="1" t="str">
        <f aca="false">IF(C70,"Nenhuma",VLOOKUP(B70,Funcoes_Outputs!B:C,2,0))</f>
        <v>Nenhuma</v>
      </c>
      <c r="F70" s="1" t="n">
        <f aca="false">AND(C70,D70)</f>
        <v>1</v>
      </c>
      <c r="G70" s="1" t="n">
        <f aca="false">VLOOKUP(A70,Modulos!$A:$C,2,0)</f>
        <v>1</v>
      </c>
      <c r="H70" s="1" t="n">
        <f aca="false">AND(G70,C70)</f>
        <v>1</v>
      </c>
      <c r="I70" s="1" t="n">
        <f aca="false">COUNTIF($B:$B,B70)</f>
        <v>1</v>
      </c>
    </row>
    <row r="71" customFormat="false" ht="15" hidden="false" customHeight="false" outlineLevel="0" collapsed="false">
      <c r="A71" s="1" t="s">
        <v>252</v>
      </c>
      <c r="B71" s="1" t="s">
        <v>167</v>
      </c>
      <c r="C71" s="1" t="n">
        <f aca="false">0</f>
        <v>0</v>
      </c>
      <c r="D71" s="1" t="n">
        <f aca="false">VLOOKUP(A71,Modulos!A:C,2,0)</f>
        <v>1</v>
      </c>
      <c r="E71" s="1" t="str">
        <f aca="false">IF(C71,"Nenhuma",VLOOKUP(B71,Funcoes_Outputs!B:C,2,0))</f>
        <v>calcular_beneficios_inss</v>
      </c>
      <c r="F71" s="1" t="n">
        <f aca="false">AND(C71,D71)</f>
        <v>0</v>
      </c>
      <c r="G71" s="1" t="n">
        <f aca="false">VLOOKUP(A71,Modulos!$A:$C,2,0)</f>
        <v>1</v>
      </c>
      <c r="H71" s="1" t="n">
        <f aca="false">AND(G71,C71)</f>
        <v>0</v>
      </c>
      <c r="I71" s="1" t="n">
        <f aca="false">COUNTIF($B:$B,B71)</f>
        <v>1</v>
      </c>
    </row>
    <row r="72" customFormat="false" ht="15" hidden="false" customHeight="false" outlineLevel="0" collapsed="false">
      <c r="A72" s="1" t="s">
        <v>252</v>
      </c>
      <c r="B72" s="1" t="s">
        <v>168</v>
      </c>
      <c r="C72" s="1" t="n">
        <f aca="false">0</f>
        <v>0</v>
      </c>
      <c r="D72" s="1" t="n">
        <f aca="false">VLOOKUP(A72,Modulos!A:C,2,0)</f>
        <v>1</v>
      </c>
      <c r="E72" s="1" t="str">
        <f aca="false">IF(C72,"Nenhuma",VLOOKUP(B72,Funcoes_Outputs!B:C,2,0))</f>
        <v>calcular_beneficios_inss</v>
      </c>
      <c r="F72" s="1" t="n">
        <f aca="false">AND(C72,D72)</f>
        <v>0</v>
      </c>
      <c r="G72" s="1" t="n">
        <f aca="false">VLOOKUP(A72,Modulos!$A:$C,2,0)</f>
        <v>1</v>
      </c>
      <c r="H72" s="1" t="n">
        <f aca="false">AND(G72,C72)</f>
        <v>0</v>
      </c>
      <c r="I72" s="1" t="n">
        <f aca="false">COUNTIF($B:$B,B72)</f>
        <v>1</v>
      </c>
    </row>
    <row r="73" customFormat="false" ht="15" hidden="false" customHeight="false" outlineLevel="0" collapsed="false">
      <c r="A73" s="1" t="s">
        <v>252</v>
      </c>
      <c r="B73" s="1" t="s">
        <v>169</v>
      </c>
      <c r="C73" s="1" t="n">
        <f aca="false">0</f>
        <v>0</v>
      </c>
      <c r="D73" s="1" t="n">
        <f aca="false">VLOOKUP(A73,Modulos!A:C,2,0)</f>
        <v>1</v>
      </c>
      <c r="E73" s="1" t="str">
        <f aca="false">IF(C73,"Nenhuma",VLOOKUP(B73,Funcoes_Outputs!B:C,2,0))</f>
        <v>calcular_beneficios_inss</v>
      </c>
      <c r="F73" s="1" t="n">
        <f aca="false">AND(C73,D73)</f>
        <v>0</v>
      </c>
      <c r="G73" s="1" t="n">
        <f aca="false">VLOOKUP(A73,Modulos!$A:$C,2,0)</f>
        <v>1</v>
      </c>
      <c r="H73" s="1" t="n">
        <f aca="false">AND(G73,C73)</f>
        <v>0</v>
      </c>
      <c r="I73" s="1" t="n">
        <f aca="false">COUNTIF($B:$B,B73)</f>
        <v>1</v>
      </c>
    </row>
    <row r="74" customFormat="false" ht="15" hidden="false" customHeight="false" outlineLevel="0" collapsed="false">
      <c r="A74" s="1" t="s">
        <v>252</v>
      </c>
      <c r="B74" s="1" t="s">
        <v>170</v>
      </c>
      <c r="C74" s="1" t="n">
        <f aca="false">0</f>
        <v>0</v>
      </c>
      <c r="D74" s="1" t="n">
        <f aca="false">VLOOKUP(A74,Modulos!A:C,2,0)</f>
        <v>1</v>
      </c>
      <c r="E74" s="1" t="str">
        <f aca="false">IF(C74,"Nenhuma",VLOOKUP(B74,Funcoes_Outputs!B:C,2,0))</f>
        <v>calcular_beneficios_inss</v>
      </c>
      <c r="F74" s="1" t="n">
        <f aca="false">AND(C74,D74)</f>
        <v>0</v>
      </c>
      <c r="G74" s="1" t="n">
        <f aca="false">VLOOKUP(A74,Modulos!$A:$C,2,0)</f>
        <v>1</v>
      </c>
      <c r="H74" s="1" t="n">
        <f aca="false">AND(G74,C74)</f>
        <v>0</v>
      </c>
      <c r="I74" s="1" t="n">
        <f aca="false">COUNTIF($B:$B,B74)</f>
        <v>1</v>
      </c>
    </row>
    <row r="75" customFormat="false" ht="15" hidden="false" customHeight="false" outlineLevel="0" collapsed="false">
      <c r="A75" s="1" t="s">
        <v>252</v>
      </c>
      <c r="B75" s="1" t="s">
        <v>7</v>
      </c>
      <c r="C75" s="1" t="n">
        <f aca="false">1</f>
        <v>1</v>
      </c>
      <c r="D75" s="1" t="n">
        <f aca="false">VLOOKUP(A75,Modulos!A:C,2,0)</f>
        <v>1</v>
      </c>
      <c r="E75" s="1" t="str">
        <f aca="false">IF(C75,"Nenhuma",VLOOKUP(B75,Funcoes_Outputs!B:C,2,0))</f>
        <v>Nenhuma</v>
      </c>
      <c r="F75" s="1" t="n">
        <f aca="false">AND(C75,D75)</f>
        <v>1</v>
      </c>
      <c r="G75" s="1" t="n">
        <f aca="false">VLOOKUP(A75,Modulos!$A:$C,2,0)</f>
        <v>1</v>
      </c>
      <c r="H75" s="1" t="n">
        <f aca="false">AND(G75,C75)</f>
        <v>1</v>
      </c>
      <c r="I75" s="1" t="n">
        <f aca="false">COUNTIF($B:$B,B75)</f>
        <v>1</v>
      </c>
    </row>
    <row r="76" customFormat="false" ht="15" hidden="false" customHeight="false" outlineLevel="0" collapsed="false">
      <c r="A76" s="1" t="s">
        <v>252</v>
      </c>
      <c r="B76" s="1" t="s">
        <v>32</v>
      </c>
      <c r="C76" s="1" t="n">
        <f aca="false">1</f>
        <v>1</v>
      </c>
      <c r="D76" s="1" t="n">
        <f aca="false">VLOOKUP(A76,Modulos!A:C,2,0)</f>
        <v>1</v>
      </c>
      <c r="E76" s="1" t="str">
        <f aca="false">IF(C76,"Nenhuma",VLOOKUP(B76,Funcoes_Outputs!B:C,2,0))</f>
        <v>Nenhuma</v>
      </c>
      <c r="F76" s="1" t="n">
        <f aca="false">AND(C76,D76)</f>
        <v>1</v>
      </c>
      <c r="G76" s="1" t="n">
        <f aca="false">VLOOKUP(A76,Modulos!$A:$C,2,0)</f>
        <v>1</v>
      </c>
      <c r="H76" s="1" t="n">
        <f aca="false">AND(G76,C76)</f>
        <v>1</v>
      </c>
      <c r="I76" s="1" t="n">
        <f aca="false">COUNTIF($B:$B,B76)</f>
        <v>2</v>
      </c>
    </row>
    <row r="77" customFormat="false" ht="15" hidden="false" customHeight="false" outlineLevel="0" collapsed="false">
      <c r="A77" s="1" t="s">
        <v>252</v>
      </c>
      <c r="B77" s="1" t="s">
        <v>33</v>
      </c>
      <c r="C77" s="1" t="n">
        <f aca="false">1</f>
        <v>1</v>
      </c>
      <c r="D77" s="1" t="n">
        <f aca="false">VLOOKUP(A77,Modulos!A:C,2,0)</f>
        <v>1</v>
      </c>
      <c r="E77" s="1" t="str">
        <f aca="false">IF(C77,"Nenhuma",VLOOKUP(B77,Funcoes_Outputs!B:C,2,0))</f>
        <v>Nenhuma</v>
      </c>
      <c r="F77" s="1" t="n">
        <f aca="false">AND(C77,D77)</f>
        <v>1</v>
      </c>
      <c r="G77" s="1" t="n">
        <f aca="false">VLOOKUP(A77,Modulos!$A:$C,2,0)</f>
        <v>1</v>
      </c>
      <c r="H77" s="1" t="n">
        <f aca="false">AND(G77,C77)</f>
        <v>1</v>
      </c>
      <c r="I77" s="1" t="n">
        <f aca="false">COUNTIF($B:$B,B77)</f>
        <v>2</v>
      </c>
    </row>
    <row r="78" customFormat="false" ht="15" hidden="false" customHeight="false" outlineLevel="0" collapsed="false">
      <c r="A78" s="1" t="s">
        <v>252</v>
      </c>
      <c r="B78" s="1" t="s">
        <v>34</v>
      </c>
      <c r="C78" s="1" t="n">
        <f aca="false">1</f>
        <v>1</v>
      </c>
      <c r="D78" s="1" t="n">
        <f aca="false">VLOOKUP(A78,Modulos!A:C,2,0)</f>
        <v>1</v>
      </c>
      <c r="E78" s="1" t="str">
        <f aca="false">IF(C78,"Nenhuma",VLOOKUP(B78,Funcoes_Outputs!B:C,2,0))</f>
        <v>Nenhuma</v>
      </c>
      <c r="F78" s="1" t="n">
        <f aca="false">AND(C78,D78)</f>
        <v>1</v>
      </c>
      <c r="G78" s="1" t="n">
        <f aca="false">VLOOKUP(A78,Modulos!$A:$C,2,0)</f>
        <v>1</v>
      </c>
      <c r="H78" s="1" t="n">
        <f aca="false">AND(G78,C78)</f>
        <v>1</v>
      </c>
      <c r="I78" s="1" t="n">
        <f aca="false">COUNTIF($B:$B,B78)</f>
        <v>2</v>
      </c>
    </row>
    <row r="79" customFormat="false" ht="15" hidden="false" customHeight="false" outlineLevel="0" collapsed="false">
      <c r="A79" s="1" t="s">
        <v>252</v>
      </c>
      <c r="B79" s="1" t="s">
        <v>35</v>
      </c>
      <c r="C79" s="1" t="n">
        <f aca="false">1</f>
        <v>1</v>
      </c>
      <c r="D79" s="1" t="n">
        <f aca="false">VLOOKUP(A79,Modulos!A:C,2,0)</f>
        <v>1</v>
      </c>
      <c r="E79" s="1" t="str">
        <f aca="false">IF(C79,"Nenhuma",VLOOKUP(B79,Funcoes_Outputs!B:C,2,0))</f>
        <v>Nenhuma</v>
      </c>
      <c r="F79" s="1" t="n">
        <f aca="false">AND(C79,D79)</f>
        <v>1</v>
      </c>
      <c r="G79" s="1" t="n">
        <f aca="false">VLOOKUP(A79,Modulos!$A:$C,2,0)</f>
        <v>1</v>
      </c>
      <c r="H79" s="1" t="n">
        <f aca="false">AND(G79,C79)</f>
        <v>1</v>
      </c>
      <c r="I79" s="1" t="n">
        <f aca="false">COUNTIF($B:$B,B79)</f>
        <v>2</v>
      </c>
    </row>
    <row r="80" customFormat="false" ht="15" hidden="false" customHeight="false" outlineLevel="0" collapsed="false">
      <c r="A80" s="1" t="s">
        <v>252</v>
      </c>
      <c r="B80" s="1" t="s">
        <v>6</v>
      </c>
      <c r="C80" s="1" t="n">
        <f aca="false">1</f>
        <v>1</v>
      </c>
      <c r="D80" s="1" t="n">
        <f aca="false">VLOOKUP(A80,Modulos!A:C,2,0)</f>
        <v>1</v>
      </c>
      <c r="E80" s="1" t="str">
        <f aca="false">IF(C80,"Nenhuma",VLOOKUP(B80,Funcoes_Outputs!B:C,2,0))</f>
        <v>Nenhuma</v>
      </c>
      <c r="F80" s="1" t="n">
        <f aca="false">AND(C80,D80)</f>
        <v>1</v>
      </c>
      <c r="G80" s="1" t="n">
        <f aca="false">VLOOKUP(A80,Modulos!$A:$C,2,0)</f>
        <v>1</v>
      </c>
      <c r="H80" s="1" t="n">
        <f aca="false">AND(G80,C80)</f>
        <v>1</v>
      </c>
      <c r="I80" s="1" t="n">
        <f aca="false">COUNTIF($B:$B,B80)</f>
        <v>1</v>
      </c>
    </row>
    <row r="81" customFormat="false" ht="15" hidden="false" customHeight="false" outlineLevel="0" collapsed="false">
      <c r="A81" s="1" t="s">
        <v>252</v>
      </c>
      <c r="B81" s="1" t="s">
        <v>4</v>
      </c>
      <c r="C81" s="1" t="n">
        <f aca="false">1</f>
        <v>1</v>
      </c>
      <c r="D81" s="1" t="n">
        <f aca="false">VLOOKUP(A81,Modulos!A:C,2,0)</f>
        <v>1</v>
      </c>
      <c r="E81" s="1" t="str">
        <f aca="false">IF(C81,"Nenhuma",VLOOKUP(B81,Funcoes_Outputs!B:C,2,0))</f>
        <v>Nenhuma</v>
      </c>
      <c r="F81" s="1" t="n">
        <f aca="false">AND(C81,D81)</f>
        <v>1</v>
      </c>
      <c r="G81" s="1" t="n">
        <f aca="false">VLOOKUP(A81,Modulos!$A:$C,2,0)</f>
        <v>1</v>
      </c>
      <c r="H81" s="1" t="n">
        <f aca="false">AND(G81,C81)</f>
        <v>1</v>
      </c>
      <c r="I81" s="1" t="n">
        <f aca="false">COUNTIF($B:$B,B81)</f>
        <v>9</v>
      </c>
    </row>
    <row r="82" customFormat="false" ht="15" hidden="false" customHeight="false" outlineLevel="0" collapsed="false">
      <c r="A82" s="1" t="s">
        <v>252</v>
      </c>
      <c r="B82" s="1" t="s">
        <v>171</v>
      </c>
      <c r="C82" s="1" t="n">
        <f aca="false">0</f>
        <v>0</v>
      </c>
      <c r="D82" s="1" t="n">
        <f aca="false">VLOOKUP(A82,Modulos!A:C,2,0)</f>
        <v>1</v>
      </c>
      <c r="E82" s="1" t="str">
        <f aca="false">IF(C82,"Nenhuma",VLOOKUP(B82,Funcoes_Outputs!B:C,2,0))</f>
        <v>calcular_turnovergeral</v>
      </c>
      <c r="F82" s="1" t="n">
        <f aca="false">AND(C82,D82)</f>
        <v>0</v>
      </c>
      <c r="G82" s="1" t="n">
        <f aca="false">VLOOKUP(A82,Modulos!$A:$C,2,0)</f>
        <v>1</v>
      </c>
      <c r="H82" s="1" t="n">
        <f aca="false">AND(G82,C82)</f>
        <v>0</v>
      </c>
      <c r="I82" s="1" t="n">
        <f aca="false">COUNTIF($B:$B,B82)</f>
        <v>2</v>
      </c>
    </row>
    <row r="83" customFormat="false" ht="15" hidden="false" customHeight="false" outlineLevel="0" collapsed="false">
      <c r="A83" s="1" t="s">
        <v>252</v>
      </c>
      <c r="B83" s="4" t="s">
        <v>44</v>
      </c>
      <c r="C83" s="1" t="n">
        <f aca="false">1</f>
        <v>1</v>
      </c>
      <c r="D83" s="1" t="n">
        <f aca="false">VLOOKUP(A83,Modulos!A:C,2,0)</f>
        <v>1</v>
      </c>
      <c r="E83" s="1" t="str">
        <f aca="false">IF(C83,"Nenhuma",VLOOKUP(B83,Funcoes_Outputs!B:C,2,0))</f>
        <v>Nenhuma</v>
      </c>
      <c r="F83" s="1" t="n">
        <f aca="false">AND(C83,D83)</f>
        <v>1</v>
      </c>
      <c r="G83" s="1" t="n">
        <f aca="false">VLOOKUP(A83,Modulos!$A:$C,2,0)</f>
        <v>1</v>
      </c>
      <c r="H83" s="1" t="n">
        <f aca="false">AND(G83,C83)</f>
        <v>1</v>
      </c>
      <c r="I83" s="1" t="n">
        <f aca="false">COUNTIF($B:$B,B83)</f>
        <v>1</v>
      </c>
    </row>
    <row r="84" customFormat="false" ht="15" hidden="false" customHeight="false" outlineLevel="0" collapsed="false">
      <c r="A84" s="1" t="s">
        <v>252</v>
      </c>
      <c r="B84" s="4" t="s">
        <v>45</v>
      </c>
      <c r="C84" s="1" t="n">
        <f aca="false">1</f>
        <v>1</v>
      </c>
      <c r="D84" s="1" t="n">
        <f aca="false">VLOOKUP(A84,Modulos!A:C,2,0)</f>
        <v>1</v>
      </c>
      <c r="E84" s="1" t="str">
        <f aca="false">IF(C84,"Nenhuma",VLOOKUP(B84,Funcoes_Outputs!B:C,2,0))</f>
        <v>Nenhuma</v>
      </c>
      <c r="F84" s="1" t="n">
        <f aca="false">AND(C84,D84)</f>
        <v>1</v>
      </c>
      <c r="G84" s="1" t="n">
        <f aca="false">VLOOKUP(A84,Modulos!$A:$C,2,0)</f>
        <v>1</v>
      </c>
      <c r="H84" s="1" t="n">
        <f aca="false">AND(G84,C84)</f>
        <v>1</v>
      </c>
      <c r="I84" s="1" t="n">
        <f aca="false">COUNTIF($B:$B,B84)</f>
        <v>1</v>
      </c>
    </row>
    <row r="85" customFormat="false" ht="15" hidden="false" customHeight="false" outlineLevel="0" collapsed="false">
      <c r="A85" s="1" t="s">
        <v>252</v>
      </c>
      <c r="B85" s="4" t="s">
        <v>46</v>
      </c>
      <c r="C85" s="1" t="n">
        <f aca="false">1</f>
        <v>1</v>
      </c>
      <c r="D85" s="1" t="n">
        <f aca="false">VLOOKUP(A85,Modulos!A:C,2,0)</f>
        <v>1</v>
      </c>
      <c r="E85" s="1" t="str">
        <f aca="false">IF(C85,"Nenhuma",VLOOKUP(B85,Funcoes_Outputs!B:C,2,0))</f>
        <v>Nenhuma</v>
      </c>
      <c r="F85" s="1" t="n">
        <f aca="false">AND(C85,D85)</f>
        <v>1</v>
      </c>
      <c r="G85" s="1" t="n">
        <f aca="false">VLOOKUP(A85,Modulos!$A:$C,2,0)</f>
        <v>1</v>
      </c>
      <c r="H85" s="1" t="n">
        <f aca="false">AND(G85,C85)</f>
        <v>1</v>
      </c>
      <c r="I85" s="1" t="n">
        <f aca="false">COUNTIF($B:$B,B85)</f>
        <v>1</v>
      </c>
    </row>
    <row r="86" customFormat="false" ht="15" hidden="false" customHeight="false" outlineLevel="0" collapsed="false">
      <c r="A86" s="1" t="s">
        <v>252</v>
      </c>
      <c r="B86" s="4" t="s">
        <v>47</v>
      </c>
      <c r="C86" s="1" t="n">
        <f aca="false">1</f>
        <v>1</v>
      </c>
      <c r="D86" s="1" t="n">
        <f aca="false">VLOOKUP(A86,Modulos!A:C,2,0)</f>
        <v>1</v>
      </c>
      <c r="E86" s="1" t="str">
        <f aca="false">IF(C86,"Nenhuma",VLOOKUP(B86,Funcoes_Outputs!B:C,2,0))</f>
        <v>Nenhuma</v>
      </c>
      <c r="F86" s="1" t="n">
        <f aca="false">AND(C86,D86)</f>
        <v>1</v>
      </c>
      <c r="G86" s="1" t="n">
        <f aca="false">VLOOKUP(A86,Modulos!$A:$C,2,0)</f>
        <v>1</v>
      </c>
      <c r="H86" s="1" t="n">
        <f aca="false">AND(G86,C86)</f>
        <v>1</v>
      </c>
      <c r="I86" s="1" t="n">
        <f aca="false">COUNTIF($B:$B,B86)</f>
        <v>1</v>
      </c>
    </row>
    <row r="87" customFormat="false" ht="15" hidden="false" customHeight="false" outlineLevel="0" collapsed="false">
      <c r="A87" s="1" t="s">
        <v>252</v>
      </c>
      <c r="B87" s="4" t="s">
        <v>48</v>
      </c>
      <c r="C87" s="1" t="n">
        <f aca="false">1</f>
        <v>1</v>
      </c>
      <c r="D87" s="1" t="n">
        <f aca="false">VLOOKUP(A87,Modulos!A:C,2,0)</f>
        <v>1</v>
      </c>
      <c r="E87" s="1" t="str">
        <f aca="false">IF(C87,"Nenhuma",VLOOKUP(B87,Funcoes_Outputs!B:C,2,0))</f>
        <v>Nenhuma</v>
      </c>
      <c r="F87" s="1" t="n">
        <f aca="false">AND(C87,D87)</f>
        <v>1</v>
      </c>
      <c r="G87" s="1" t="n">
        <f aca="false">VLOOKUP(A87,Modulos!$A:$C,2,0)</f>
        <v>1</v>
      </c>
      <c r="H87" s="1" t="n">
        <f aca="false">AND(G87,C87)</f>
        <v>1</v>
      </c>
      <c r="I87" s="1" t="n">
        <f aca="false">COUNTIF($B:$B,B87)</f>
        <v>1</v>
      </c>
    </row>
    <row r="88" customFormat="false" ht="15" hidden="false" customHeight="false" outlineLevel="0" collapsed="false">
      <c r="A88" s="1" t="s">
        <v>252</v>
      </c>
      <c r="B88" s="4" t="s">
        <v>49</v>
      </c>
      <c r="C88" s="1" t="n">
        <f aca="false">1</f>
        <v>1</v>
      </c>
      <c r="D88" s="1" t="n">
        <f aca="false">VLOOKUP(A88,Modulos!A:C,2,0)</f>
        <v>1</v>
      </c>
      <c r="E88" s="1" t="str">
        <f aca="false">IF(C88,"Nenhuma",VLOOKUP(B88,Funcoes_Outputs!B:C,2,0))</f>
        <v>Nenhuma</v>
      </c>
      <c r="F88" s="1" t="n">
        <f aca="false">AND(C88,D88)</f>
        <v>1</v>
      </c>
      <c r="G88" s="1" t="n">
        <f aca="false">VLOOKUP(A88,Modulos!$A:$C,2,0)</f>
        <v>1</v>
      </c>
      <c r="H88" s="1" t="n">
        <f aca="false">AND(G88,C88)</f>
        <v>1</v>
      </c>
      <c r="I88" s="1" t="n">
        <f aca="false">COUNTIF($B:$B,B88)</f>
        <v>1</v>
      </c>
    </row>
    <row r="89" customFormat="false" ht="15" hidden="false" customHeight="false" outlineLevel="0" collapsed="false">
      <c r="A89" s="1" t="s">
        <v>87</v>
      </c>
      <c r="B89" s="1" t="s">
        <v>39</v>
      </c>
      <c r="C89" s="1" t="n">
        <f aca="false">1</f>
        <v>1</v>
      </c>
      <c r="D89" s="1" t="n">
        <f aca="false">VLOOKUP(A89,Modulos!A:C,2,0)</f>
        <v>0</v>
      </c>
      <c r="E89" s="1" t="str">
        <f aca="false">IF(C89,"Nenhuma",VLOOKUP(B89,Funcoes_Outputs!B:C,2,0))</f>
        <v>Nenhuma</v>
      </c>
      <c r="F89" s="1" t="n">
        <f aca="false">AND(C89,D89)</f>
        <v>0</v>
      </c>
      <c r="G89" s="1" t="n">
        <f aca="false">VLOOKUP(A89,Modulos!$A:$C,2,0)</f>
        <v>0</v>
      </c>
      <c r="H89" s="1" t="n">
        <f aca="false">AND(G89,C89)</f>
        <v>0</v>
      </c>
      <c r="I89" s="1" t="n">
        <f aca="false">COUNTIF($B:$B,B89)</f>
        <v>1</v>
      </c>
    </row>
    <row r="90" customFormat="false" ht="15" hidden="false" customHeight="false" outlineLevel="0" collapsed="false">
      <c r="A90" s="1" t="s">
        <v>87</v>
      </c>
      <c r="B90" s="1" t="s">
        <v>41</v>
      </c>
      <c r="C90" s="1" t="n">
        <f aca="false">1</f>
        <v>1</v>
      </c>
      <c r="D90" s="1" t="n">
        <f aca="false">VLOOKUP(A90,Modulos!A:C,2,0)</f>
        <v>0</v>
      </c>
      <c r="E90" s="1" t="str">
        <f aca="false">IF(C90,"Nenhuma",VLOOKUP(B90,Funcoes_Outputs!B:C,2,0))</f>
        <v>Nenhuma</v>
      </c>
      <c r="F90" s="1" t="n">
        <f aca="false">AND(C90,D90)</f>
        <v>0</v>
      </c>
      <c r="G90" s="1" t="n">
        <f aca="false">VLOOKUP(A90,Modulos!$A:$C,2,0)</f>
        <v>0</v>
      </c>
      <c r="H90" s="1" t="n">
        <f aca="false">AND(G90,C90)</f>
        <v>0</v>
      </c>
      <c r="I90" s="1" t="n">
        <f aca="false">COUNTIF($B:$B,B90)</f>
        <v>1</v>
      </c>
    </row>
    <row r="91" customFormat="false" ht="15" hidden="false" customHeight="false" outlineLevel="0" collapsed="false">
      <c r="A91" s="1" t="s">
        <v>87</v>
      </c>
      <c r="B91" s="1" t="s">
        <v>42</v>
      </c>
      <c r="C91" s="1" t="n">
        <f aca="false">1</f>
        <v>1</v>
      </c>
      <c r="D91" s="1" t="n">
        <f aca="false">VLOOKUP(A91,Modulos!A:C,2,0)</f>
        <v>0</v>
      </c>
      <c r="E91" s="1" t="str">
        <f aca="false">IF(C91,"Nenhuma",VLOOKUP(B91,Funcoes_Outputs!B:C,2,0))</f>
        <v>Nenhuma</v>
      </c>
      <c r="F91" s="1" t="n">
        <f aca="false">AND(C91,D91)</f>
        <v>0</v>
      </c>
      <c r="G91" s="1" t="n">
        <f aca="false">VLOOKUP(A91,Modulos!$A:$C,2,0)</f>
        <v>0</v>
      </c>
      <c r="H91" s="1" t="n">
        <f aca="false">AND(G91,C91)</f>
        <v>0</v>
      </c>
      <c r="I91" s="1" t="n">
        <f aca="false">COUNTIF($B:$B,B91)</f>
        <v>1</v>
      </c>
    </row>
    <row r="92" customFormat="false" ht="15" hidden="false" customHeight="false" outlineLevel="0" collapsed="false">
      <c r="A92" s="1" t="s">
        <v>87</v>
      </c>
      <c r="B92" s="1" t="s">
        <v>40</v>
      </c>
      <c r="C92" s="1" t="n">
        <f aca="false">1</f>
        <v>1</v>
      </c>
      <c r="D92" s="1" t="n">
        <f aca="false">VLOOKUP(A92,Modulos!A:C,2,0)</f>
        <v>0</v>
      </c>
      <c r="E92" s="1" t="str">
        <f aca="false">IF(C92,"Nenhuma",VLOOKUP(B92,Funcoes_Outputs!B:C,2,0))</f>
        <v>Nenhuma</v>
      </c>
      <c r="F92" s="1" t="n">
        <f aca="false">AND(C92,D92)</f>
        <v>0</v>
      </c>
      <c r="G92" s="1" t="n">
        <f aca="false">VLOOKUP(A92,Modulos!$A:$C,2,0)</f>
        <v>0</v>
      </c>
      <c r="H92" s="1" t="n">
        <f aca="false">AND(G92,C92)</f>
        <v>0</v>
      </c>
      <c r="I92" s="1" t="n">
        <f aca="false">COUNTIF($B:$B,B92)</f>
        <v>1</v>
      </c>
    </row>
    <row r="93" customFormat="false" ht="15" hidden="false" customHeight="false" outlineLevel="0" collapsed="false">
      <c r="A93" s="1" t="s">
        <v>87</v>
      </c>
      <c r="B93" s="1" t="s">
        <v>43</v>
      </c>
      <c r="C93" s="1" t="n">
        <f aca="false">1</f>
        <v>1</v>
      </c>
      <c r="D93" s="1" t="n">
        <f aca="false">VLOOKUP(A93,Modulos!A:C,2,0)</f>
        <v>0</v>
      </c>
      <c r="E93" s="1" t="str">
        <f aca="false">IF(C93,"Nenhuma",VLOOKUP(B93,Funcoes_Outputs!B:C,2,0))</f>
        <v>Nenhuma</v>
      </c>
      <c r="F93" s="1" t="n">
        <f aca="false">AND(C93,D93)</f>
        <v>0</v>
      </c>
      <c r="G93" s="1" t="n">
        <f aca="false">VLOOKUP(A93,Modulos!$A:$C,2,0)</f>
        <v>0</v>
      </c>
      <c r="H93" s="1" t="n">
        <f aca="false">AND(G93,C93)</f>
        <v>0</v>
      </c>
      <c r="I93" s="1" t="n">
        <f aca="false">COUNTIF($B:$B,B93)</f>
        <v>1</v>
      </c>
    </row>
    <row r="94" customFormat="false" ht="15" hidden="false" customHeight="false" outlineLevel="0" collapsed="false">
      <c r="A94" s="1" t="s">
        <v>87</v>
      </c>
      <c r="B94" s="1" t="s">
        <v>176</v>
      </c>
      <c r="C94" s="1" t="n">
        <f aca="false">1</f>
        <v>1</v>
      </c>
      <c r="D94" s="1" t="n">
        <f aca="false">VLOOKUP(A94,Modulos!A:C,2,0)</f>
        <v>0</v>
      </c>
      <c r="E94" s="1" t="str">
        <f aca="false">IF(C94,"Nenhuma",VLOOKUP(B94,Funcoes_Outputs!B:C,2,0))</f>
        <v>Nenhuma</v>
      </c>
      <c r="F94" s="1" t="n">
        <f aca="false">AND(C94,D94)</f>
        <v>0</v>
      </c>
      <c r="G94" s="1" t="n">
        <f aca="false">VLOOKUP(A94,Modulos!$A:$C,2,0)</f>
        <v>0</v>
      </c>
      <c r="H94" s="1" t="n">
        <f aca="false">AND(G94,C94)</f>
        <v>0</v>
      </c>
      <c r="I94" s="1" t="n">
        <f aca="false">COUNTIF($B:$B,B94)</f>
        <v>2</v>
      </c>
    </row>
    <row r="95" customFormat="false" ht="15" hidden="false" customHeight="false" outlineLevel="0" collapsed="false">
      <c r="A95" s="1" t="s">
        <v>87</v>
      </c>
      <c r="B95" s="1" t="s">
        <v>532</v>
      </c>
      <c r="C95" s="1" t="n">
        <f aca="false">0</f>
        <v>0</v>
      </c>
      <c r="D95" s="1" t="n">
        <f aca="false">VLOOKUP(A95,Modulos!A:C,2,0)</f>
        <v>0</v>
      </c>
      <c r="E95" s="1" t="str">
        <f aca="false">IF(C95,"Nenhuma",VLOOKUP(B95,Funcoes_Outputs!B:C,2,0))</f>
        <v>calcular_taxas_acidentes</v>
      </c>
      <c r="F95" s="1" t="n">
        <f aca="false">AND(C95,D95)</f>
        <v>0</v>
      </c>
      <c r="G95" s="1" t="n">
        <f aca="false">VLOOKUP(A95,Modulos!$A:$C,2,0)</f>
        <v>0</v>
      </c>
      <c r="H95" s="1" t="n">
        <f aca="false">AND(G95,C95)</f>
        <v>0</v>
      </c>
      <c r="I95" s="1" t="n">
        <f aca="false">COUNTIF($B:$B,B95)</f>
        <v>4</v>
      </c>
    </row>
    <row r="96" customFormat="false" ht="15" hidden="false" customHeight="false" outlineLevel="0" collapsed="false">
      <c r="A96" s="1" t="s">
        <v>87</v>
      </c>
      <c r="B96" s="1" t="s">
        <v>533</v>
      </c>
      <c r="C96" s="1" t="n">
        <f aca="false">0</f>
        <v>0</v>
      </c>
      <c r="D96" s="1" t="n">
        <f aca="false">VLOOKUP(A96,Modulos!A:C,2,0)</f>
        <v>0</v>
      </c>
      <c r="E96" s="1" t="str">
        <f aca="false">IF(C96,"Nenhuma",VLOOKUP(B96,Funcoes_Outputs!B:C,2,0))</f>
        <v>calcular_taxas_acidentes</v>
      </c>
      <c r="F96" s="1" t="n">
        <f aca="false">AND(C96,D96)</f>
        <v>0</v>
      </c>
      <c r="G96" s="1" t="n">
        <f aca="false">VLOOKUP(A96,Modulos!$A:$C,2,0)</f>
        <v>0</v>
      </c>
      <c r="H96" s="1" t="n">
        <f aca="false">AND(G96,C96)</f>
        <v>0</v>
      </c>
      <c r="I96" s="1" t="n">
        <f aca="false">COUNTIF($B:$B,B96)</f>
        <v>4</v>
      </c>
    </row>
    <row r="97" customFormat="false" ht="15" hidden="false" customHeight="false" outlineLevel="0" collapsed="false">
      <c r="A97" s="1" t="s">
        <v>87</v>
      </c>
      <c r="B97" s="1" t="s">
        <v>4</v>
      </c>
      <c r="C97" s="1" t="n">
        <f aca="false">1</f>
        <v>1</v>
      </c>
      <c r="D97" s="1" t="n">
        <f aca="false">VLOOKUP(A97,Modulos!A:C,2,0)</f>
        <v>0</v>
      </c>
      <c r="E97" s="1" t="str">
        <f aca="false">IF(C97,"Nenhuma",VLOOKUP(B97,Funcoes_Outputs!B:C,2,0))</f>
        <v>Nenhuma</v>
      </c>
      <c r="F97" s="1" t="n">
        <f aca="false">AND(C97,D97)</f>
        <v>0</v>
      </c>
      <c r="G97" s="1" t="n">
        <f aca="false">VLOOKUP(A97,Modulos!$A:$C,2,0)</f>
        <v>0</v>
      </c>
      <c r="H97" s="1" t="n">
        <f aca="false">AND(G97,C97)</f>
        <v>0</v>
      </c>
      <c r="I97" s="1" t="n">
        <f aca="false">COUNTIF($B:$B,B97)</f>
        <v>9</v>
      </c>
    </row>
    <row r="98" customFormat="false" ht="15" hidden="false" customHeight="false" outlineLevel="0" collapsed="false">
      <c r="A98" s="1" t="s">
        <v>87</v>
      </c>
      <c r="B98" s="1" t="s">
        <v>31</v>
      </c>
      <c r="C98" s="1" t="n">
        <f aca="false">1</f>
        <v>1</v>
      </c>
      <c r="D98" s="1" t="n">
        <f aca="false">VLOOKUP(A98,Modulos!A:C,2,0)</f>
        <v>0</v>
      </c>
      <c r="E98" s="1" t="str">
        <f aca="false">IF(C98,"Nenhuma",VLOOKUP(B98,Funcoes_Outputs!B:C,2,0))</f>
        <v>Nenhuma</v>
      </c>
      <c r="F98" s="1" t="n">
        <f aca="false">AND(C98,D98)</f>
        <v>0</v>
      </c>
      <c r="G98" s="1" t="n">
        <f aca="false">VLOOKUP(A98,Modulos!$A:$C,2,0)</f>
        <v>0</v>
      </c>
      <c r="H98" s="1" t="n">
        <f aca="false">AND(G98,C98)</f>
        <v>0</v>
      </c>
      <c r="I98" s="1" t="n">
        <f aca="false">COUNTIF($B:$B,B98)</f>
        <v>1</v>
      </c>
    </row>
    <row r="99" customFormat="false" ht="15" hidden="false" customHeight="false" outlineLevel="0" collapsed="false">
      <c r="A99" s="1" t="s">
        <v>87</v>
      </c>
      <c r="B99" s="1" t="s">
        <v>171</v>
      </c>
      <c r="C99" s="1" t="n">
        <f aca="false">0</f>
        <v>0</v>
      </c>
      <c r="D99" s="1" t="n">
        <f aca="false">VLOOKUP(A99,Modulos!A:C,2,0)</f>
        <v>0</v>
      </c>
      <c r="E99" s="1" t="str">
        <f aca="false">IF(C99,"Nenhuma",VLOOKUP(B99,Funcoes_Outputs!B:C,2,0))</f>
        <v>calcular_turnovergeral</v>
      </c>
      <c r="F99" s="1" t="n">
        <f aca="false">AND(C99,D99)</f>
        <v>0</v>
      </c>
      <c r="G99" s="1" t="n">
        <f aca="false">VLOOKUP(A99,Modulos!$A:$C,2,0)</f>
        <v>0</v>
      </c>
      <c r="H99" s="1" t="n">
        <f aca="false">AND(G99,C99)</f>
        <v>0</v>
      </c>
      <c r="I99" s="1" t="n">
        <f aca="false">COUNTIF($B:$B,B99)</f>
        <v>2</v>
      </c>
    </row>
    <row r="100" customFormat="false" ht="15" hidden="false" customHeight="false" outlineLevel="0" collapsed="false">
      <c r="A100" s="1" t="s">
        <v>89</v>
      </c>
      <c r="B100" s="1" t="s">
        <v>532</v>
      </c>
      <c r="C100" s="1" t="n">
        <f aca="false">0</f>
        <v>0</v>
      </c>
      <c r="D100" s="1" t="n">
        <f aca="false">VLOOKUP(A100,Modulos!A:C,2,0)</f>
        <v>0</v>
      </c>
      <c r="E100" s="1" t="str">
        <f aca="false">IF(C100,"Nenhuma",VLOOKUP(B100,Funcoes_Outputs!B:C,2,0))</f>
        <v>calcular_taxas_acidentes</v>
      </c>
      <c r="F100" s="1" t="n">
        <f aca="false">AND(C100,D100)</f>
        <v>0</v>
      </c>
      <c r="G100" s="1" t="n">
        <f aca="false">VLOOKUP(A100,Modulos!$A:$C,2,0)</f>
        <v>0</v>
      </c>
      <c r="H100" s="1" t="n">
        <f aca="false">AND(G100,C100)</f>
        <v>0</v>
      </c>
      <c r="I100" s="1" t="n">
        <f aca="false">COUNTIF($B:$B,B100)</f>
        <v>4</v>
      </c>
    </row>
    <row r="101" customFormat="false" ht="15" hidden="false" customHeight="false" outlineLevel="0" collapsed="false">
      <c r="A101" s="1" t="s">
        <v>89</v>
      </c>
      <c r="B101" s="1" t="s">
        <v>18</v>
      </c>
      <c r="C101" s="1" t="n">
        <f aca="false">1</f>
        <v>1</v>
      </c>
      <c r="D101" s="1" t="n">
        <f aca="false">VLOOKUP(A101,Modulos!A:C,2,0)</f>
        <v>0</v>
      </c>
      <c r="E101" s="1" t="str">
        <f aca="false">IF(C101,"Nenhuma",VLOOKUP(B101,Funcoes_Outputs!B:C,2,0))</f>
        <v>Nenhuma</v>
      </c>
      <c r="F101" s="1" t="n">
        <f aca="false">AND(C101,D101)</f>
        <v>0</v>
      </c>
      <c r="G101" s="1" t="n">
        <f aca="false">VLOOKUP(A101,Modulos!$A:$C,2,0)</f>
        <v>0</v>
      </c>
      <c r="H101" s="1" t="n">
        <f aca="false">AND(G101,C101)</f>
        <v>0</v>
      </c>
      <c r="I101" s="1" t="n">
        <f aca="false">COUNTIF($B:$B,B101)</f>
        <v>1</v>
      </c>
    </row>
    <row r="102" customFormat="false" ht="15" hidden="false" customHeight="false" outlineLevel="0" collapsed="false">
      <c r="A102" s="1" t="s">
        <v>89</v>
      </c>
      <c r="B102" s="1" t="s">
        <v>533</v>
      </c>
      <c r="C102" s="1" t="n">
        <f aca="false">0</f>
        <v>0</v>
      </c>
      <c r="D102" s="1" t="n">
        <f aca="false">VLOOKUP(A102,Modulos!A:C,2,0)</f>
        <v>0</v>
      </c>
      <c r="E102" s="1" t="str">
        <f aca="false">IF(C102,"Nenhuma",VLOOKUP(B102,Funcoes_Outputs!B:C,2,0))</f>
        <v>calcular_taxas_acidentes</v>
      </c>
      <c r="F102" s="1" t="n">
        <f aca="false">AND(C102,D102)</f>
        <v>0</v>
      </c>
      <c r="G102" s="1" t="n">
        <f aca="false">VLOOKUP(A102,Modulos!$A:$C,2,0)</f>
        <v>0</v>
      </c>
      <c r="H102" s="1" t="n">
        <f aca="false">AND(G102,C102)</f>
        <v>0</v>
      </c>
      <c r="I102" s="1" t="n">
        <f aca="false">COUNTIF($B:$B,B102)</f>
        <v>4</v>
      </c>
    </row>
    <row r="103" customFormat="false" ht="15" hidden="false" customHeight="false" outlineLevel="0" collapsed="false">
      <c r="A103" s="1" t="s">
        <v>89</v>
      </c>
      <c r="B103" s="1" t="s">
        <v>19</v>
      </c>
      <c r="C103" s="1" t="n">
        <f aca="false">1</f>
        <v>1</v>
      </c>
      <c r="D103" s="1" t="n">
        <f aca="false">VLOOKUP(A103,Modulos!A:C,2,0)</f>
        <v>0</v>
      </c>
      <c r="E103" s="1" t="str">
        <f aca="false">IF(C103,"Nenhuma",VLOOKUP(B103,Funcoes_Outputs!B:C,2,0))</f>
        <v>Nenhuma</v>
      </c>
      <c r="F103" s="1" t="n">
        <f aca="false">AND(C103,D103)</f>
        <v>0</v>
      </c>
      <c r="G103" s="1" t="n">
        <f aca="false">VLOOKUP(A103,Modulos!$A:$C,2,0)</f>
        <v>0</v>
      </c>
      <c r="H103" s="1" t="n">
        <f aca="false">AND(G103,C103)</f>
        <v>0</v>
      </c>
      <c r="I103" s="1" t="n">
        <f aca="false">COUNTIF($B:$B,B103)</f>
        <v>1</v>
      </c>
    </row>
    <row r="104" customFormat="false" ht="15" hidden="false" customHeight="false" outlineLevel="0" collapsed="false">
      <c r="A104" s="1" t="s">
        <v>89</v>
      </c>
      <c r="B104" s="1" t="s">
        <v>158</v>
      </c>
      <c r="C104" s="1" t="n">
        <f aca="false">1</f>
        <v>1</v>
      </c>
      <c r="D104" s="1" t="n">
        <f aca="false">VLOOKUP(A104,Modulos!A:C,2,0)</f>
        <v>0</v>
      </c>
      <c r="E104" s="1" t="str">
        <f aca="false">IF(C104,"Nenhuma",VLOOKUP(B104,Funcoes_Outputs!B:C,2,0))</f>
        <v>Nenhuma</v>
      </c>
      <c r="F104" s="1" t="n">
        <f aca="false">AND(C104,D104)</f>
        <v>0</v>
      </c>
      <c r="G104" s="1" t="n">
        <f aca="false">VLOOKUP(A104,Modulos!$A:$C,2,0)</f>
        <v>0</v>
      </c>
      <c r="H104" s="1" t="n">
        <f aca="false">AND(G104,C104)</f>
        <v>0</v>
      </c>
      <c r="I104" s="1" t="n">
        <f aca="false">COUNTIF($B:$B,B104)</f>
        <v>1</v>
      </c>
    </row>
    <row r="105" customFormat="false" ht="15" hidden="false" customHeight="false" outlineLevel="0" collapsed="false">
      <c r="A105" s="1" t="s">
        <v>534</v>
      </c>
      <c r="B105" s="1" t="s">
        <v>4</v>
      </c>
      <c r="C105" s="1" t="n">
        <f aca="false">1</f>
        <v>1</v>
      </c>
      <c r="D105" s="1" t="e">
        <f aca="false">VLOOKUP(A105,Modulos!A:C,2,0)</f>
        <v>#N/A</v>
      </c>
      <c r="E105" s="1" t="str">
        <f aca="false">IF(C105,"Nenhuma",VLOOKUP(B105,Funcoes_Outputs!B:C,2,0))</f>
        <v>Nenhuma</v>
      </c>
      <c r="F105" s="1" t="e">
        <f aca="false">AND(C105,D105)</f>
        <v>#N/A</v>
      </c>
      <c r="G105" s="1" t="e">
        <f aca="false">VLOOKUP(A105,Modulos!$A:$C,2,0)</f>
        <v>#N/A</v>
      </c>
      <c r="H105" s="1" t="e">
        <f aca="false">AND(G105,C105)</f>
        <v>#N/A</v>
      </c>
      <c r="I105" s="1" t="n">
        <f aca="false">COUNTIF($B:$B,B105)</f>
        <v>9</v>
      </c>
    </row>
    <row r="106" customFormat="false" ht="15" hidden="false" customHeight="false" outlineLevel="0" collapsed="false">
      <c r="A106" s="1" t="s">
        <v>534</v>
      </c>
      <c r="B106" s="1" t="s">
        <v>293</v>
      </c>
      <c r="C106" s="1" t="n">
        <f aca="false">0</f>
        <v>0</v>
      </c>
      <c r="D106" s="1" t="e">
        <f aca="false">VLOOKUP(A106,Modulos!A:C,2,0)</f>
        <v>#N/A</v>
      </c>
      <c r="E106" s="1" t="str">
        <f aca="false">IF(C106,"Nenhuma",VLOOKUP(B106,Funcoes_Outputs!B:C,2,0))</f>
        <v>calcular_eventos</v>
      </c>
      <c r="F106" s="1" t="e">
        <f aca="false">AND(C106,D106)</f>
        <v>#N/A</v>
      </c>
      <c r="G106" s="1" t="e">
        <f aca="false">VLOOKUP(A106,Modulos!$A:$C,2,0)</f>
        <v>#N/A</v>
      </c>
      <c r="H106" s="1" t="e">
        <f aca="false">AND(G106,C106)</f>
        <v>#N/A</v>
      </c>
      <c r="I106" s="1" t="n">
        <f aca="false">COUNTIF($B:$B,B106)</f>
        <v>7</v>
      </c>
    </row>
    <row r="107" customFormat="false" ht="15" hidden="false" customHeight="false" outlineLevel="0" collapsed="false">
      <c r="A107" s="1" t="s">
        <v>534</v>
      </c>
      <c r="B107" s="1" t="s">
        <v>297</v>
      </c>
      <c r="C107" s="1" t="n">
        <f aca="false">0</f>
        <v>0</v>
      </c>
      <c r="D107" s="1" t="e">
        <f aca="false">VLOOKUP(A107,Modulos!A:C,2,0)</f>
        <v>#N/A</v>
      </c>
      <c r="E107" s="1" t="str">
        <f aca="false">IF(C107,"Nenhuma",VLOOKUP(B107,Funcoes_Outputs!B:C,2,0))</f>
        <v>calcular_eventos</v>
      </c>
      <c r="F107" s="1" t="e">
        <f aca="false">AND(C107,D107)</f>
        <v>#N/A</v>
      </c>
      <c r="G107" s="1" t="e">
        <f aca="false">VLOOKUP(A107,Modulos!$A:$C,2,0)</f>
        <v>#N/A</v>
      </c>
      <c r="H107" s="1" t="e">
        <f aca="false">AND(G107,C107)</f>
        <v>#N/A</v>
      </c>
      <c r="I107" s="1" t="n">
        <f aca="false">COUNTIF($B:$B,B107)</f>
        <v>2</v>
      </c>
    </row>
    <row r="108" customFormat="false" ht="15" hidden="false" customHeight="false" outlineLevel="0" collapsed="false">
      <c r="A108" s="1" t="s">
        <v>534</v>
      </c>
      <c r="B108" s="1" t="s">
        <v>301</v>
      </c>
      <c r="C108" s="1" t="n">
        <f aca="false">0</f>
        <v>0</v>
      </c>
      <c r="D108" s="1" t="e">
        <f aca="false">VLOOKUP(A108,Modulos!A:C,2,0)</f>
        <v>#N/A</v>
      </c>
      <c r="E108" s="1" t="str">
        <f aca="false">IF(C108,"Nenhuma",VLOOKUP(B108,Funcoes_Outputs!B:C,2,0))</f>
        <v>calcular_eventos</v>
      </c>
      <c r="F108" s="1" t="e">
        <f aca="false">AND(C108,D108)</f>
        <v>#N/A</v>
      </c>
      <c r="G108" s="1" t="e">
        <f aca="false">VLOOKUP(A108,Modulos!$A:$C,2,0)</f>
        <v>#N/A</v>
      </c>
      <c r="H108" s="1" t="e">
        <f aca="false">AND(G108,C108)</f>
        <v>#N/A</v>
      </c>
      <c r="I108" s="1" t="n">
        <f aca="false">COUNTIF($B:$B,B108)</f>
        <v>6</v>
      </c>
    </row>
    <row r="109" customFormat="false" ht="15" hidden="false" customHeight="false" outlineLevel="0" collapsed="false">
      <c r="A109" s="1" t="s">
        <v>534</v>
      </c>
      <c r="B109" s="1" t="s">
        <v>305</v>
      </c>
      <c r="C109" s="1" t="n">
        <f aca="false">0</f>
        <v>0</v>
      </c>
      <c r="D109" s="1" t="e">
        <f aca="false">VLOOKUP(A109,Modulos!A:C,2,0)</f>
        <v>#N/A</v>
      </c>
      <c r="E109" s="1" t="str">
        <f aca="false">IF(C109,"Nenhuma",VLOOKUP(B109,Funcoes_Outputs!B:C,2,0))</f>
        <v>calcular_eventos</v>
      </c>
      <c r="F109" s="1" t="e">
        <f aca="false">AND(C109,D109)</f>
        <v>#N/A</v>
      </c>
      <c r="G109" s="1" t="e">
        <f aca="false">VLOOKUP(A109,Modulos!$A:$C,2,0)</f>
        <v>#N/A</v>
      </c>
      <c r="H109" s="1" t="e">
        <f aca="false">AND(G109,C109)</f>
        <v>#N/A</v>
      </c>
      <c r="I109" s="1" t="n">
        <f aca="false">COUNTIF($B:$B,B109)</f>
        <v>2</v>
      </c>
    </row>
    <row r="110" customFormat="false" ht="15" hidden="false" customHeight="false" outlineLevel="0" collapsed="false">
      <c r="A110" s="1" t="s">
        <v>534</v>
      </c>
      <c r="B110" s="1" t="s">
        <v>294</v>
      </c>
      <c r="C110" s="1" t="n">
        <f aca="false">0</f>
        <v>0</v>
      </c>
      <c r="D110" s="1" t="e">
        <f aca="false">VLOOKUP(A110,Modulos!A:C,2,0)</f>
        <v>#N/A</v>
      </c>
      <c r="E110" s="1" t="str">
        <f aca="false">IF(C110,"Nenhuma",VLOOKUP(B110,Funcoes_Outputs!B:C,2,0))</f>
        <v>calcular_eventos</v>
      </c>
      <c r="F110" s="1" t="e">
        <f aca="false">AND(C110,D110)</f>
        <v>#N/A</v>
      </c>
      <c r="G110" s="1" t="e">
        <f aca="false">VLOOKUP(A110,Modulos!$A:$C,2,0)</f>
        <v>#N/A</v>
      </c>
      <c r="H110" s="1" t="e">
        <f aca="false">AND(G110,C110)</f>
        <v>#N/A</v>
      </c>
      <c r="I110" s="1" t="n">
        <f aca="false">COUNTIF($B:$B,B110)</f>
        <v>8</v>
      </c>
    </row>
    <row r="111" customFormat="false" ht="15" hidden="false" customHeight="false" outlineLevel="0" collapsed="false">
      <c r="A111" s="1" t="s">
        <v>534</v>
      </c>
      <c r="B111" s="1" t="s">
        <v>298</v>
      </c>
      <c r="C111" s="1" t="n">
        <f aca="false">0</f>
        <v>0</v>
      </c>
      <c r="D111" s="1" t="e">
        <f aca="false">VLOOKUP(A111,Modulos!A:C,2,0)</f>
        <v>#N/A</v>
      </c>
      <c r="E111" s="1" t="str">
        <f aca="false">IF(C111,"Nenhuma",VLOOKUP(B111,Funcoes_Outputs!B:C,2,0))</f>
        <v>calcular_eventos</v>
      </c>
      <c r="F111" s="1" t="e">
        <f aca="false">AND(C111,D111)</f>
        <v>#N/A</v>
      </c>
      <c r="G111" s="1" t="e">
        <f aca="false">VLOOKUP(A111,Modulos!$A:$C,2,0)</f>
        <v>#N/A</v>
      </c>
      <c r="H111" s="1" t="e">
        <f aca="false">AND(G111,C111)</f>
        <v>#N/A</v>
      </c>
      <c r="I111" s="1" t="n">
        <f aca="false">COUNTIF($B:$B,B111)</f>
        <v>4</v>
      </c>
    </row>
    <row r="112" customFormat="false" ht="15" hidden="false" customHeight="false" outlineLevel="0" collapsed="false">
      <c r="A112" s="1" t="s">
        <v>534</v>
      </c>
      <c r="B112" s="1" t="s">
        <v>302</v>
      </c>
      <c r="C112" s="1" t="n">
        <f aca="false">0</f>
        <v>0</v>
      </c>
      <c r="D112" s="1" t="e">
        <f aca="false">VLOOKUP(A112,Modulos!A:C,2,0)</f>
        <v>#N/A</v>
      </c>
      <c r="E112" s="1" t="str">
        <f aca="false">IF(C112,"Nenhuma",VLOOKUP(B112,Funcoes_Outputs!B:C,2,0))</f>
        <v>calcular_eventos</v>
      </c>
      <c r="F112" s="1" t="e">
        <f aca="false">AND(C112,D112)</f>
        <v>#N/A</v>
      </c>
      <c r="G112" s="1" t="e">
        <f aca="false">VLOOKUP(A112,Modulos!$A:$C,2,0)</f>
        <v>#N/A</v>
      </c>
      <c r="H112" s="1" t="e">
        <f aca="false">AND(G112,C112)</f>
        <v>#N/A</v>
      </c>
      <c r="I112" s="1" t="n">
        <f aca="false">COUNTIF($B:$B,B112)</f>
        <v>7</v>
      </c>
    </row>
    <row r="113" customFormat="false" ht="15" hidden="false" customHeight="false" outlineLevel="0" collapsed="false">
      <c r="A113" s="1" t="s">
        <v>534</v>
      </c>
      <c r="B113" s="1" t="s">
        <v>306</v>
      </c>
      <c r="C113" s="1" t="n">
        <f aca="false">0</f>
        <v>0</v>
      </c>
      <c r="D113" s="1" t="e">
        <f aca="false">VLOOKUP(A113,Modulos!A:C,2,0)</f>
        <v>#N/A</v>
      </c>
      <c r="E113" s="1" t="str">
        <f aca="false">IF(C113,"Nenhuma",VLOOKUP(B113,Funcoes_Outputs!B:C,2,0))</f>
        <v>calcular_eventos</v>
      </c>
      <c r="F113" s="1" t="e">
        <f aca="false">AND(C113,D113)</f>
        <v>#N/A</v>
      </c>
      <c r="G113" s="1" t="e">
        <f aca="false">VLOOKUP(A113,Modulos!$A:$C,2,0)</f>
        <v>#N/A</v>
      </c>
      <c r="H113" s="1" t="e">
        <f aca="false">AND(G113,C113)</f>
        <v>#N/A</v>
      </c>
      <c r="I113" s="1" t="n">
        <f aca="false">COUNTIF($B:$B,B113)</f>
        <v>4</v>
      </c>
    </row>
    <row r="114" customFormat="false" ht="15" hidden="false" customHeight="false" outlineLevel="0" collapsed="false">
      <c r="A114" s="1" t="s">
        <v>534</v>
      </c>
      <c r="B114" s="1" t="s">
        <v>289</v>
      </c>
      <c r="C114" s="1" t="n">
        <f aca="false">0</f>
        <v>0</v>
      </c>
      <c r="D114" s="1" t="e">
        <f aca="false">VLOOKUP(A114,Modulos!A:C,2,0)</f>
        <v>#N/A</v>
      </c>
      <c r="E114" s="1" t="str">
        <f aca="false">IF(C114,"Nenhuma",VLOOKUP(B114,Funcoes_Outputs!B:C,2,0))</f>
        <v>calcular_eventos</v>
      </c>
      <c r="F114" s="1" t="e">
        <f aca="false">AND(C114,D114)</f>
        <v>#N/A</v>
      </c>
      <c r="G114" s="1" t="e">
        <f aca="false">VLOOKUP(A114,Modulos!$A:$C,2,0)</f>
        <v>#N/A</v>
      </c>
      <c r="H114" s="1" t="e">
        <f aca="false">AND(G114,C114)</f>
        <v>#N/A</v>
      </c>
      <c r="I114" s="1" t="n">
        <f aca="false">COUNTIF($B:$B,B114)</f>
        <v>9</v>
      </c>
    </row>
    <row r="115" customFormat="false" ht="15" hidden="false" customHeight="false" outlineLevel="0" collapsed="false">
      <c r="A115" s="1" t="s">
        <v>534</v>
      </c>
      <c r="B115" s="1" t="s">
        <v>295</v>
      </c>
      <c r="C115" s="1" t="n">
        <f aca="false">0</f>
        <v>0</v>
      </c>
      <c r="D115" s="1" t="e">
        <f aca="false">VLOOKUP(A115,Modulos!A:C,2,0)</f>
        <v>#N/A</v>
      </c>
      <c r="E115" s="1" t="str">
        <f aca="false">IF(C115,"Nenhuma",VLOOKUP(B115,Funcoes_Outputs!B:C,2,0))</f>
        <v>calcular_eventos</v>
      </c>
      <c r="F115" s="1" t="e">
        <f aca="false">AND(C115,D115)</f>
        <v>#N/A</v>
      </c>
      <c r="G115" s="1" t="e">
        <f aca="false">VLOOKUP(A115,Modulos!$A:$C,2,0)</f>
        <v>#N/A</v>
      </c>
      <c r="H115" s="1" t="e">
        <f aca="false">AND(G115,C115)</f>
        <v>#N/A</v>
      </c>
      <c r="I115" s="1" t="n">
        <f aca="false">COUNTIF($B:$B,B115)</f>
        <v>4</v>
      </c>
    </row>
    <row r="116" customFormat="false" ht="15" hidden="false" customHeight="false" outlineLevel="0" collapsed="false">
      <c r="A116" s="1" t="s">
        <v>534</v>
      </c>
      <c r="B116" s="1" t="s">
        <v>299</v>
      </c>
      <c r="C116" s="1" t="n">
        <f aca="false">0</f>
        <v>0</v>
      </c>
      <c r="D116" s="1" t="e">
        <f aca="false">VLOOKUP(A116,Modulos!A:C,2,0)</f>
        <v>#N/A</v>
      </c>
      <c r="E116" s="1" t="str">
        <f aca="false">IF(C116,"Nenhuma",VLOOKUP(B116,Funcoes_Outputs!B:C,2,0))</f>
        <v>calcular_eventos</v>
      </c>
      <c r="F116" s="1" t="e">
        <f aca="false">AND(C116,D116)</f>
        <v>#N/A</v>
      </c>
      <c r="G116" s="1" t="e">
        <f aca="false">VLOOKUP(A116,Modulos!$A:$C,2,0)</f>
        <v>#N/A</v>
      </c>
      <c r="H116" s="1" t="e">
        <f aca="false">AND(G116,C116)</f>
        <v>#N/A</v>
      </c>
      <c r="I116" s="1" t="n">
        <f aca="false">COUNTIF($B:$B,B116)</f>
        <v>8</v>
      </c>
    </row>
    <row r="117" customFormat="false" ht="15" hidden="false" customHeight="false" outlineLevel="0" collapsed="false">
      <c r="A117" s="1" t="s">
        <v>534</v>
      </c>
      <c r="B117" s="1" t="s">
        <v>303</v>
      </c>
      <c r="C117" s="1" t="n">
        <f aca="false">0</f>
        <v>0</v>
      </c>
      <c r="D117" s="1" t="e">
        <f aca="false">VLOOKUP(A117,Modulos!A:C,2,0)</f>
        <v>#N/A</v>
      </c>
      <c r="E117" s="1" t="str">
        <f aca="false">IF(C117,"Nenhuma",VLOOKUP(B117,Funcoes_Outputs!B:C,2,0))</f>
        <v>calcular_eventos</v>
      </c>
      <c r="F117" s="1" t="e">
        <f aca="false">AND(C117,D117)</f>
        <v>#N/A</v>
      </c>
      <c r="G117" s="1" t="e">
        <f aca="false">VLOOKUP(A117,Modulos!$A:$C,2,0)</f>
        <v>#N/A</v>
      </c>
      <c r="H117" s="1" t="e">
        <f aca="false">AND(G117,C117)</f>
        <v>#N/A</v>
      </c>
      <c r="I117" s="1" t="n">
        <f aca="false">COUNTIF($B:$B,B117)</f>
        <v>4</v>
      </c>
    </row>
    <row r="118" customFormat="false" ht="15" hidden="false" customHeight="false" outlineLevel="0" collapsed="false">
      <c r="A118" s="1" t="s">
        <v>534</v>
      </c>
      <c r="B118" s="1" t="s">
        <v>292</v>
      </c>
      <c r="C118" s="1" t="n">
        <f aca="false">0</f>
        <v>0</v>
      </c>
      <c r="D118" s="1" t="e">
        <f aca="false">VLOOKUP(A118,Modulos!A:C,2,0)</f>
        <v>#N/A</v>
      </c>
      <c r="E118" s="1" t="str">
        <f aca="false">IF(C118,"Nenhuma",VLOOKUP(B118,Funcoes_Outputs!B:C,2,0))</f>
        <v>calcular_eventos</v>
      </c>
      <c r="F118" s="1" t="e">
        <f aca="false">AND(C118,D118)</f>
        <v>#N/A</v>
      </c>
      <c r="G118" s="1" t="e">
        <f aca="false">VLOOKUP(A118,Modulos!$A:$C,2,0)</f>
        <v>#N/A</v>
      </c>
      <c r="H118" s="1" t="e">
        <f aca="false">AND(G118,C118)</f>
        <v>#N/A</v>
      </c>
      <c r="I118" s="1" t="n">
        <f aca="false">COUNTIF($B:$B,B118)</f>
        <v>10</v>
      </c>
    </row>
    <row r="119" customFormat="false" ht="15" hidden="false" customHeight="false" outlineLevel="0" collapsed="false">
      <c r="A119" s="1" t="s">
        <v>534</v>
      </c>
      <c r="B119" s="1" t="s">
        <v>296</v>
      </c>
      <c r="C119" s="1" t="n">
        <f aca="false">0</f>
        <v>0</v>
      </c>
      <c r="D119" s="1" t="e">
        <f aca="false">VLOOKUP(A119,Modulos!A:C,2,0)</f>
        <v>#N/A</v>
      </c>
      <c r="E119" s="1" t="str">
        <f aca="false">IF(C119,"Nenhuma",VLOOKUP(B119,Funcoes_Outputs!B:C,2,0))</f>
        <v>calcular_eventos</v>
      </c>
      <c r="F119" s="1" t="e">
        <f aca="false">AND(C119,D119)</f>
        <v>#N/A</v>
      </c>
      <c r="G119" s="1" t="e">
        <f aca="false">VLOOKUP(A119,Modulos!$A:$C,2,0)</f>
        <v>#N/A</v>
      </c>
      <c r="H119" s="1" t="e">
        <f aca="false">AND(G119,C119)</f>
        <v>#N/A</v>
      </c>
      <c r="I119" s="1" t="n">
        <f aca="false">COUNTIF($B:$B,B119)</f>
        <v>5</v>
      </c>
    </row>
    <row r="120" customFormat="false" ht="15" hidden="false" customHeight="false" outlineLevel="0" collapsed="false">
      <c r="A120" s="1" t="s">
        <v>534</v>
      </c>
      <c r="B120" s="1" t="s">
        <v>300</v>
      </c>
      <c r="C120" s="1" t="n">
        <f aca="false">0</f>
        <v>0</v>
      </c>
      <c r="D120" s="1" t="e">
        <f aca="false">VLOOKUP(A120,Modulos!A:C,2,0)</f>
        <v>#N/A</v>
      </c>
      <c r="E120" s="1" t="str">
        <f aca="false">IF(C120,"Nenhuma",VLOOKUP(B120,Funcoes_Outputs!B:C,2,0))</f>
        <v>calcular_eventos</v>
      </c>
      <c r="F120" s="1" t="e">
        <f aca="false">AND(C120,D120)</f>
        <v>#N/A</v>
      </c>
      <c r="G120" s="1" t="e">
        <f aca="false">VLOOKUP(A120,Modulos!$A:$C,2,0)</f>
        <v>#N/A</v>
      </c>
      <c r="H120" s="1" t="e">
        <f aca="false">AND(G120,C120)</f>
        <v>#N/A</v>
      </c>
      <c r="I120" s="1" t="n">
        <f aca="false">COUNTIF($B:$B,B120)</f>
        <v>9</v>
      </c>
    </row>
    <row r="121" customFormat="false" ht="15" hidden="false" customHeight="false" outlineLevel="0" collapsed="false">
      <c r="A121" s="1" t="s">
        <v>534</v>
      </c>
      <c r="B121" s="1" t="s">
        <v>304</v>
      </c>
      <c r="C121" s="1" t="n">
        <f aca="false">0</f>
        <v>0</v>
      </c>
      <c r="D121" s="1" t="e">
        <f aca="false">VLOOKUP(A121,Modulos!A:C,2,0)</f>
        <v>#N/A</v>
      </c>
      <c r="E121" s="1" t="str">
        <f aca="false">IF(C121,"Nenhuma",VLOOKUP(B121,Funcoes_Outputs!B:C,2,0))</f>
        <v>calcular_eventos</v>
      </c>
      <c r="F121" s="1" t="e">
        <f aca="false">AND(C121,D121)</f>
        <v>#N/A</v>
      </c>
      <c r="G121" s="1" t="e">
        <f aca="false">VLOOKUP(A121,Modulos!$A:$C,2,0)</f>
        <v>#N/A</v>
      </c>
      <c r="H121" s="1" t="e">
        <f aca="false">AND(G121,C121)</f>
        <v>#N/A</v>
      </c>
      <c r="I121" s="1" t="n">
        <f aca="false">COUNTIF($B:$B,B121)</f>
        <v>5</v>
      </c>
    </row>
    <row r="122" customFormat="false" ht="15" hidden="false" customHeight="false" outlineLevel="0" collapsed="false">
      <c r="A122" s="1" t="s">
        <v>534</v>
      </c>
      <c r="B122" s="1" t="s">
        <v>335</v>
      </c>
      <c r="C122" s="1" t="n">
        <f aca="false">0</f>
        <v>0</v>
      </c>
      <c r="D122" s="1" t="e">
        <f aca="false">VLOOKUP(A122,Modulos!A:C,2,0)</f>
        <v>#N/A</v>
      </c>
      <c r="E122" s="1" t="str">
        <f aca="false">IF(C122,"Nenhuma",VLOOKUP(B122,Funcoes_Outputs!B:C,2,0))</f>
        <v>calcular_faltas</v>
      </c>
      <c r="F122" s="1" t="e">
        <f aca="false">AND(C122,D122)</f>
        <v>#N/A</v>
      </c>
      <c r="G122" s="1" t="e">
        <f aca="false">VLOOKUP(A122,Modulos!$A:$C,2,0)</f>
        <v>#N/A</v>
      </c>
      <c r="H122" s="1" t="e">
        <f aca="false">AND(G122,C122)</f>
        <v>#N/A</v>
      </c>
      <c r="I122" s="1" t="n">
        <f aca="false">COUNTIF($B:$B,B122)</f>
        <v>2</v>
      </c>
    </row>
    <row r="123" customFormat="false" ht="15" hidden="false" customHeight="false" outlineLevel="0" collapsed="false">
      <c r="A123" s="1" t="s">
        <v>95</v>
      </c>
      <c r="B123" s="1" t="s">
        <v>121</v>
      </c>
      <c r="C123" s="1" t="n">
        <f aca="false">1</f>
        <v>1</v>
      </c>
      <c r="D123" s="1" t="n">
        <f aca="false">VLOOKUP(A123,Modulos!A:C,2,0)</f>
        <v>0</v>
      </c>
      <c r="E123" s="1" t="str">
        <f aca="false">IF(C123,"Nenhuma",VLOOKUP(B123,Funcoes_Outputs!B:C,2,0))</f>
        <v>Nenhuma</v>
      </c>
      <c r="F123" s="1" t="n">
        <f aca="false">AND(C123,D123)</f>
        <v>0</v>
      </c>
      <c r="G123" s="1" t="n">
        <f aca="false">VLOOKUP(A123,Modulos!$A:$C,2,0)</f>
        <v>0</v>
      </c>
      <c r="H123" s="1" t="n">
        <f aca="false">AND(G123,C123)</f>
        <v>0</v>
      </c>
      <c r="I123" s="1" t="n">
        <f aca="false">COUNTIF($B:$B,B123)</f>
        <v>1</v>
      </c>
    </row>
    <row r="124" customFormat="false" ht="15" hidden="false" customHeight="false" outlineLevel="0" collapsed="false">
      <c r="A124" s="1" t="s">
        <v>95</v>
      </c>
      <c r="B124" s="1" t="s">
        <v>144</v>
      </c>
      <c r="C124" s="1" t="n">
        <f aca="false">1</f>
        <v>1</v>
      </c>
      <c r="D124" s="1" t="n">
        <f aca="false">VLOOKUP(A124,Modulos!A:C,2,0)</f>
        <v>0</v>
      </c>
      <c r="E124" s="1" t="str">
        <f aca="false">IF(C124,"Nenhuma",VLOOKUP(B124,Funcoes_Outputs!B:C,2,0))</f>
        <v>Nenhuma</v>
      </c>
      <c r="F124" s="1" t="n">
        <f aca="false">AND(C124,D124)</f>
        <v>0</v>
      </c>
      <c r="G124" s="1" t="n">
        <f aca="false">VLOOKUP(A124,Modulos!$A:$C,2,0)</f>
        <v>0</v>
      </c>
      <c r="H124" s="1" t="n">
        <f aca="false">AND(G124,C124)</f>
        <v>0</v>
      </c>
      <c r="I124" s="1" t="n">
        <f aca="false">COUNTIF($B:$B,B124)</f>
        <v>1</v>
      </c>
    </row>
    <row r="125" customFormat="false" ht="15" hidden="false" customHeight="false" outlineLevel="0" collapsed="false">
      <c r="A125" s="1" t="s">
        <v>95</v>
      </c>
      <c r="B125" s="1" t="s">
        <v>174</v>
      </c>
      <c r="C125" s="1" t="n">
        <f aca="false">1</f>
        <v>1</v>
      </c>
      <c r="D125" s="1" t="n">
        <f aca="false">VLOOKUP(A125,Modulos!A:C,2,0)</f>
        <v>0</v>
      </c>
      <c r="E125" s="1" t="str">
        <f aca="false">IF(C125,"Nenhuma",VLOOKUP(B125,Funcoes_Outputs!B:C,2,0))</f>
        <v>Nenhuma</v>
      </c>
      <c r="F125" s="1" t="n">
        <f aca="false">AND(C125,D125)</f>
        <v>0</v>
      </c>
      <c r="G125" s="1" t="n">
        <f aca="false">VLOOKUP(A125,Modulos!$A:$C,2,0)</f>
        <v>0</v>
      </c>
      <c r="H125" s="1" t="n">
        <f aca="false">AND(G125,C125)</f>
        <v>0</v>
      </c>
      <c r="I125" s="1" t="n">
        <f aca="false">COUNTIF($B:$B,B125)</f>
        <v>1</v>
      </c>
    </row>
    <row r="126" customFormat="false" ht="15" hidden="false" customHeight="false" outlineLevel="0" collapsed="false">
      <c r="A126" s="1" t="s">
        <v>95</v>
      </c>
      <c r="B126" s="1" t="s">
        <v>175</v>
      </c>
      <c r="C126" s="1" t="n">
        <f aca="false">1</f>
        <v>1</v>
      </c>
      <c r="D126" s="1" t="n">
        <f aca="false">VLOOKUP(A126,Modulos!A:C,2,0)</f>
        <v>0</v>
      </c>
      <c r="E126" s="1" t="str">
        <f aca="false">IF(C126,"Nenhuma",VLOOKUP(B126,Funcoes_Outputs!B:C,2,0))</f>
        <v>Nenhuma</v>
      </c>
      <c r="F126" s="1" t="n">
        <f aca="false">AND(C126,D126)</f>
        <v>0</v>
      </c>
      <c r="G126" s="1" t="n">
        <f aca="false">VLOOKUP(A126,Modulos!$A:$C,2,0)</f>
        <v>0</v>
      </c>
      <c r="H126" s="1" t="n">
        <f aca="false">AND(G126,C126)</f>
        <v>0</v>
      </c>
      <c r="I126" s="1" t="n">
        <f aca="false">COUNTIF($B:$B,B126)</f>
        <v>1</v>
      </c>
    </row>
    <row r="127" customFormat="false" ht="15" hidden="false" customHeight="false" outlineLevel="0" collapsed="false">
      <c r="A127" s="1" t="s">
        <v>93</v>
      </c>
      <c r="B127" s="1" t="s">
        <v>142</v>
      </c>
      <c r="C127" s="1" t="n">
        <f aca="false">1</f>
        <v>1</v>
      </c>
      <c r="D127" s="1" t="n">
        <f aca="false">VLOOKUP(A127,Modulos!A:C,2,0)</f>
        <v>0</v>
      </c>
      <c r="E127" s="1" t="str">
        <f aca="false">IF(C127,"Nenhuma",VLOOKUP(B127,Funcoes_Outputs!B:C,2,0))</f>
        <v>Nenhuma</v>
      </c>
      <c r="F127" s="1" t="n">
        <f aca="false">AND(C127,D127)</f>
        <v>0</v>
      </c>
      <c r="G127" s="1" t="n">
        <f aca="false">VLOOKUP(A127,Modulos!$A:$C,2,0)</f>
        <v>0</v>
      </c>
      <c r="H127" s="1" t="n">
        <f aca="false">AND(G127,C127)</f>
        <v>0</v>
      </c>
      <c r="I127" s="1" t="n">
        <f aca="false">COUNTIF($B:$B,B127)</f>
        <v>1</v>
      </c>
    </row>
    <row r="128" customFormat="false" ht="15" hidden="false" customHeight="false" outlineLevel="0" collapsed="false">
      <c r="A128" s="1" t="s">
        <v>93</v>
      </c>
      <c r="B128" s="1" t="s">
        <v>143</v>
      </c>
      <c r="C128" s="1" t="n">
        <f aca="false">1</f>
        <v>1</v>
      </c>
      <c r="D128" s="1" t="n">
        <f aca="false">VLOOKUP(A128,Modulos!A:C,2,0)</f>
        <v>0</v>
      </c>
      <c r="E128" s="1" t="str">
        <f aca="false">IF(C128,"Nenhuma",VLOOKUP(B128,Funcoes_Outputs!B:C,2,0))</f>
        <v>Nenhuma</v>
      </c>
      <c r="F128" s="1" t="n">
        <f aca="false">AND(C128,D128)</f>
        <v>0</v>
      </c>
      <c r="G128" s="1" t="n">
        <f aca="false">VLOOKUP(A128,Modulos!$A:$C,2,0)</f>
        <v>0</v>
      </c>
      <c r="H128" s="1" t="n">
        <f aca="false">AND(G128,C128)</f>
        <v>0</v>
      </c>
      <c r="I128" s="1" t="n">
        <f aca="false">COUNTIF($B:$B,B128)</f>
        <v>1</v>
      </c>
    </row>
    <row r="129" customFormat="false" ht="15" hidden="false" customHeight="false" outlineLevel="0" collapsed="false">
      <c r="A129" s="1" t="s">
        <v>93</v>
      </c>
      <c r="B129" s="1" t="s">
        <v>293</v>
      </c>
      <c r="C129" s="1" t="n">
        <f aca="false">0</f>
        <v>0</v>
      </c>
      <c r="D129" s="1" t="n">
        <f aca="false">VLOOKUP(A129,Modulos!A:C,2,0)</f>
        <v>0</v>
      </c>
      <c r="E129" s="1" t="str">
        <f aca="false">IF(C129,"Nenhuma",VLOOKUP(B129,Funcoes_Outputs!B:C,2,0))</f>
        <v>calcular_eventos</v>
      </c>
      <c r="F129" s="1" t="n">
        <f aca="false">AND(C129,D129)</f>
        <v>0</v>
      </c>
      <c r="G129" s="1" t="n">
        <f aca="false">VLOOKUP(A129,Modulos!$A:$C,2,0)</f>
        <v>0</v>
      </c>
      <c r="H129" s="1" t="n">
        <f aca="false">AND(G129,C129)</f>
        <v>0</v>
      </c>
      <c r="I129" s="1" t="n">
        <f aca="false">COUNTIF($B:$B,B129)</f>
        <v>7</v>
      </c>
    </row>
    <row r="130" customFormat="false" ht="15" hidden="false" customHeight="false" outlineLevel="0" collapsed="false">
      <c r="A130" s="1" t="s">
        <v>93</v>
      </c>
      <c r="B130" s="1" t="s">
        <v>294</v>
      </c>
      <c r="C130" s="1" t="n">
        <f aca="false">0</f>
        <v>0</v>
      </c>
      <c r="D130" s="1" t="n">
        <f aca="false">VLOOKUP(A130,Modulos!A:C,2,0)</f>
        <v>0</v>
      </c>
      <c r="E130" s="1" t="str">
        <f aca="false">IF(C130,"Nenhuma",VLOOKUP(B130,Funcoes_Outputs!B:C,2,0))</f>
        <v>calcular_eventos</v>
      </c>
      <c r="F130" s="1" t="n">
        <f aca="false">AND(C130,D130)</f>
        <v>0</v>
      </c>
      <c r="G130" s="1" t="n">
        <f aca="false">VLOOKUP(A130,Modulos!$A:$C,2,0)</f>
        <v>0</v>
      </c>
      <c r="H130" s="1" t="n">
        <f aca="false">AND(G130,C130)</f>
        <v>0</v>
      </c>
      <c r="I130" s="1" t="n">
        <f aca="false">COUNTIF($B:$B,B130)</f>
        <v>8</v>
      </c>
    </row>
    <row r="131" customFormat="false" ht="15" hidden="false" customHeight="false" outlineLevel="0" collapsed="false">
      <c r="A131" s="1" t="s">
        <v>93</v>
      </c>
      <c r="B131" s="1" t="s">
        <v>289</v>
      </c>
      <c r="C131" s="1" t="n">
        <f aca="false">0</f>
        <v>0</v>
      </c>
      <c r="D131" s="1" t="n">
        <f aca="false">VLOOKUP(A131,Modulos!A:C,2,0)</f>
        <v>0</v>
      </c>
      <c r="E131" s="1" t="str">
        <f aca="false">IF(C131,"Nenhuma",VLOOKUP(B131,Funcoes_Outputs!B:C,2,0))</f>
        <v>calcular_eventos</v>
      </c>
      <c r="F131" s="1" t="n">
        <f aca="false">AND(C131,D131)</f>
        <v>0</v>
      </c>
      <c r="G131" s="1" t="n">
        <f aca="false">VLOOKUP(A131,Modulos!$A:$C,2,0)</f>
        <v>0</v>
      </c>
      <c r="H131" s="1" t="n">
        <f aca="false">AND(G131,C131)</f>
        <v>0</v>
      </c>
      <c r="I131" s="1" t="n">
        <f aca="false">COUNTIF($B:$B,B131)</f>
        <v>9</v>
      </c>
    </row>
    <row r="132" customFormat="false" ht="15" hidden="false" customHeight="false" outlineLevel="0" collapsed="false">
      <c r="A132" s="1" t="s">
        <v>93</v>
      </c>
      <c r="B132" s="1" t="s">
        <v>292</v>
      </c>
      <c r="C132" s="1" t="n">
        <f aca="false">0</f>
        <v>0</v>
      </c>
      <c r="D132" s="1" t="n">
        <f aca="false">VLOOKUP(A132,Modulos!A:C,2,0)</f>
        <v>0</v>
      </c>
      <c r="E132" s="1" t="str">
        <f aca="false">IF(C132,"Nenhuma",VLOOKUP(B132,Funcoes_Outputs!B:C,2,0))</f>
        <v>calcular_eventos</v>
      </c>
      <c r="F132" s="1" t="n">
        <f aca="false">AND(C132,D132)</f>
        <v>0</v>
      </c>
      <c r="G132" s="1" t="n">
        <f aca="false">VLOOKUP(A132,Modulos!$A:$C,2,0)</f>
        <v>0</v>
      </c>
      <c r="H132" s="1" t="n">
        <f aca="false">AND(G132,C132)</f>
        <v>0</v>
      </c>
      <c r="I132" s="1" t="n">
        <f aca="false">COUNTIF($B:$B,B132)</f>
        <v>10</v>
      </c>
    </row>
    <row r="133" customFormat="false" ht="15" hidden="false" customHeight="false" outlineLevel="0" collapsed="false">
      <c r="A133" s="1" t="s">
        <v>73</v>
      </c>
      <c r="B133" s="1" t="s">
        <v>26</v>
      </c>
      <c r="C133" s="1" t="n">
        <f aca="false">1</f>
        <v>1</v>
      </c>
      <c r="D133" s="1" t="n">
        <f aca="false">VLOOKUP(A133,Modulos!A:C,2,0)</f>
        <v>0</v>
      </c>
      <c r="E133" s="1" t="str">
        <f aca="false">IF(C133,"Nenhuma",VLOOKUP(B133,Funcoes_Outputs!B:C,2,0))</f>
        <v>Nenhuma</v>
      </c>
      <c r="F133" s="1" t="n">
        <f aca="false">AND(C133,D133)</f>
        <v>0</v>
      </c>
      <c r="G133" s="1" t="n">
        <f aca="false">VLOOKUP(A133,Modulos!$A:$C,2,0)</f>
        <v>0</v>
      </c>
      <c r="H133" s="1" t="n">
        <f aca="false">AND(G133,C133)</f>
        <v>0</v>
      </c>
      <c r="I133" s="1" t="n">
        <f aca="false">COUNTIF($B:$B,B133)</f>
        <v>1</v>
      </c>
    </row>
    <row r="134" customFormat="false" ht="15" hidden="false" customHeight="false" outlineLevel="0" collapsed="false">
      <c r="A134" s="1" t="s">
        <v>73</v>
      </c>
      <c r="B134" s="1" t="s">
        <v>293</v>
      </c>
      <c r="C134" s="1" t="n">
        <f aca="false">0</f>
        <v>0</v>
      </c>
      <c r="D134" s="1" t="n">
        <f aca="false">VLOOKUP(A134,Modulos!A:C,2,0)</f>
        <v>0</v>
      </c>
      <c r="E134" s="1" t="str">
        <f aca="false">IF(C134,"Nenhuma",VLOOKUP(B134,Funcoes_Outputs!B:C,2,0))</f>
        <v>calcular_eventos</v>
      </c>
      <c r="F134" s="1" t="n">
        <f aca="false">AND(C134,D134)</f>
        <v>0</v>
      </c>
      <c r="G134" s="1" t="n">
        <f aca="false">VLOOKUP(A134,Modulos!$A:$C,2,0)</f>
        <v>0</v>
      </c>
      <c r="H134" s="1" t="n">
        <f aca="false">AND(G134,C134)</f>
        <v>0</v>
      </c>
      <c r="I134" s="1" t="n">
        <f aca="false">COUNTIF($B:$B,B134)</f>
        <v>7</v>
      </c>
    </row>
    <row r="135" customFormat="false" ht="15" hidden="false" customHeight="false" outlineLevel="0" collapsed="false">
      <c r="A135" s="1" t="s">
        <v>73</v>
      </c>
      <c r="B135" s="1" t="s">
        <v>301</v>
      </c>
      <c r="C135" s="1" t="n">
        <f aca="false">0</f>
        <v>0</v>
      </c>
      <c r="D135" s="1" t="n">
        <f aca="false">VLOOKUP(A135,Modulos!A:C,2,0)</f>
        <v>0</v>
      </c>
      <c r="E135" s="1" t="str">
        <f aca="false">IF(C135,"Nenhuma",VLOOKUP(B135,Funcoes_Outputs!B:C,2,0))</f>
        <v>calcular_eventos</v>
      </c>
      <c r="F135" s="1" t="n">
        <f aca="false">AND(C135,D135)</f>
        <v>0</v>
      </c>
      <c r="G135" s="1" t="n">
        <f aca="false">VLOOKUP(A135,Modulos!$A:$C,2,0)</f>
        <v>0</v>
      </c>
      <c r="H135" s="1" t="n">
        <f aca="false">AND(G135,C135)</f>
        <v>0</v>
      </c>
      <c r="I135" s="1" t="n">
        <f aca="false">COUNTIF($B:$B,B135)</f>
        <v>6</v>
      </c>
    </row>
    <row r="136" customFormat="false" ht="15" hidden="false" customHeight="false" outlineLevel="0" collapsed="false">
      <c r="A136" s="1" t="s">
        <v>73</v>
      </c>
      <c r="B136" s="1" t="s">
        <v>294</v>
      </c>
      <c r="C136" s="1" t="n">
        <f aca="false">0</f>
        <v>0</v>
      </c>
      <c r="D136" s="1" t="n">
        <f aca="false">VLOOKUP(A136,Modulos!A:C,2,0)</f>
        <v>0</v>
      </c>
      <c r="E136" s="1" t="str">
        <f aca="false">IF(C136,"Nenhuma",VLOOKUP(B136,Funcoes_Outputs!B:C,2,0))</f>
        <v>calcular_eventos</v>
      </c>
      <c r="F136" s="1" t="n">
        <f aca="false">AND(C136,D136)</f>
        <v>0</v>
      </c>
      <c r="G136" s="1" t="n">
        <f aca="false">VLOOKUP(A136,Modulos!$A:$C,2,0)</f>
        <v>0</v>
      </c>
      <c r="H136" s="1" t="n">
        <f aca="false">AND(G136,C136)</f>
        <v>0</v>
      </c>
      <c r="I136" s="1" t="n">
        <f aca="false">COUNTIF($B:$B,B136)</f>
        <v>8</v>
      </c>
    </row>
    <row r="137" customFormat="false" ht="15" hidden="false" customHeight="false" outlineLevel="0" collapsed="false">
      <c r="A137" s="1" t="s">
        <v>73</v>
      </c>
      <c r="B137" s="1" t="s">
        <v>302</v>
      </c>
      <c r="C137" s="1" t="n">
        <f aca="false">0</f>
        <v>0</v>
      </c>
      <c r="D137" s="1" t="n">
        <f aca="false">VLOOKUP(A137,Modulos!A:C,2,0)</f>
        <v>0</v>
      </c>
      <c r="E137" s="1" t="str">
        <f aca="false">IF(C137,"Nenhuma",VLOOKUP(B137,Funcoes_Outputs!B:C,2,0))</f>
        <v>calcular_eventos</v>
      </c>
      <c r="F137" s="1" t="n">
        <f aca="false">AND(C137,D137)</f>
        <v>0</v>
      </c>
      <c r="G137" s="1" t="n">
        <f aca="false">VLOOKUP(A137,Modulos!$A:$C,2,0)</f>
        <v>0</v>
      </c>
      <c r="H137" s="1" t="n">
        <f aca="false">AND(G137,C137)</f>
        <v>0</v>
      </c>
      <c r="I137" s="1" t="n">
        <f aca="false">COUNTIF($B:$B,B137)</f>
        <v>7</v>
      </c>
    </row>
    <row r="138" customFormat="false" ht="15" hidden="false" customHeight="false" outlineLevel="0" collapsed="false">
      <c r="A138" s="1" t="s">
        <v>73</v>
      </c>
      <c r="B138" s="1" t="s">
        <v>289</v>
      </c>
      <c r="C138" s="1" t="n">
        <f aca="false">0</f>
        <v>0</v>
      </c>
      <c r="D138" s="1" t="n">
        <f aca="false">VLOOKUP(A138,Modulos!A:C,2,0)</f>
        <v>0</v>
      </c>
      <c r="E138" s="1" t="str">
        <f aca="false">IF(C138,"Nenhuma",VLOOKUP(B138,Funcoes_Outputs!B:C,2,0))</f>
        <v>calcular_eventos</v>
      </c>
      <c r="F138" s="1" t="n">
        <f aca="false">AND(C138,D138)</f>
        <v>0</v>
      </c>
      <c r="G138" s="1" t="n">
        <f aca="false">VLOOKUP(A138,Modulos!$A:$C,2,0)</f>
        <v>0</v>
      </c>
      <c r="H138" s="1" t="n">
        <f aca="false">AND(G138,C138)</f>
        <v>0</v>
      </c>
      <c r="I138" s="1" t="n">
        <f aca="false">COUNTIF($B:$B,B138)</f>
        <v>9</v>
      </c>
    </row>
    <row r="139" customFormat="false" ht="15" hidden="false" customHeight="false" outlineLevel="0" collapsed="false">
      <c r="A139" s="1" t="s">
        <v>73</v>
      </c>
      <c r="B139" s="1" t="s">
        <v>299</v>
      </c>
      <c r="C139" s="1" t="n">
        <f aca="false">0</f>
        <v>0</v>
      </c>
      <c r="D139" s="1" t="n">
        <f aca="false">VLOOKUP(A139,Modulos!A:C,2,0)</f>
        <v>0</v>
      </c>
      <c r="E139" s="1" t="str">
        <f aca="false">IF(C139,"Nenhuma",VLOOKUP(B139,Funcoes_Outputs!B:C,2,0))</f>
        <v>calcular_eventos</v>
      </c>
      <c r="F139" s="1" t="n">
        <f aca="false">AND(C139,D139)</f>
        <v>0</v>
      </c>
      <c r="G139" s="1" t="n">
        <f aca="false">VLOOKUP(A139,Modulos!$A:$C,2,0)</f>
        <v>0</v>
      </c>
      <c r="H139" s="1" t="n">
        <f aca="false">AND(G139,C139)</f>
        <v>0</v>
      </c>
      <c r="I139" s="1" t="n">
        <f aca="false">COUNTIF($B:$B,B139)</f>
        <v>8</v>
      </c>
    </row>
    <row r="140" customFormat="false" ht="15" hidden="false" customHeight="false" outlineLevel="0" collapsed="false">
      <c r="A140" s="1" t="s">
        <v>73</v>
      </c>
      <c r="B140" s="1" t="s">
        <v>292</v>
      </c>
      <c r="C140" s="1" t="n">
        <f aca="false">0</f>
        <v>0</v>
      </c>
      <c r="D140" s="1" t="n">
        <f aca="false">VLOOKUP(A140,Modulos!A:C,2,0)</f>
        <v>0</v>
      </c>
      <c r="E140" s="1" t="str">
        <f aca="false">IF(C140,"Nenhuma",VLOOKUP(B140,Funcoes_Outputs!B:C,2,0))</f>
        <v>calcular_eventos</v>
      </c>
      <c r="F140" s="1" t="n">
        <f aca="false">AND(C140,D140)</f>
        <v>0</v>
      </c>
      <c r="G140" s="1" t="n">
        <f aca="false">VLOOKUP(A140,Modulos!$A:$C,2,0)</f>
        <v>0</v>
      </c>
      <c r="H140" s="1" t="n">
        <f aca="false">AND(G140,C140)</f>
        <v>0</v>
      </c>
      <c r="I140" s="1" t="n">
        <f aca="false">COUNTIF($B:$B,B140)</f>
        <v>10</v>
      </c>
    </row>
    <row r="141" customFormat="false" ht="15" hidden="false" customHeight="false" outlineLevel="0" collapsed="false">
      <c r="A141" s="1" t="s">
        <v>73</v>
      </c>
      <c r="B141" s="1" t="s">
        <v>300</v>
      </c>
      <c r="C141" s="1" t="n">
        <f aca="false">0</f>
        <v>0</v>
      </c>
      <c r="D141" s="1" t="n">
        <f aca="false">VLOOKUP(A141,Modulos!A:C,2,0)</f>
        <v>0</v>
      </c>
      <c r="E141" s="1" t="str">
        <f aca="false">IF(C141,"Nenhuma",VLOOKUP(B141,Funcoes_Outputs!B:C,2,0))</f>
        <v>calcular_eventos</v>
      </c>
      <c r="F141" s="1" t="n">
        <f aca="false">AND(C141,D141)</f>
        <v>0</v>
      </c>
      <c r="G141" s="1" t="n">
        <f aca="false">VLOOKUP(A141,Modulos!$A:$C,2,0)</f>
        <v>0</v>
      </c>
      <c r="H141" s="1" t="n">
        <f aca="false">AND(G141,C141)</f>
        <v>0</v>
      </c>
      <c r="I141" s="1" t="n">
        <f aca="false">COUNTIF($B:$B,B141)</f>
        <v>9</v>
      </c>
    </row>
    <row r="142" customFormat="false" ht="15" hidden="false" customHeight="false" outlineLevel="0" collapsed="false">
      <c r="A142" s="1" t="s">
        <v>67</v>
      </c>
      <c r="B142" s="1" t="s">
        <v>161</v>
      </c>
      <c r="C142" s="1" t="n">
        <f aca="false">1</f>
        <v>1</v>
      </c>
      <c r="D142" s="1" t="n">
        <f aca="false">VLOOKUP(A142,Modulos!A:C,2,0)</f>
        <v>0</v>
      </c>
      <c r="E142" s="1" t="str">
        <f aca="false">IF(C142,"Nenhuma",VLOOKUP(B142,Funcoes_Outputs!B:C,2,0))</f>
        <v>Nenhuma</v>
      </c>
      <c r="F142" s="1" t="n">
        <f aca="false">AND(C142,D142)</f>
        <v>0</v>
      </c>
      <c r="G142" s="1" t="n">
        <f aca="false">VLOOKUP(A142,Modulos!$A:$C,2,0)</f>
        <v>0</v>
      </c>
      <c r="H142" s="1" t="n">
        <f aca="false">AND(G142,C142)</f>
        <v>0</v>
      </c>
      <c r="I142" s="1" t="n">
        <f aca="false">COUNTIF($B:$B,B142)</f>
        <v>1</v>
      </c>
    </row>
    <row r="143" customFormat="false" ht="15" hidden="false" customHeight="false" outlineLevel="0" collapsed="false">
      <c r="A143" s="1" t="s">
        <v>67</v>
      </c>
      <c r="B143" s="1" t="s">
        <v>10</v>
      </c>
      <c r="C143" s="1" t="n">
        <f aca="false">1</f>
        <v>1</v>
      </c>
      <c r="D143" s="1" t="n">
        <f aca="false">VLOOKUP(A143,Modulos!A:C,2,0)</f>
        <v>0</v>
      </c>
      <c r="E143" s="1" t="str">
        <f aca="false">IF(C143,"Nenhuma",VLOOKUP(B143,Funcoes_Outputs!B:C,2,0))</f>
        <v>Nenhuma</v>
      </c>
      <c r="F143" s="1" t="n">
        <f aca="false">AND(C143,D143)</f>
        <v>0</v>
      </c>
      <c r="G143" s="1" t="n">
        <f aca="false">VLOOKUP(A143,Modulos!$A:$C,2,0)</f>
        <v>0</v>
      </c>
      <c r="H143" s="1" t="n">
        <f aca="false">AND(G143,C143)</f>
        <v>0</v>
      </c>
      <c r="I143" s="1" t="n">
        <f aca="false">COUNTIF($B:$B,B143)</f>
        <v>3</v>
      </c>
    </row>
    <row r="144" customFormat="false" ht="15" hidden="false" customHeight="false" outlineLevel="0" collapsed="false">
      <c r="A144" s="1" t="s">
        <v>67</v>
      </c>
      <c r="B144" s="1" t="s">
        <v>4</v>
      </c>
      <c r="C144" s="1" t="n">
        <f aca="false">1</f>
        <v>1</v>
      </c>
      <c r="D144" s="1" t="n">
        <f aca="false">VLOOKUP(A144,Modulos!A:C,2,0)</f>
        <v>0</v>
      </c>
      <c r="E144" s="1" t="str">
        <f aca="false">IF(C144,"Nenhuma",VLOOKUP(B144,Funcoes_Outputs!B:C,2,0))</f>
        <v>Nenhuma</v>
      </c>
      <c r="F144" s="1" t="n">
        <f aca="false">AND(C144,D144)</f>
        <v>0</v>
      </c>
      <c r="G144" s="1" t="n">
        <f aca="false">VLOOKUP(A144,Modulos!$A:$C,2,0)</f>
        <v>0</v>
      </c>
      <c r="H144" s="1" t="n">
        <f aca="false">AND(G144,C144)</f>
        <v>0</v>
      </c>
      <c r="I144" s="1" t="n">
        <f aca="false">COUNTIF($B:$B,B144)</f>
        <v>9</v>
      </c>
    </row>
    <row r="145" customFormat="false" ht="15" hidden="false" customHeight="false" outlineLevel="0" collapsed="false">
      <c r="A145" s="1" t="s">
        <v>67</v>
      </c>
      <c r="B145" s="1" t="s">
        <v>11</v>
      </c>
      <c r="C145" s="1" t="n">
        <f aca="false">1</f>
        <v>1</v>
      </c>
      <c r="D145" s="1" t="n">
        <f aca="false">VLOOKUP(A145,Modulos!A:C,2,0)</f>
        <v>0</v>
      </c>
      <c r="E145" s="1" t="str">
        <f aca="false">IF(C145,"Nenhuma",VLOOKUP(B145,Funcoes_Outputs!B:C,2,0))</f>
        <v>Nenhuma</v>
      </c>
      <c r="F145" s="1" t="n">
        <f aca="false">AND(C145,D145)</f>
        <v>0</v>
      </c>
      <c r="G145" s="1" t="n">
        <f aca="false">VLOOKUP(A145,Modulos!$A:$C,2,0)</f>
        <v>0</v>
      </c>
      <c r="H145" s="1" t="n">
        <f aca="false">AND(G145,C145)</f>
        <v>0</v>
      </c>
      <c r="I145" s="1" t="n">
        <f aca="false">COUNTIF($B:$B,B145)</f>
        <v>2</v>
      </c>
    </row>
    <row r="146" customFormat="false" ht="15" hidden="false" customHeight="false" outlineLevel="0" collapsed="false">
      <c r="A146" s="1" t="s">
        <v>83</v>
      </c>
      <c r="B146" s="1" t="s">
        <v>160</v>
      </c>
      <c r="C146" s="1" t="n">
        <f aca="false">1</f>
        <v>1</v>
      </c>
      <c r="D146" s="1" t="n">
        <f aca="false">VLOOKUP(A146,Modulos!A:C,2,0)</f>
        <v>1</v>
      </c>
      <c r="E146" s="1" t="str">
        <f aca="false">IF(C146,"Nenhuma",VLOOKUP(B146,Funcoes_Outputs!B:C,2,0))</f>
        <v>Nenhuma</v>
      </c>
      <c r="F146" s="1" t="n">
        <f aca="false">AND(C146,D146)</f>
        <v>1</v>
      </c>
      <c r="G146" s="1" t="n">
        <f aca="false">VLOOKUP(A146,Modulos!$A:$C,2,0)</f>
        <v>1</v>
      </c>
      <c r="H146" s="1" t="n">
        <f aca="false">AND(G146,C146)</f>
        <v>1</v>
      </c>
      <c r="I146" s="1" t="n">
        <f aca="false">COUNTIF($B:$B,B146)</f>
        <v>1</v>
      </c>
    </row>
    <row r="147" customFormat="false" ht="15" hidden="false" customHeight="false" outlineLevel="0" collapsed="false">
      <c r="A147" s="1" t="s">
        <v>85</v>
      </c>
      <c r="B147" s="1" t="s">
        <v>159</v>
      </c>
      <c r="C147" s="1" t="n">
        <f aca="false">1</f>
        <v>1</v>
      </c>
      <c r="D147" s="1" t="n">
        <f aca="false">VLOOKUP(A147,Modulos!A:C,2,0)</f>
        <v>1</v>
      </c>
      <c r="E147" s="1" t="str">
        <f aca="false">IF(C147,"Nenhuma",VLOOKUP(B147,Funcoes_Outputs!B:C,2,0))</f>
        <v>Nenhuma</v>
      </c>
      <c r="F147" s="1" t="n">
        <f aca="false">AND(C147,D147)</f>
        <v>1</v>
      </c>
      <c r="G147" s="1" t="n">
        <f aca="false">VLOOKUP(A147,Modulos!$A:$C,2,0)</f>
        <v>1</v>
      </c>
      <c r="H147" s="1" t="n">
        <f aca="false">AND(G147,C147)</f>
        <v>1</v>
      </c>
      <c r="I147" s="1" t="n">
        <f aca="false">COUNTIF($B:$B,B147)</f>
        <v>1</v>
      </c>
    </row>
    <row r="148" customFormat="false" ht="15" hidden="false" customHeight="false" outlineLevel="0" collapsed="false">
      <c r="A148" s="1" t="s">
        <v>81</v>
      </c>
      <c r="B148" s="1" t="s">
        <v>292</v>
      </c>
      <c r="C148" s="1" t="n">
        <f aca="false">0</f>
        <v>0</v>
      </c>
      <c r="D148" s="1" t="n">
        <f aca="false">VLOOKUP(A148,Modulos!A:C,2,0)</f>
        <v>0</v>
      </c>
      <c r="E148" s="1" t="str">
        <f aca="false">IF(C148,"Nenhuma",VLOOKUP(B148,Funcoes_Outputs!B:C,2,0))</f>
        <v>calcular_eventos</v>
      </c>
      <c r="F148" s="1" t="n">
        <f aca="false">AND(C148,D148)</f>
        <v>0</v>
      </c>
      <c r="G148" s="1" t="n">
        <f aca="false">VLOOKUP(A148,Modulos!$A:$C,2,0)</f>
        <v>0</v>
      </c>
      <c r="H148" s="1" t="n">
        <f aca="false">AND(G148,C148)</f>
        <v>0</v>
      </c>
      <c r="I148" s="1" t="n">
        <f aca="false">COUNTIF($B:$B,B148)</f>
        <v>10</v>
      </c>
    </row>
    <row r="149" customFormat="false" ht="15" hidden="false" customHeight="false" outlineLevel="0" collapsed="false">
      <c r="A149" s="1" t="s">
        <v>81</v>
      </c>
      <c r="B149" s="1" t="s">
        <v>296</v>
      </c>
      <c r="C149" s="1" t="n">
        <f aca="false">0</f>
        <v>0</v>
      </c>
      <c r="D149" s="1" t="n">
        <f aca="false">VLOOKUP(A149,Modulos!A:C,2,0)</f>
        <v>0</v>
      </c>
      <c r="E149" s="1" t="str">
        <f aca="false">IF(C149,"Nenhuma",VLOOKUP(B149,Funcoes_Outputs!B:C,2,0))</f>
        <v>calcular_eventos</v>
      </c>
      <c r="F149" s="1" t="n">
        <f aca="false">AND(C149,D149)</f>
        <v>0</v>
      </c>
      <c r="G149" s="1" t="n">
        <f aca="false">VLOOKUP(A149,Modulos!$A:$C,2,0)</f>
        <v>0</v>
      </c>
      <c r="H149" s="1" t="n">
        <f aca="false">AND(G149,C149)</f>
        <v>0</v>
      </c>
      <c r="I149" s="1" t="n">
        <f aca="false">COUNTIF($B:$B,B149)</f>
        <v>5</v>
      </c>
    </row>
    <row r="150" customFormat="false" ht="15" hidden="false" customHeight="false" outlineLevel="0" collapsed="false">
      <c r="A150" s="1" t="s">
        <v>81</v>
      </c>
      <c r="B150" s="1" t="s">
        <v>300</v>
      </c>
      <c r="C150" s="1" t="n">
        <f aca="false">0</f>
        <v>0</v>
      </c>
      <c r="D150" s="1" t="n">
        <f aca="false">VLOOKUP(A150,Modulos!A:C,2,0)</f>
        <v>0</v>
      </c>
      <c r="E150" s="1" t="str">
        <f aca="false">IF(C150,"Nenhuma",VLOOKUP(B150,Funcoes_Outputs!B:C,2,0))</f>
        <v>calcular_eventos</v>
      </c>
      <c r="F150" s="1" t="n">
        <f aca="false">AND(C150,D150)</f>
        <v>0</v>
      </c>
      <c r="G150" s="1" t="n">
        <f aca="false">VLOOKUP(A150,Modulos!$A:$C,2,0)</f>
        <v>0</v>
      </c>
      <c r="H150" s="1" t="n">
        <f aca="false">AND(G150,C150)</f>
        <v>0</v>
      </c>
      <c r="I150" s="1" t="n">
        <f aca="false">COUNTIF($B:$B,B150)</f>
        <v>9</v>
      </c>
    </row>
    <row r="151" customFormat="false" ht="15" hidden="false" customHeight="false" outlineLevel="0" collapsed="false">
      <c r="A151" s="1" t="s">
        <v>81</v>
      </c>
      <c r="B151" s="1" t="s">
        <v>304</v>
      </c>
      <c r="C151" s="1" t="n">
        <f aca="false">0</f>
        <v>0</v>
      </c>
      <c r="D151" s="1" t="n">
        <f aca="false">VLOOKUP(A151,Modulos!A:C,2,0)</f>
        <v>0</v>
      </c>
      <c r="E151" s="1" t="str">
        <f aca="false">IF(C151,"Nenhuma",VLOOKUP(B151,Funcoes_Outputs!B:C,2,0))</f>
        <v>calcular_eventos</v>
      </c>
      <c r="F151" s="1" t="n">
        <f aca="false">AND(C151,D151)</f>
        <v>0</v>
      </c>
      <c r="G151" s="1" t="n">
        <f aca="false">VLOOKUP(A151,Modulos!$A:$C,2,0)</f>
        <v>0</v>
      </c>
      <c r="H151" s="1" t="n">
        <f aca="false">AND(G151,C151)</f>
        <v>0</v>
      </c>
      <c r="I151" s="1" t="n">
        <f aca="false">COUNTIF($B:$B,B151)</f>
        <v>5</v>
      </c>
    </row>
    <row r="152" customFormat="false" ht="15" hidden="false" customHeight="false" outlineLevel="0" collapsed="false">
      <c r="A152" s="1" t="s">
        <v>81</v>
      </c>
      <c r="B152" s="1" t="s">
        <v>289</v>
      </c>
      <c r="C152" s="1" t="n">
        <f aca="false">0</f>
        <v>0</v>
      </c>
      <c r="D152" s="1" t="n">
        <f aca="false">VLOOKUP(A152,Modulos!A:C,2,0)</f>
        <v>0</v>
      </c>
      <c r="E152" s="1" t="str">
        <f aca="false">IF(C152,"Nenhuma",VLOOKUP(B152,Funcoes_Outputs!B:C,2,0))</f>
        <v>calcular_eventos</v>
      </c>
      <c r="F152" s="1" t="n">
        <f aca="false">AND(C152,D152)</f>
        <v>0</v>
      </c>
      <c r="G152" s="1" t="n">
        <f aca="false">VLOOKUP(A152,Modulos!$A:$C,2,0)</f>
        <v>0</v>
      </c>
      <c r="H152" s="1" t="n">
        <f aca="false">AND(G152,C152)</f>
        <v>0</v>
      </c>
      <c r="I152" s="1" t="n">
        <f aca="false">COUNTIF($B:$B,B152)</f>
        <v>9</v>
      </c>
    </row>
    <row r="153" customFormat="false" ht="15" hidden="false" customHeight="false" outlineLevel="0" collapsed="false">
      <c r="A153" s="1" t="s">
        <v>81</v>
      </c>
      <c r="B153" s="1" t="s">
        <v>295</v>
      </c>
      <c r="C153" s="1" t="n">
        <f aca="false">0</f>
        <v>0</v>
      </c>
      <c r="D153" s="1" t="n">
        <f aca="false">VLOOKUP(A153,Modulos!A:C,2,0)</f>
        <v>0</v>
      </c>
      <c r="E153" s="1" t="str">
        <f aca="false">IF(C153,"Nenhuma",VLOOKUP(B153,Funcoes_Outputs!B:C,2,0))</f>
        <v>calcular_eventos</v>
      </c>
      <c r="F153" s="1" t="n">
        <f aca="false">AND(C153,D153)</f>
        <v>0</v>
      </c>
      <c r="G153" s="1" t="n">
        <f aca="false">VLOOKUP(A153,Modulos!$A:$C,2,0)</f>
        <v>0</v>
      </c>
      <c r="H153" s="1" t="n">
        <f aca="false">AND(G153,C153)</f>
        <v>0</v>
      </c>
      <c r="I153" s="1" t="n">
        <f aca="false">COUNTIF($B:$B,B153)</f>
        <v>4</v>
      </c>
    </row>
    <row r="154" customFormat="false" ht="15" hidden="false" customHeight="false" outlineLevel="0" collapsed="false">
      <c r="A154" s="1" t="s">
        <v>81</v>
      </c>
      <c r="B154" s="1" t="s">
        <v>299</v>
      </c>
      <c r="C154" s="1" t="n">
        <f aca="false">0</f>
        <v>0</v>
      </c>
      <c r="D154" s="1" t="n">
        <f aca="false">VLOOKUP(A154,Modulos!A:C,2,0)</f>
        <v>0</v>
      </c>
      <c r="E154" s="1" t="str">
        <f aca="false">IF(C154,"Nenhuma",VLOOKUP(B154,Funcoes_Outputs!B:C,2,0))</f>
        <v>calcular_eventos</v>
      </c>
      <c r="F154" s="1" t="n">
        <f aca="false">AND(C154,D154)</f>
        <v>0</v>
      </c>
      <c r="G154" s="1" t="n">
        <f aca="false">VLOOKUP(A154,Modulos!$A:$C,2,0)</f>
        <v>0</v>
      </c>
      <c r="H154" s="1" t="n">
        <f aca="false">AND(G154,C154)</f>
        <v>0</v>
      </c>
      <c r="I154" s="1" t="n">
        <f aca="false">COUNTIF($B:$B,B154)</f>
        <v>8</v>
      </c>
    </row>
    <row r="155" customFormat="false" ht="13.8" hidden="false" customHeight="false" outlineLevel="0" collapsed="false">
      <c r="A155" s="1" t="s">
        <v>81</v>
      </c>
      <c r="B155" s="1" t="s">
        <v>303</v>
      </c>
      <c r="C155" s="1" t="n">
        <f aca="false">0</f>
        <v>0</v>
      </c>
      <c r="D155" s="1" t="n">
        <f aca="false">VLOOKUP(A155,Modulos!A:C,2,0)</f>
        <v>0</v>
      </c>
      <c r="E155" s="1" t="str">
        <f aca="false">IF(C155,"Nenhuma",VLOOKUP(B155,Funcoes_Outputs!B:C,2,0))</f>
        <v>calcular_eventos</v>
      </c>
      <c r="F155" s="1" t="n">
        <f aca="false">AND(C155,D155)</f>
        <v>0</v>
      </c>
      <c r="G155" s="1" t="n">
        <f aca="false">VLOOKUP(A155,Modulos!$A:$C,2,0)</f>
        <v>0</v>
      </c>
      <c r="H155" s="1" t="n">
        <f aca="false">AND(G155,C155)</f>
        <v>0</v>
      </c>
      <c r="I155" s="1" t="n">
        <f aca="false">COUNTIF($B:$B,B155)</f>
        <v>4</v>
      </c>
    </row>
    <row r="156" customFormat="false" ht="15" hidden="false" customHeight="false" outlineLevel="0" collapsed="false">
      <c r="A156" s="1" t="s">
        <v>81</v>
      </c>
      <c r="B156" s="1" t="s">
        <v>30</v>
      </c>
      <c r="C156" s="1" t="n">
        <f aca="false">1</f>
        <v>1</v>
      </c>
      <c r="D156" s="1" t="n">
        <f aca="false">VLOOKUP(A156,Modulos!A:C,2,0)</f>
        <v>0</v>
      </c>
      <c r="E156" s="1" t="str">
        <f aca="false">IF(C156,"Nenhuma",VLOOKUP(B156,Funcoes_Outputs!B:C,2,0))</f>
        <v>Nenhuma</v>
      </c>
      <c r="F156" s="1" t="n">
        <f aca="false">AND(C156,D156)</f>
        <v>0</v>
      </c>
      <c r="G156" s="1" t="n">
        <f aca="false">VLOOKUP(A156,Modulos!$A:$C,2,0)</f>
        <v>0</v>
      </c>
      <c r="H156" s="1" t="n">
        <f aca="false">AND(G156,C156)</f>
        <v>0</v>
      </c>
      <c r="I156" s="1" t="n">
        <f aca="false">COUNTIF($B:$B,B156)</f>
        <v>1</v>
      </c>
    </row>
    <row r="157" customFormat="false" ht="15" hidden="false" customHeight="false" outlineLevel="0" collapsed="false">
      <c r="A157" s="1" t="s">
        <v>81</v>
      </c>
      <c r="B157" s="1" t="s">
        <v>29</v>
      </c>
      <c r="C157" s="1" t="n">
        <f aca="false">1</f>
        <v>1</v>
      </c>
      <c r="D157" s="1" t="n">
        <f aca="false">VLOOKUP(A157,Modulos!A:C,2,0)</f>
        <v>0</v>
      </c>
      <c r="E157" s="1" t="str">
        <f aca="false">IF(C157,"Nenhuma",VLOOKUP(B157,Funcoes_Outputs!B:C,2,0))</f>
        <v>Nenhuma</v>
      </c>
      <c r="F157" s="1" t="n">
        <f aca="false">AND(C157,D157)</f>
        <v>0</v>
      </c>
      <c r="G157" s="1" t="n">
        <f aca="false">VLOOKUP(A157,Modulos!$A:$C,2,0)</f>
        <v>0</v>
      </c>
      <c r="H157" s="1" t="n">
        <f aca="false">AND(G157,C157)</f>
        <v>0</v>
      </c>
      <c r="I157" s="1" t="n">
        <f aca="false">COUNTIF($B:$B,B157)</f>
        <v>1</v>
      </c>
    </row>
    <row r="158" customFormat="false" ht="15" hidden="false" customHeight="false" outlineLevel="0" collapsed="false">
      <c r="A158" s="1" t="s">
        <v>79</v>
      </c>
      <c r="B158" s="1" t="s">
        <v>17</v>
      </c>
      <c r="C158" s="1" t="n">
        <f aca="false">1</f>
        <v>1</v>
      </c>
      <c r="D158" s="1" t="n">
        <f aca="false">VLOOKUP(A158,Modulos!A:C,2,0)</f>
        <v>1</v>
      </c>
      <c r="E158" s="1" t="str">
        <f aca="false">IF(C158,"Nenhuma",VLOOKUP(B158,Funcoes_Outputs!B:C,2,0))</f>
        <v>Nenhuma</v>
      </c>
      <c r="F158" s="1" t="n">
        <f aca="false">AND(C158,D158)</f>
        <v>1</v>
      </c>
      <c r="G158" s="1" t="n">
        <f aca="false">VLOOKUP(A158,Modulos!$A:$C,2,0)</f>
        <v>1</v>
      </c>
      <c r="H158" s="1" t="n">
        <f aca="false">AND(G158,C158)</f>
        <v>1</v>
      </c>
      <c r="I158" s="1" t="n">
        <f aca="false">COUNTIF($B:$B,B158)</f>
        <v>1</v>
      </c>
    </row>
    <row r="159" customFormat="false" ht="15" hidden="false" customHeight="false" outlineLevel="0" collapsed="false">
      <c r="A159" s="1" t="s">
        <v>79</v>
      </c>
      <c r="B159" s="1" t="s">
        <v>36</v>
      </c>
      <c r="C159" s="1" t="n">
        <f aca="false">1</f>
        <v>1</v>
      </c>
      <c r="D159" s="1" t="n">
        <f aca="false">VLOOKUP(A159,Modulos!A:C,2,0)</f>
        <v>1</v>
      </c>
      <c r="E159" s="1" t="str">
        <f aca="false">IF(C159,"Nenhuma",VLOOKUP(B159,Funcoes_Outputs!B:C,2,0))</f>
        <v>Nenhuma</v>
      </c>
      <c r="F159" s="1" t="n">
        <f aca="false">AND(C159,D159)</f>
        <v>1</v>
      </c>
      <c r="G159" s="1" t="n">
        <f aca="false">VLOOKUP(A159,Modulos!$A:$C,2,0)</f>
        <v>1</v>
      </c>
      <c r="H159" s="1" t="n">
        <f aca="false">AND(G159,C159)</f>
        <v>1</v>
      </c>
      <c r="I159" s="1" t="n">
        <f aca="false">COUNTIF($B:$B,B159)</f>
        <v>1</v>
      </c>
    </row>
    <row r="160" customFormat="false" ht="15" hidden="false" customHeight="false" outlineLevel="0" collapsed="false">
      <c r="A160" s="1" t="s">
        <v>79</v>
      </c>
      <c r="B160" s="1" t="s">
        <v>37</v>
      </c>
      <c r="C160" s="1" t="n">
        <f aca="false">1</f>
        <v>1</v>
      </c>
      <c r="D160" s="1" t="n">
        <f aca="false">VLOOKUP(A160,Modulos!A:C,2,0)</f>
        <v>1</v>
      </c>
      <c r="E160" s="1" t="str">
        <f aca="false">IF(C160,"Nenhuma",VLOOKUP(B160,Funcoes_Outputs!B:C,2,0))</f>
        <v>Nenhuma</v>
      </c>
      <c r="F160" s="1" t="n">
        <f aca="false">AND(C160,D160)</f>
        <v>1</v>
      </c>
      <c r="G160" s="1" t="n">
        <f aca="false">VLOOKUP(A160,Modulos!$A:$C,2,0)</f>
        <v>1</v>
      </c>
      <c r="H160" s="1" t="n">
        <f aca="false">AND(G160,C160)</f>
        <v>1</v>
      </c>
      <c r="I160" s="1" t="n">
        <f aca="false">COUNTIF($B:$B,B160)</f>
        <v>1</v>
      </c>
    </row>
    <row r="161" customFormat="false" ht="15" hidden="false" customHeight="false" outlineLevel="0" collapsed="false">
      <c r="A161" s="1" t="s">
        <v>79</v>
      </c>
      <c r="B161" s="1" t="s">
        <v>38</v>
      </c>
      <c r="C161" s="1" t="n">
        <f aca="false">1</f>
        <v>1</v>
      </c>
      <c r="D161" s="1" t="n">
        <f aca="false">VLOOKUP(A161,Modulos!A:C,2,0)</f>
        <v>1</v>
      </c>
      <c r="E161" s="1" t="str">
        <f aca="false">IF(C161,"Nenhuma",VLOOKUP(B161,Funcoes_Outputs!B:C,2,0))</f>
        <v>Nenhuma</v>
      </c>
      <c r="F161" s="1" t="n">
        <f aca="false">AND(C161,D161)</f>
        <v>1</v>
      </c>
      <c r="G161" s="1" t="n">
        <f aca="false">VLOOKUP(A161,Modulos!$A:$C,2,0)</f>
        <v>1</v>
      </c>
      <c r="H161" s="1" t="n">
        <f aca="false">AND(G161,C161)</f>
        <v>1</v>
      </c>
      <c r="I161" s="1" t="n">
        <f aca="false">COUNTIF($B:$B,B161)</f>
        <v>1</v>
      </c>
    </row>
    <row r="162" customFormat="false" ht="15" hidden="false" customHeight="false" outlineLevel="0" collapsed="false">
      <c r="A162" s="1" t="s">
        <v>79</v>
      </c>
      <c r="B162" s="1" t="s">
        <v>532</v>
      </c>
      <c r="C162" s="1" t="n">
        <f aca="false">0</f>
        <v>0</v>
      </c>
      <c r="D162" s="1" t="n">
        <f aca="false">VLOOKUP(A162,Modulos!A:C,2,0)</f>
        <v>1</v>
      </c>
      <c r="E162" s="1" t="str">
        <f aca="false">IF(C162,"Nenhuma",VLOOKUP(B162,Funcoes_Outputs!B:C,2,0))</f>
        <v>calcular_taxas_acidentes</v>
      </c>
      <c r="F162" s="1" t="n">
        <f aca="false">AND(C162,D162)</f>
        <v>0</v>
      </c>
      <c r="G162" s="1" t="n">
        <f aca="false">VLOOKUP(A162,Modulos!$A:$C,2,0)</f>
        <v>1</v>
      </c>
      <c r="H162" s="1" t="n">
        <f aca="false">AND(G162,C162)</f>
        <v>0</v>
      </c>
      <c r="I162" s="1" t="n">
        <f aca="false">COUNTIF($B:$B,B162)</f>
        <v>4</v>
      </c>
    </row>
    <row r="163" customFormat="false" ht="15" hidden="false" customHeight="false" outlineLevel="0" collapsed="false">
      <c r="A163" s="1" t="s">
        <v>79</v>
      </c>
      <c r="B163" s="1" t="s">
        <v>533</v>
      </c>
      <c r="C163" s="1" t="n">
        <f aca="false">0</f>
        <v>0</v>
      </c>
      <c r="D163" s="1" t="n">
        <f aca="false">VLOOKUP(A163,Modulos!A:C,2,0)</f>
        <v>1</v>
      </c>
      <c r="E163" s="1" t="str">
        <f aca="false">IF(C163,"Nenhuma",VLOOKUP(B163,Funcoes_Outputs!B:C,2,0))</f>
        <v>calcular_taxas_acidentes</v>
      </c>
      <c r="F163" s="1" t="n">
        <f aca="false">AND(C163,D163)</f>
        <v>0</v>
      </c>
      <c r="G163" s="1" t="n">
        <f aca="false">VLOOKUP(A163,Modulos!$A:$C,2,0)</f>
        <v>1</v>
      </c>
      <c r="H163" s="1" t="n">
        <f aca="false">AND(G163,C163)</f>
        <v>0</v>
      </c>
      <c r="I163" s="1" t="n">
        <f aca="false">COUNTIF($B:$B,B163)</f>
        <v>4</v>
      </c>
    </row>
    <row r="164" customFormat="false" ht="15" hidden="false" customHeight="false" outlineLevel="0" collapsed="false">
      <c r="A164" s="1" t="s">
        <v>77</v>
      </c>
      <c r="B164" s="1" t="s">
        <v>535</v>
      </c>
      <c r="C164" s="1" t="n">
        <f aca="false">0</f>
        <v>0</v>
      </c>
      <c r="D164" s="1" t="n">
        <f aca="false">VLOOKUP(A164,Modulos!A:C,2,0)</f>
        <v>1</v>
      </c>
      <c r="E164" s="1" t="str">
        <f aca="false">IF(C164,"Nenhuma",VLOOKUP(B164,Funcoes_Outputs!B:C,2,0))</f>
        <v>calcular_turnovergeral</v>
      </c>
      <c r="F164" s="1" t="n">
        <f aca="false">AND(C164,D164)</f>
        <v>0</v>
      </c>
      <c r="G164" s="1" t="n">
        <f aca="false">VLOOKUP(A164,Modulos!$A:$C,2,0)</f>
        <v>1</v>
      </c>
      <c r="H164" s="1" t="n">
        <f aca="false">AND(G164,C164)</f>
        <v>0</v>
      </c>
      <c r="I164" s="1" t="n">
        <f aca="false">COUNTIF($B:$B,B164)</f>
        <v>1</v>
      </c>
    </row>
    <row r="165" customFormat="false" ht="15" hidden="false" customHeight="false" outlineLevel="0" collapsed="false">
      <c r="A165" s="1" t="s">
        <v>77</v>
      </c>
      <c r="B165" s="1" t="s">
        <v>27</v>
      </c>
      <c r="C165" s="1" t="n">
        <f aca="false">1</f>
        <v>1</v>
      </c>
      <c r="D165" s="1" t="n">
        <f aca="false">VLOOKUP(A165,Modulos!A:C,2,0)</f>
        <v>1</v>
      </c>
      <c r="E165" s="1" t="str">
        <f aca="false">IF(C165,"Nenhuma",VLOOKUP(B165,Funcoes_Outputs!B:C,2,0))</f>
        <v>Nenhuma</v>
      </c>
      <c r="F165" s="1" t="n">
        <f aca="false">AND(C165,D165)</f>
        <v>1</v>
      </c>
      <c r="G165" s="1" t="n">
        <f aca="false">VLOOKUP(A165,Modulos!$A:$C,2,0)</f>
        <v>1</v>
      </c>
      <c r="H165" s="1" t="n">
        <f aca="false">AND(G165,C165)</f>
        <v>1</v>
      </c>
      <c r="I165" s="1" t="n">
        <f aca="false">COUNTIF($B:$B,B165)</f>
        <v>1</v>
      </c>
    </row>
    <row r="166" customFormat="false" ht="15" hidden="false" customHeight="false" outlineLevel="0" collapsed="false">
      <c r="A166" s="1" t="s">
        <v>77</v>
      </c>
      <c r="B166" s="1" t="s">
        <v>28</v>
      </c>
      <c r="C166" s="1" t="n">
        <f aca="false">1</f>
        <v>1</v>
      </c>
      <c r="D166" s="1" t="n">
        <f aca="false">VLOOKUP(A166,Modulos!A:C,2,0)</f>
        <v>1</v>
      </c>
      <c r="E166" s="1" t="str">
        <f aca="false">IF(C166,"Nenhuma",VLOOKUP(B166,Funcoes_Outputs!B:C,2,0))</f>
        <v>Nenhuma</v>
      </c>
      <c r="F166" s="1" t="n">
        <f aca="false">AND(C166,D166)</f>
        <v>1</v>
      </c>
      <c r="G166" s="1" t="n">
        <f aca="false">VLOOKUP(A166,Modulos!$A:$C,2,0)</f>
        <v>1</v>
      </c>
      <c r="H166" s="1" t="n">
        <f aca="false">AND(G166,C166)</f>
        <v>1</v>
      </c>
      <c r="I166" s="1" t="n">
        <f aca="false">COUNTIF($B:$B,B166)</f>
        <v>1</v>
      </c>
    </row>
    <row r="167" customFormat="false" ht="15" hidden="false" customHeight="false" outlineLevel="0" collapsed="false">
      <c r="A167" s="1" t="s">
        <v>71</v>
      </c>
      <c r="B167" s="1" t="s">
        <v>25</v>
      </c>
      <c r="C167" s="1" t="n">
        <f aca="false">1</f>
        <v>1</v>
      </c>
      <c r="D167" s="1" t="n">
        <f aca="false">VLOOKUP(A167,Modulos!A:C,2,0)</f>
        <v>0</v>
      </c>
      <c r="E167" s="1" t="str">
        <f aca="false">IF(C167,"Nenhuma",VLOOKUP(B167,Funcoes_Outputs!B:C,2,0))</f>
        <v>Nenhuma</v>
      </c>
      <c r="F167" s="1" t="n">
        <f aca="false">AND(C167,D167)</f>
        <v>0</v>
      </c>
      <c r="G167" s="1" t="n">
        <f aca="false">VLOOKUP(A167,Modulos!$A:$C,2,0)</f>
        <v>0</v>
      </c>
      <c r="H167" s="1" t="n">
        <f aca="false">AND(G167,C167)</f>
        <v>0</v>
      </c>
      <c r="I167" s="1" t="n">
        <f aca="false">COUNTIF($B:$B,B167)</f>
        <v>1</v>
      </c>
    </row>
    <row r="168" customFormat="false" ht="15" hidden="false" customHeight="false" outlineLevel="0" collapsed="false">
      <c r="A168" s="1" t="s">
        <v>71</v>
      </c>
      <c r="B168" s="1" t="s">
        <v>293</v>
      </c>
      <c r="C168" s="1" t="n">
        <f aca="false">0</f>
        <v>0</v>
      </c>
      <c r="D168" s="1" t="n">
        <f aca="false">VLOOKUP(A168,Modulos!A:C,2,0)</f>
        <v>0</v>
      </c>
      <c r="E168" s="1" t="str">
        <f aca="false">IF(C168,"Nenhuma",VLOOKUP(B168,Funcoes_Outputs!B:C,2,0))</f>
        <v>calcular_eventos</v>
      </c>
      <c r="F168" s="1" t="n">
        <f aca="false">AND(C168,D168)</f>
        <v>0</v>
      </c>
      <c r="G168" s="1" t="n">
        <f aca="false">VLOOKUP(A168,Modulos!$A:$C,2,0)</f>
        <v>0</v>
      </c>
      <c r="H168" s="1" t="n">
        <f aca="false">AND(G168,C168)</f>
        <v>0</v>
      </c>
      <c r="I168" s="1" t="n">
        <f aca="false">COUNTIF($B:$B,B168)</f>
        <v>7</v>
      </c>
    </row>
    <row r="169" customFormat="false" ht="15" hidden="false" customHeight="false" outlineLevel="0" collapsed="false">
      <c r="A169" s="1" t="s">
        <v>71</v>
      </c>
      <c r="B169" s="1" t="s">
        <v>301</v>
      </c>
      <c r="C169" s="1" t="n">
        <f aca="false">0</f>
        <v>0</v>
      </c>
      <c r="D169" s="1" t="n">
        <f aca="false">VLOOKUP(A169,Modulos!A:C,2,0)</f>
        <v>0</v>
      </c>
      <c r="E169" s="1" t="str">
        <f aca="false">IF(C169,"Nenhuma",VLOOKUP(B169,Funcoes_Outputs!B:C,2,0))</f>
        <v>calcular_eventos</v>
      </c>
      <c r="F169" s="1" t="n">
        <f aca="false">AND(C169,D169)</f>
        <v>0</v>
      </c>
      <c r="G169" s="1" t="n">
        <f aca="false">VLOOKUP(A169,Modulos!$A:$C,2,0)</f>
        <v>0</v>
      </c>
      <c r="H169" s="1" t="n">
        <f aca="false">AND(G169,C169)</f>
        <v>0</v>
      </c>
      <c r="I169" s="1" t="n">
        <f aca="false">COUNTIF($B:$B,B169)</f>
        <v>6</v>
      </c>
    </row>
    <row r="170" customFormat="false" ht="15" hidden="false" customHeight="false" outlineLevel="0" collapsed="false">
      <c r="A170" s="1" t="s">
        <v>71</v>
      </c>
      <c r="B170" s="1" t="s">
        <v>294</v>
      </c>
      <c r="C170" s="1" t="n">
        <f aca="false">0</f>
        <v>0</v>
      </c>
      <c r="D170" s="1" t="n">
        <f aca="false">VLOOKUP(A170,Modulos!A:C,2,0)</f>
        <v>0</v>
      </c>
      <c r="E170" s="1" t="str">
        <f aca="false">IF(C170,"Nenhuma",VLOOKUP(B170,Funcoes_Outputs!B:C,2,0))</f>
        <v>calcular_eventos</v>
      </c>
      <c r="F170" s="1" t="n">
        <f aca="false">AND(C170,D170)</f>
        <v>0</v>
      </c>
      <c r="G170" s="1" t="n">
        <f aca="false">VLOOKUP(A170,Modulos!$A:$C,2,0)</f>
        <v>0</v>
      </c>
      <c r="H170" s="1" t="n">
        <f aca="false">AND(G170,C170)</f>
        <v>0</v>
      </c>
      <c r="I170" s="1" t="n">
        <f aca="false">COUNTIF($B:$B,B170)</f>
        <v>8</v>
      </c>
    </row>
    <row r="171" customFormat="false" ht="15" hidden="false" customHeight="false" outlineLevel="0" collapsed="false">
      <c r="A171" s="1" t="s">
        <v>71</v>
      </c>
      <c r="B171" s="1" t="s">
        <v>302</v>
      </c>
      <c r="C171" s="1" t="n">
        <f aca="false">0</f>
        <v>0</v>
      </c>
      <c r="D171" s="1" t="n">
        <f aca="false">VLOOKUP(A171,Modulos!A:C,2,0)</f>
        <v>0</v>
      </c>
      <c r="E171" s="1" t="str">
        <f aca="false">IF(C171,"Nenhuma",VLOOKUP(B171,Funcoes_Outputs!B:C,2,0))</f>
        <v>calcular_eventos</v>
      </c>
      <c r="F171" s="1" t="n">
        <f aca="false">AND(C171,D171)</f>
        <v>0</v>
      </c>
      <c r="G171" s="1" t="n">
        <f aca="false">VLOOKUP(A171,Modulos!$A:$C,2,0)</f>
        <v>0</v>
      </c>
      <c r="H171" s="1" t="n">
        <f aca="false">AND(G171,C171)</f>
        <v>0</v>
      </c>
      <c r="I171" s="1" t="n">
        <f aca="false">COUNTIF($B:$B,B171)</f>
        <v>7</v>
      </c>
    </row>
    <row r="172" customFormat="false" ht="15" hidden="false" customHeight="false" outlineLevel="0" collapsed="false">
      <c r="A172" s="1" t="s">
        <v>71</v>
      </c>
      <c r="B172" s="1" t="s">
        <v>289</v>
      </c>
      <c r="C172" s="1" t="n">
        <f aca="false">0</f>
        <v>0</v>
      </c>
      <c r="D172" s="1" t="n">
        <f aca="false">VLOOKUP(A172,Modulos!A:C,2,0)</f>
        <v>0</v>
      </c>
      <c r="E172" s="1" t="str">
        <f aca="false">IF(C172,"Nenhuma",VLOOKUP(B172,Funcoes_Outputs!B:C,2,0))</f>
        <v>calcular_eventos</v>
      </c>
      <c r="F172" s="1" t="n">
        <f aca="false">AND(C172,D172)</f>
        <v>0</v>
      </c>
      <c r="G172" s="1" t="n">
        <f aca="false">VLOOKUP(A172,Modulos!$A:$C,2,0)</f>
        <v>0</v>
      </c>
      <c r="H172" s="1" t="n">
        <f aca="false">AND(G172,C172)</f>
        <v>0</v>
      </c>
      <c r="I172" s="1" t="n">
        <f aca="false">COUNTIF($B:$B,B172)</f>
        <v>9</v>
      </c>
    </row>
    <row r="173" customFormat="false" ht="15" hidden="false" customHeight="false" outlineLevel="0" collapsed="false">
      <c r="A173" s="1" t="s">
        <v>71</v>
      </c>
      <c r="B173" s="1" t="s">
        <v>299</v>
      </c>
      <c r="C173" s="1" t="n">
        <f aca="false">0</f>
        <v>0</v>
      </c>
      <c r="D173" s="1" t="n">
        <f aca="false">VLOOKUP(A173,Modulos!A:C,2,0)</f>
        <v>0</v>
      </c>
      <c r="E173" s="1" t="str">
        <f aca="false">IF(C173,"Nenhuma",VLOOKUP(B173,Funcoes_Outputs!B:C,2,0))</f>
        <v>calcular_eventos</v>
      </c>
      <c r="F173" s="1" t="n">
        <f aca="false">AND(C173,D173)</f>
        <v>0</v>
      </c>
      <c r="G173" s="1" t="n">
        <f aca="false">VLOOKUP(A173,Modulos!$A:$C,2,0)</f>
        <v>0</v>
      </c>
      <c r="H173" s="1" t="n">
        <f aca="false">AND(G173,C173)</f>
        <v>0</v>
      </c>
      <c r="I173" s="1" t="n">
        <f aca="false">COUNTIF($B:$B,B173)</f>
        <v>8</v>
      </c>
    </row>
    <row r="174" customFormat="false" ht="15" hidden="false" customHeight="false" outlineLevel="0" collapsed="false">
      <c r="A174" s="1" t="s">
        <v>71</v>
      </c>
      <c r="B174" s="1" t="s">
        <v>292</v>
      </c>
      <c r="C174" s="1" t="n">
        <f aca="false">0</f>
        <v>0</v>
      </c>
      <c r="D174" s="1" t="n">
        <f aca="false">VLOOKUP(A174,Modulos!A:C,2,0)</f>
        <v>0</v>
      </c>
      <c r="E174" s="1" t="str">
        <f aca="false">IF(C174,"Nenhuma",VLOOKUP(B174,Funcoes_Outputs!B:C,2,0))</f>
        <v>calcular_eventos</v>
      </c>
      <c r="F174" s="1" t="n">
        <f aca="false">AND(C174,D174)</f>
        <v>0</v>
      </c>
      <c r="G174" s="1" t="n">
        <f aca="false">VLOOKUP(A174,Modulos!$A:$C,2,0)</f>
        <v>0</v>
      </c>
      <c r="H174" s="1" t="n">
        <f aca="false">AND(G174,C174)</f>
        <v>0</v>
      </c>
      <c r="I174" s="1" t="n">
        <f aca="false">COUNTIF($B:$B,B174)</f>
        <v>10</v>
      </c>
    </row>
    <row r="175" customFormat="false" ht="15" hidden="false" customHeight="false" outlineLevel="0" collapsed="false">
      <c r="A175" s="1" t="s">
        <v>71</v>
      </c>
      <c r="B175" s="1" t="s">
        <v>300</v>
      </c>
      <c r="C175" s="1" t="n">
        <f aca="false">0</f>
        <v>0</v>
      </c>
      <c r="D175" s="1" t="n">
        <f aca="false">VLOOKUP(A175,Modulos!A:C,2,0)</f>
        <v>0</v>
      </c>
      <c r="E175" s="1" t="str">
        <f aca="false">IF(C175,"Nenhuma",VLOOKUP(B175,Funcoes_Outputs!B:C,2,0))</f>
        <v>calcular_eventos</v>
      </c>
      <c r="F175" s="1" t="n">
        <f aca="false">AND(C175,D175)</f>
        <v>0</v>
      </c>
      <c r="G175" s="1" t="n">
        <f aca="false">VLOOKUP(A175,Modulos!$A:$C,2,0)</f>
        <v>0</v>
      </c>
      <c r="H175" s="1" t="n">
        <f aca="false">AND(G175,C175)</f>
        <v>0</v>
      </c>
      <c r="I175" s="1" t="n">
        <f aca="false">COUNTIF($B:$B,B175)</f>
        <v>9</v>
      </c>
    </row>
    <row r="176" customFormat="false" ht="15" hidden="false" customHeight="false" outlineLevel="0" collapsed="false">
      <c r="A176" s="1" t="s">
        <v>97</v>
      </c>
      <c r="B176" s="1" t="s">
        <v>146</v>
      </c>
      <c r="C176" s="1" t="n">
        <f aca="false">1</f>
        <v>1</v>
      </c>
      <c r="D176" s="1" t="n">
        <f aca="false">VLOOKUP(A176,Modulos!A:C,2,0)</f>
        <v>1</v>
      </c>
      <c r="E176" s="1" t="str">
        <f aca="false">IF(C176,"Nenhuma",VLOOKUP(B176,Funcoes_Outputs!B:C,2,0))</f>
        <v>Nenhuma</v>
      </c>
      <c r="F176" s="1" t="n">
        <f aca="false">AND(C176,D176)</f>
        <v>1</v>
      </c>
      <c r="G176" s="1" t="n">
        <f aca="false">VLOOKUP(A176,Modulos!$A:$C,2,0)</f>
        <v>1</v>
      </c>
      <c r="H176" s="1" t="n">
        <f aca="false">AND(G176,C176)</f>
        <v>1</v>
      </c>
      <c r="I176" s="1" t="n">
        <f aca="false">COUNTIF($B:$B,B176)</f>
        <v>1</v>
      </c>
    </row>
    <row r="177" customFormat="false" ht="15" hidden="false" customHeight="false" outlineLevel="0" collapsed="false">
      <c r="A177" s="1" t="s">
        <v>255</v>
      </c>
      <c r="B177" s="1" t="s">
        <v>20</v>
      </c>
      <c r="C177" s="1" t="n">
        <f aca="false">1</f>
        <v>1</v>
      </c>
      <c r="D177" s="1" t="n">
        <f aca="false">VLOOKUP(A177,Modulos!A:C,2,0)</f>
        <v>1</v>
      </c>
      <c r="E177" s="1" t="str">
        <f aca="false">IF(C177,"Nenhuma",VLOOKUP(B177,Funcoes_Outputs!B:C,2,0))</f>
        <v>Nenhuma</v>
      </c>
      <c r="F177" s="1" t="n">
        <f aca="false">AND(C177,D177)</f>
        <v>1</v>
      </c>
      <c r="G177" s="1" t="n">
        <f aca="false">VLOOKUP(A177,Modulos!$A:$C,2,0)</f>
        <v>1</v>
      </c>
      <c r="H177" s="1" t="n">
        <f aca="false">AND(G177,C177)</f>
        <v>1</v>
      </c>
      <c r="I177" s="1" t="n">
        <f aca="false">COUNTIF($B:$B,B177)</f>
        <v>1</v>
      </c>
    </row>
    <row r="178" customFormat="false" ht="13.8" hidden="false" customHeight="false" outlineLevel="0" collapsed="false">
      <c r="A178" s="1" t="s">
        <v>255</v>
      </c>
      <c r="B178" s="1" t="s">
        <v>60</v>
      </c>
      <c r="C178" s="1" t="n">
        <f aca="false">1</f>
        <v>1</v>
      </c>
      <c r="D178" s="1" t="n">
        <f aca="false">VLOOKUP(A178,Modulos!A:C,2,0)</f>
        <v>1</v>
      </c>
      <c r="E178" s="1" t="str">
        <f aca="false">IF(C178,"Nenhuma",VLOOKUP(B178,Funcoes_Outputs!B:C,2,0))</f>
        <v>Nenhuma</v>
      </c>
      <c r="F178" s="1" t="n">
        <f aca="false">AND(C178,D178)</f>
        <v>1</v>
      </c>
      <c r="G178" s="1" t="n">
        <f aca="false">VLOOKUP(A178,Modulos!$A:$C,2,0)</f>
        <v>1</v>
      </c>
      <c r="H178" s="1" t="n">
        <f aca="false">AND(G178,C178)</f>
        <v>1</v>
      </c>
      <c r="I178" s="1" t="n">
        <f aca="false">COUNTIF($B:$B,B178)</f>
        <v>1</v>
      </c>
    </row>
    <row r="179" customFormat="false" ht="15" hidden="false" customHeight="false" outlineLevel="0" collapsed="false">
      <c r="A179" s="1" t="s">
        <v>255</v>
      </c>
      <c r="B179" s="1" t="s">
        <v>145</v>
      </c>
      <c r="C179" s="1" t="n">
        <f aca="false">1</f>
        <v>1</v>
      </c>
      <c r="D179" s="1" t="n">
        <f aca="false">VLOOKUP(A179,Modulos!A:C,2,0)</f>
        <v>1</v>
      </c>
      <c r="E179" s="1" t="str">
        <f aca="false">IF(C179,"Nenhuma",VLOOKUP(B179,Funcoes_Outputs!B:C,2,0))</f>
        <v>Nenhuma</v>
      </c>
      <c r="F179" s="1" t="n">
        <f aca="false">AND(C179,D179)</f>
        <v>1</v>
      </c>
      <c r="G179" s="1" t="n">
        <f aca="false">VLOOKUP(A179,Modulos!$A:$C,2,0)</f>
        <v>1</v>
      </c>
      <c r="H179" s="1" t="n">
        <f aca="false">AND(G179,C179)</f>
        <v>1</v>
      </c>
      <c r="I179" s="1" t="n">
        <f aca="false">COUNTIF($B:$B,B179)</f>
        <v>1</v>
      </c>
    </row>
    <row r="180" customFormat="false" ht="15" hidden="false" customHeight="false" outlineLevel="0" collapsed="false">
      <c r="A180" s="1" t="s">
        <v>255</v>
      </c>
      <c r="B180" s="1" t="s">
        <v>4</v>
      </c>
      <c r="C180" s="1" t="n">
        <f aca="false">1</f>
        <v>1</v>
      </c>
      <c r="D180" s="1" t="n">
        <f aca="false">VLOOKUP(A180,Modulos!A:C,2,0)</f>
        <v>1</v>
      </c>
      <c r="E180" s="1" t="str">
        <f aca="false">IF(C180,"Nenhuma",VLOOKUP(B180,Funcoes_Outputs!B:C,2,0))</f>
        <v>Nenhuma</v>
      </c>
      <c r="F180" s="1" t="n">
        <f aca="false">AND(C180,D180)</f>
        <v>1</v>
      </c>
      <c r="G180" s="1" t="n">
        <f aca="false">VLOOKUP(A180,Modulos!$A:$C,2,0)</f>
        <v>1</v>
      </c>
      <c r="H180" s="1" t="n">
        <f aca="false">AND(G180,C180)</f>
        <v>1</v>
      </c>
      <c r="I180" s="1" t="n">
        <f aca="false">COUNTIF($B:$B,B180)</f>
        <v>9</v>
      </c>
    </row>
    <row r="181" customFormat="false" ht="15" hidden="false" customHeight="false" outlineLevel="0" collapsed="false">
      <c r="A181" s="1" t="s">
        <v>255</v>
      </c>
      <c r="B181" s="1" t="s">
        <v>10</v>
      </c>
      <c r="C181" s="1" t="n">
        <f aca="false">1</f>
        <v>1</v>
      </c>
      <c r="D181" s="1" t="n">
        <f aca="false">VLOOKUP(A181,Modulos!A:C,2,0)</f>
        <v>1</v>
      </c>
      <c r="E181" s="1" t="str">
        <f aca="false">IF(C181,"Nenhuma",VLOOKUP(B181,Funcoes_Outputs!B:C,2,0))</f>
        <v>Nenhuma</v>
      </c>
      <c r="F181" s="1" t="n">
        <f aca="false">AND(C181,D181)</f>
        <v>1</v>
      </c>
      <c r="G181" s="1" t="n">
        <f aca="false">VLOOKUP(A181,Modulos!$A:$C,2,0)</f>
        <v>1</v>
      </c>
      <c r="H181" s="1" t="n">
        <f aca="false">AND(G181,C181)</f>
        <v>1</v>
      </c>
      <c r="I181" s="1" t="n">
        <f aca="false">COUNTIF($B:$B,B181)</f>
        <v>3</v>
      </c>
    </row>
    <row r="182" customFormat="false" ht="15" hidden="false" customHeight="false" outlineLevel="0" collapsed="false">
      <c r="A182" s="1" t="s">
        <v>255</v>
      </c>
      <c r="B182" s="1" t="s">
        <v>8</v>
      </c>
      <c r="C182" s="1" t="n">
        <f aca="false">1</f>
        <v>1</v>
      </c>
      <c r="D182" s="1" t="n">
        <f aca="false">VLOOKUP(A182,Modulos!A:C,2,0)</f>
        <v>1</v>
      </c>
      <c r="E182" s="1" t="str">
        <f aca="false">IF(C182,"Nenhuma",VLOOKUP(B182,Funcoes_Outputs!B:C,2,0))</f>
        <v>Nenhuma</v>
      </c>
      <c r="F182" s="1" t="n">
        <f aca="false">AND(C182,D182)</f>
        <v>1</v>
      </c>
      <c r="G182" s="1" t="n">
        <f aca="false">VLOOKUP(A182,Modulos!$A:$C,2,0)</f>
        <v>1</v>
      </c>
      <c r="H182" s="1" t="n">
        <f aca="false">AND(G182,C182)</f>
        <v>1</v>
      </c>
      <c r="I182" s="1" t="n">
        <f aca="false">COUNTIF($B:$B,B182)</f>
        <v>1</v>
      </c>
    </row>
    <row r="183" customFormat="false" ht="15" hidden="false" customHeight="false" outlineLevel="0" collapsed="false">
      <c r="A183" s="1" t="s">
        <v>255</v>
      </c>
      <c r="B183" s="1" t="s">
        <v>293</v>
      </c>
      <c r="C183" s="1" t="n">
        <f aca="false">0</f>
        <v>0</v>
      </c>
      <c r="D183" s="1" t="n">
        <f aca="false">VLOOKUP(A183,Modulos!A:C,2,0)</f>
        <v>1</v>
      </c>
      <c r="E183" s="1" t="str">
        <f aca="false">IF(C183,"Nenhuma",VLOOKUP(B183,Funcoes_Outputs!B:C,2,0))</f>
        <v>calcular_eventos</v>
      </c>
      <c r="F183" s="1" t="n">
        <f aca="false">AND(C183,D183)</f>
        <v>0</v>
      </c>
      <c r="G183" s="1" t="n">
        <f aca="false">VLOOKUP(A183,Modulos!$A:$C,2,0)</f>
        <v>1</v>
      </c>
      <c r="H183" s="1" t="n">
        <f aca="false">AND(G183,C183)</f>
        <v>0</v>
      </c>
      <c r="I183" s="1" t="n">
        <f aca="false">COUNTIF($B:$B,B183)</f>
        <v>7</v>
      </c>
    </row>
    <row r="184" customFormat="false" ht="15" hidden="false" customHeight="false" outlineLevel="0" collapsed="false">
      <c r="A184" s="1" t="s">
        <v>255</v>
      </c>
      <c r="B184" s="1" t="s">
        <v>301</v>
      </c>
      <c r="C184" s="1" t="n">
        <f aca="false">0</f>
        <v>0</v>
      </c>
      <c r="D184" s="1" t="n">
        <f aca="false">VLOOKUP(A184,Modulos!A:C,2,0)</f>
        <v>1</v>
      </c>
      <c r="E184" s="1" t="str">
        <f aca="false">IF(C184,"Nenhuma",VLOOKUP(B184,Funcoes_Outputs!B:C,2,0))</f>
        <v>calcular_eventos</v>
      </c>
      <c r="F184" s="1" t="n">
        <f aca="false">AND(C184,D184)</f>
        <v>0</v>
      </c>
      <c r="G184" s="1" t="n">
        <f aca="false">VLOOKUP(A184,Modulos!$A:$C,2,0)</f>
        <v>1</v>
      </c>
      <c r="H184" s="1" t="n">
        <f aca="false">AND(G184,C184)</f>
        <v>0</v>
      </c>
      <c r="I184" s="1" t="n">
        <f aca="false">COUNTIF($B:$B,B184)</f>
        <v>6</v>
      </c>
    </row>
    <row r="185" customFormat="false" ht="15" hidden="false" customHeight="false" outlineLevel="0" collapsed="false">
      <c r="A185" s="1" t="s">
        <v>255</v>
      </c>
      <c r="B185" s="1" t="s">
        <v>294</v>
      </c>
      <c r="C185" s="1" t="n">
        <f aca="false">0</f>
        <v>0</v>
      </c>
      <c r="D185" s="1" t="n">
        <f aca="false">VLOOKUP(A185,Modulos!A:C,2,0)</f>
        <v>1</v>
      </c>
      <c r="E185" s="1" t="str">
        <f aca="false">IF(C185,"Nenhuma",VLOOKUP(B185,Funcoes_Outputs!B:C,2,0))</f>
        <v>calcular_eventos</v>
      </c>
      <c r="F185" s="1" t="n">
        <f aca="false">AND(C185,D185)</f>
        <v>0</v>
      </c>
      <c r="G185" s="1" t="n">
        <f aca="false">VLOOKUP(A185,Modulos!$A:$C,2,0)</f>
        <v>1</v>
      </c>
      <c r="H185" s="1" t="n">
        <f aca="false">AND(G185,C185)</f>
        <v>0</v>
      </c>
      <c r="I185" s="1" t="n">
        <f aca="false">COUNTIF($B:$B,B185)</f>
        <v>8</v>
      </c>
    </row>
    <row r="186" customFormat="false" ht="15" hidden="false" customHeight="false" outlineLevel="0" collapsed="false">
      <c r="A186" s="1" t="s">
        <v>255</v>
      </c>
      <c r="B186" s="1" t="s">
        <v>302</v>
      </c>
      <c r="C186" s="1" t="n">
        <f aca="false">0</f>
        <v>0</v>
      </c>
      <c r="D186" s="1" t="n">
        <f aca="false">VLOOKUP(A186,Modulos!A:C,2,0)</f>
        <v>1</v>
      </c>
      <c r="E186" s="1" t="str">
        <f aca="false">IF(C186,"Nenhuma",VLOOKUP(B186,Funcoes_Outputs!B:C,2,0))</f>
        <v>calcular_eventos</v>
      </c>
      <c r="F186" s="1" t="n">
        <f aca="false">AND(C186,D186)</f>
        <v>0</v>
      </c>
      <c r="G186" s="1" t="n">
        <f aca="false">VLOOKUP(A186,Modulos!$A:$C,2,0)</f>
        <v>1</v>
      </c>
      <c r="H186" s="1" t="n">
        <f aca="false">AND(G186,C186)</f>
        <v>0</v>
      </c>
      <c r="I186" s="1" t="n">
        <f aca="false">COUNTIF($B:$B,B186)</f>
        <v>7</v>
      </c>
    </row>
    <row r="187" customFormat="false" ht="15" hidden="false" customHeight="false" outlineLevel="0" collapsed="false">
      <c r="A187" s="1" t="s">
        <v>255</v>
      </c>
      <c r="B187" s="1" t="s">
        <v>289</v>
      </c>
      <c r="C187" s="1" t="n">
        <f aca="false">0</f>
        <v>0</v>
      </c>
      <c r="D187" s="1" t="n">
        <f aca="false">VLOOKUP(A187,Modulos!A:C,2,0)</f>
        <v>1</v>
      </c>
      <c r="E187" s="1" t="str">
        <f aca="false">IF(C187,"Nenhuma",VLOOKUP(B187,Funcoes_Outputs!B:C,2,0))</f>
        <v>calcular_eventos</v>
      </c>
      <c r="F187" s="1" t="n">
        <f aca="false">AND(C187,D187)</f>
        <v>0</v>
      </c>
      <c r="G187" s="1" t="n">
        <f aca="false">VLOOKUP(A187,Modulos!$A:$C,2,0)</f>
        <v>1</v>
      </c>
      <c r="H187" s="1" t="n">
        <f aca="false">AND(G187,C187)</f>
        <v>0</v>
      </c>
      <c r="I187" s="1" t="n">
        <f aca="false">COUNTIF($B:$B,B187)</f>
        <v>9</v>
      </c>
    </row>
    <row r="188" customFormat="false" ht="15" hidden="false" customHeight="false" outlineLevel="0" collapsed="false">
      <c r="A188" s="1" t="s">
        <v>255</v>
      </c>
      <c r="B188" s="1" t="s">
        <v>299</v>
      </c>
      <c r="C188" s="1" t="n">
        <f aca="false">0</f>
        <v>0</v>
      </c>
      <c r="D188" s="1" t="n">
        <f aca="false">VLOOKUP(A188,Modulos!A:C,2,0)</f>
        <v>1</v>
      </c>
      <c r="E188" s="1" t="str">
        <f aca="false">IF(C188,"Nenhuma",VLOOKUP(B188,Funcoes_Outputs!B:C,2,0))</f>
        <v>calcular_eventos</v>
      </c>
      <c r="F188" s="1" t="n">
        <f aca="false">AND(C188,D188)</f>
        <v>0</v>
      </c>
      <c r="G188" s="1" t="n">
        <f aca="false">VLOOKUP(A188,Modulos!$A:$C,2,0)</f>
        <v>1</v>
      </c>
      <c r="H188" s="1" t="n">
        <f aca="false">AND(G188,C188)</f>
        <v>0</v>
      </c>
      <c r="I188" s="1" t="n">
        <f aca="false">COUNTIF($B:$B,B188)</f>
        <v>8</v>
      </c>
    </row>
    <row r="189" customFormat="false" ht="15" hidden="false" customHeight="false" outlineLevel="0" collapsed="false">
      <c r="A189" s="1" t="s">
        <v>255</v>
      </c>
      <c r="B189" s="1" t="s">
        <v>292</v>
      </c>
      <c r="C189" s="1" t="n">
        <f aca="false">0</f>
        <v>0</v>
      </c>
      <c r="D189" s="1" t="n">
        <f aca="false">VLOOKUP(A189,Modulos!A:C,2,0)</f>
        <v>1</v>
      </c>
      <c r="E189" s="1" t="str">
        <f aca="false">IF(C189,"Nenhuma",VLOOKUP(B189,Funcoes_Outputs!B:C,2,0))</f>
        <v>calcular_eventos</v>
      </c>
      <c r="F189" s="1" t="n">
        <f aca="false">AND(C189,D189)</f>
        <v>0</v>
      </c>
      <c r="G189" s="1" t="n">
        <f aca="false">VLOOKUP(A189,Modulos!$A:$C,2,0)</f>
        <v>1</v>
      </c>
      <c r="H189" s="1" t="n">
        <f aca="false">AND(G189,C189)</f>
        <v>0</v>
      </c>
      <c r="I189" s="1" t="n">
        <f aca="false">COUNTIF($B:$B,B189)</f>
        <v>10</v>
      </c>
    </row>
    <row r="190" customFormat="false" ht="15" hidden="false" customHeight="false" outlineLevel="0" collapsed="false">
      <c r="A190" s="1" t="s">
        <v>255</v>
      </c>
      <c r="B190" s="1" t="s">
        <v>300</v>
      </c>
      <c r="C190" s="1" t="n">
        <f aca="false">0</f>
        <v>0</v>
      </c>
      <c r="D190" s="1" t="n">
        <f aca="false">VLOOKUP(A190,Modulos!A:C,2,0)</f>
        <v>1</v>
      </c>
      <c r="E190" s="1" t="str">
        <f aca="false">IF(C190,"Nenhuma",VLOOKUP(B190,Funcoes_Outputs!B:C,2,0))</f>
        <v>calcular_eventos</v>
      </c>
      <c r="F190" s="1" t="n">
        <f aca="false">AND(C190,D190)</f>
        <v>0</v>
      </c>
      <c r="G190" s="1" t="n">
        <f aca="false">VLOOKUP(A190,Modulos!$A:$C,2,0)</f>
        <v>1</v>
      </c>
      <c r="H190" s="1" t="n">
        <f aca="false">AND(G190,C190)</f>
        <v>0</v>
      </c>
      <c r="I190" s="1" t="n">
        <f aca="false">COUNTIF($B:$B,B190)</f>
        <v>9</v>
      </c>
    </row>
    <row r="191" customFormat="false" ht="15" hidden="false" customHeight="false" outlineLevel="0" collapsed="false">
      <c r="A191" s="1" t="s">
        <v>227</v>
      </c>
      <c r="B191" s="1" t="s">
        <v>292</v>
      </c>
      <c r="C191" s="1" t="n">
        <f aca="false">0</f>
        <v>0</v>
      </c>
      <c r="D191" s="1" t="n">
        <f aca="false">VLOOKUP(A191,Modulos!A:C,2,0)</f>
        <v>1</v>
      </c>
      <c r="E191" s="1" t="str">
        <f aca="false">IF(C191,"Nenhuma",VLOOKUP(B191,Funcoes_Outputs!B:C,2,0))</f>
        <v>calcular_eventos</v>
      </c>
      <c r="F191" s="1" t="n">
        <f aca="false">AND(C191,D191)</f>
        <v>0</v>
      </c>
      <c r="G191" s="1" t="n">
        <f aca="false">VLOOKUP(A191,Modulos!$A:$C,2,0)</f>
        <v>1</v>
      </c>
      <c r="H191" s="1" t="n">
        <f aca="false">AND(G191,C191)</f>
        <v>0</v>
      </c>
      <c r="I191" s="1" t="n">
        <f aca="false">COUNTIF($B:$B,B191)</f>
        <v>10</v>
      </c>
    </row>
    <row r="192" customFormat="false" ht="15" hidden="false" customHeight="false" outlineLevel="0" collapsed="false">
      <c r="A192" s="1" t="s">
        <v>227</v>
      </c>
      <c r="B192" s="1" t="s">
        <v>294</v>
      </c>
      <c r="C192" s="1" t="n">
        <f aca="false">0</f>
        <v>0</v>
      </c>
      <c r="D192" s="1" t="n">
        <f aca="false">VLOOKUP(A192,Modulos!A:C,2,0)</f>
        <v>1</v>
      </c>
      <c r="E192" s="1" t="str">
        <f aca="false">IF(C192,"Nenhuma",VLOOKUP(B192,Funcoes_Outputs!B:C,2,0))</f>
        <v>calcular_eventos</v>
      </c>
      <c r="F192" s="1" t="n">
        <f aca="false">AND(C192,D192)</f>
        <v>0</v>
      </c>
      <c r="G192" s="1" t="n">
        <f aca="false">VLOOKUP(A192,Modulos!$A:$C,2,0)</f>
        <v>1</v>
      </c>
      <c r="H192" s="1" t="n">
        <f aca="false">AND(G192,C192)</f>
        <v>0</v>
      </c>
      <c r="I192" s="1" t="n">
        <f aca="false">COUNTIF($B:$B,B192)</f>
        <v>8</v>
      </c>
    </row>
    <row r="193" customFormat="false" ht="15" hidden="false" customHeight="false" outlineLevel="0" collapsed="false">
      <c r="A193" s="1" t="s">
        <v>227</v>
      </c>
      <c r="B193" s="1" t="s">
        <v>296</v>
      </c>
      <c r="C193" s="1" t="n">
        <f aca="false">0</f>
        <v>0</v>
      </c>
      <c r="D193" s="1" t="n">
        <f aca="false">VLOOKUP(A193,Modulos!A:C,2,0)</f>
        <v>1</v>
      </c>
      <c r="E193" s="1" t="str">
        <f aca="false">IF(C193,"Nenhuma",VLOOKUP(B193,Funcoes_Outputs!B:C,2,0))</f>
        <v>calcular_eventos</v>
      </c>
      <c r="F193" s="1" t="n">
        <f aca="false">AND(C193,D193)</f>
        <v>0</v>
      </c>
      <c r="G193" s="1" t="n">
        <f aca="false">VLOOKUP(A193,Modulos!$A:$C,2,0)</f>
        <v>1</v>
      </c>
      <c r="H193" s="1" t="n">
        <f aca="false">AND(G193,C193)</f>
        <v>0</v>
      </c>
      <c r="I193" s="1" t="n">
        <f aca="false">COUNTIF($B:$B,B193)</f>
        <v>5</v>
      </c>
    </row>
    <row r="194" customFormat="false" ht="15" hidden="false" customHeight="false" outlineLevel="0" collapsed="false">
      <c r="A194" s="1" t="s">
        <v>227</v>
      </c>
      <c r="B194" s="1" t="s">
        <v>298</v>
      </c>
      <c r="C194" s="1" t="n">
        <f aca="false">0</f>
        <v>0</v>
      </c>
      <c r="D194" s="1" t="n">
        <f aca="false">VLOOKUP(A194,Modulos!A:C,2,0)</f>
        <v>1</v>
      </c>
      <c r="E194" s="1" t="str">
        <f aca="false">IF(C194,"Nenhuma",VLOOKUP(B194,Funcoes_Outputs!B:C,2,0))</f>
        <v>calcular_eventos</v>
      </c>
      <c r="F194" s="1" t="n">
        <f aca="false">AND(C194,D194)</f>
        <v>0</v>
      </c>
      <c r="G194" s="1" t="n">
        <f aca="false">VLOOKUP(A194,Modulos!$A:$C,2,0)</f>
        <v>1</v>
      </c>
      <c r="H194" s="1" t="n">
        <f aca="false">AND(G194,C194)</f>
        <v>0</v>
      </c>
      <c r="I194" s="1" t="n">
        <f aca="false">COUNTIF($B:$B,B194)</f>
        <v>4</v>
      </c>
    </row>
    <row r="195" customFormat="false" ht="15" hidden="false" customHeight="false" outlineLevel="0" collapsed="false">
      <c r="A195" s="1" t="s">
        <v>227</v>
      </c>
      <c r="B195" s="1" t="s">
        <v>300</v>
      </c>
      <c r="C195" s="1" t="n">
        <f aca="false">0</f>
        <v>0</v>
      </c>
      <c r="D195" s="1" t="n">
        <f aca="false">VLOOKUP(A195,Modulos!A:C,2,0)</f>
        <v>1</v>
      </c>
      <c r="E195" s="1" t="str">
        <f aca="false">IF(C195,"Nenhuma",VLOOKUP(B195,Funcoes_Outputs!B:C,2,0))</f>
        <v>calcular_eventos</v>
      </c>
      <c r="F195" s="1" t="n">
        <f aca="false">AND(C195,D195)</f>
        <v>0</v>
      </c>
      <c r="G195" s="1" t="n">
        <f aca="false">VLOOKUP(A195,Modulos!$A:$C,2,0)</f>
        <v>1</v>
      </c>
      <c r="H195" s="1" t="n">
        <f aca="false">AND(G195,C195)</f>
        <v>0</v>
      </c>
      <c r="I195" s="1" t="n">
        <f aca="false">COUNTIF($B:$B,B195)</f>
        <v>9</v>
      </c>
    </row>
    <row r="196" customFormat="false" ht="15" hidden="false" customHeight="false" outlineLevel="0" collapsed="false">
      <c r="A196" s="1" t="s">
        <v>227</v>
      </c>
      <c r="B196" s="1" t="s">
        <v>302</v>
      </c>
      <c r="C196" s="1" t="n">
        <f aca="false">0</f>
        <v>0</v>
      </c>
      <c r="D196" s="1" t="n">
        <f aca="false">VLOOKUP(A196,Modulos!A:C,2,0)</f>
        <v>1</v>
      </c>
      <c r="E196" s="1" t="str">
        <f aca="false">IF(C196,"Nenhuma",VLOOKUP(B196,Funcoes_Outputs!B:C,2,0))</f>
        <v>calcular_eventos</v>
      </c>
      <c r="F196" s="1" t="n">
        <f aca="false">AND(C196,D196)</f>
        <v>0</v>
      </c>
      <c r="G196" s="1" t="n">
        <f aca="false">VLOOKUP(A196,Modulos!$A:$C,2,0)</f>
        <v>1</v>
      </c>
      <c r="H196" s="1" t="n">
        <f aca="false">AND(G196,C196)</f>
        <v>0</v>
      </c>
      <c r="I196" s="1" t="n">
        <f aca="false">COUNTIF($B:$B,B196)</f>
        <v>7</v>
      </c>
    </row>
    <row r="197" customFormat="false" ht="15" hidden="false" customHeight="false" outlineLevel="0" collapsed="false">
      <c r="A197" s="1" t="s">
        <v>227</v>
      </c>
      <c r="B197" s="1" t="s">
        <v>304</v>
      </c>
      <c r="C197" s="1" t="n">
        <f aca="false">0</f>
        <v>0</v>
      </c>
      <c r="D197" s="1" t="n">
        <f aca="false">VLOOKUP(A197,Modulos!A:C,2,0)</f>
        <v>1</v>
      </c>
      <c r="E197" s="1" t="str">
        <f aca="false">IF(C197,"Nenhuma",VLOOKUP(B197,Funcoes_Outputs!B:C,2,0))</f>
        <v>calcular_eventos</v>
      </c>
      <c r="F197" s="1" t="n">
        <f aca="false">AND(C197,D197)</f>
        <v>0</v>
      </c>
      <c r="G197" s="1" t="n">
        <f aca="false">VLOOKUP(A197,Modulos!$A:$C,2,0)</f>
        <v>1</v>
      </c>
      <c r="H197" s="1" t="n">
        <f aca="false">AND(G197,C197)</f>
        <v>0</v>
      </c>
      <c r="I197" s="1" t="n">
        <f aca="false">COUNTIF($B:$B,B197)</f>
        <v>5</v>
      </c>
    </row>
    <row r="198" customFormat="false" ht="15" hidden="false" customHeight="false" outlineLevel="0" collapsed="false">
      <c r="A198" s="1" t="s">
        <v>227</v>
      </c>
      <c r="B198" s="1" t="s">
        <v>306</v>
      </c>
      <c r="C198" s="1" t="n">
        <f aca="false">0</f>
        <v>0</v>
      </c>
      <c r="D198" s="1" t="n">
        <f aca="false">VLOOKUP(A198,Modulos!A:C,2,0)</f>
        <v>1</v>
      </c>
      <c r="E198" s="1" t="str">
        <f aca="false">IF(C198,"Nenhuma",VLOOKUP(B198,Funcoes_Outputs!B:C,2,0))</f>
        <v>calcular_eventos</v>
      </c>
      <c r="F198" s="1" t="n">
        <f aca="false">AND(C198,D198)</f>
        <v>0</v>
      </c>
      <c r="G198" s="1" t="n">
        <f aca="false">VLOOKUP(A198,Modulos!$A:$C,2,0)</f>
        <v>1</v>
      </c>
      <c r="H198" s="1" t="n">
        <f aca="false">AND(G198,C198)</f>
        <v>0</v>
      </c>
      <c r="I198" s="1" t="n">
        <f aca="false">COUNTIF($B:$B,B198)</f>
        <v>4</v>
      </c>
    </row>
    <row r="199" customFormat="false" ht="15" hidden="false" customHeight="false" outlineLevel="0" collapsed="false">
      <c r="A199" s="1" t="s">
        <v>227</v>
      </c>
      <c r="B199" s="1" t="s">
        <v>21</v>
      </c>
      <c r="C199" s="1" t="n">
        <f aca="false">1</f>
        <v>1</v>
      </c>
      <c r="D199" s="1" t="n">
        <f aca="false">VLOOKUP(A199,Modulos!A:C,2,0)</f>
        <v>1</v>
      </c>
      <c r="E199" s="1" t="str">
        <f aca="false">IF(C199,"Nenhuma",VLOOKUP(B199,Funcoes_Outputs!B:C,2,0))</f>
        <v>Nenhuma</v>
      </c>
      <c r="F199" s="1" t="n">
        <f aca="false">AND(C199,D199)</f>
        <v>1</v>
      </c>
      <c r="G199" s="1" t="n">
        <f aca="false">VLOOKUP(A199,Modulos!$A:$C,2,0)</f>
        <v>1</v>
      </c>
      <c r="H199" s="1" t="n">
        <f aca="false">AND(G199,C199)</f>
        <v>1</v>
      </c>
      <c r="I199" s="1" t="n">
        <f aca="false">COUNTIF($B:$B,B199)</f>
        <v>1</v>
      </c>
    </row>
    <row r="200" customFormat="false" ht="15" hidden="false" customHeight="false" outlineLevel="0" collapsed="false">
      <c r="A200" s="1" t="s">
        <v>227</v>
      </c>
      <c r="B200" s="1" t="s">
        <v>4</v>
      </c>
      <c r="C200" s="1" t="n">
        <f aca="false">1</f>
        <v>1</v>
      </c>
      <c r="D200" s="1" t="n">
        <f aca="false">VLOOKUP(A200,Modulos!A:C,2,0)</f>
        <v>1</v>
      </c>
      <c r="E200" s="1" t="str">
        <f aca="false">IF(C200,"Nenhuma",VLOOKUP(B200,Funcoes_Outputs!B:C,2,0))</f>
        <v>Nenhuma</v>
      </c>
      <c r="F200" s="1" t="n">
        <f aca="false">AND(C200,D200)</f>
        <v>1</v>
      </c>
      <c r="G200" s="1" t="n">
        <f aca="false">VLOOKUP(A200,Modulos!$A:$C,2,0)</f>
        <v>1</v>
      </c>
      <c r="H200" s="1" t="n">
        <f aca="false">AND(G200,C200)</f>
        <v>1</v>
      </c>
      <c r="I200" s="1" t="n">
        <f aca="false">COUNTIF($B:$B,B200)</f>
        <v>9</v>
      </c>
    </row>
    <row r="201" customFormat="false" ht="15" hidden="false" customHeight="false" outlineLevel="0" collapsed="false">
      <c r="A201" s="1" t="s">
        <v>241</v>
      </c>
      <c r="B201" s="1" t="s">
        <v>50</v>
      </c>
      <c r="C201" s="1" t="n">
        <f aca="false">1</f>
        <v>1</v>
      </c>
      <c r="D201" s="1" t="n">
        <f aca="false">VLOOKUP(A201,Modulos!A:C,2,0)</f>
        <v>1</v>
      </c>
      <c r="E201" s="1" t="str">
        <f aca="false">IF(C201,"Nenhuma",VLOOKUP(B201,Funcoes_Outputs!B:C,2,0))</f>
        <v>Nenhuma</v>
      </c>
      <c r="F201" s="1" t="n">
        <f aca="false">AND(C201,D201)</f>
        <v>1</v>
      </c>
      <c r="G201" s="1" t="n">
        <f aca="false">VLOOKUP(A201,Modulos!$A:$C,2,0)</f>
        <v>1</v>
      </c>
      <c r="H201" s="1" t="n">
        <f aca="false">AND(G201,C201)</f>
        <v>1</v>
      </c>
      <c r="I201" s="1" t="n">
        <f aca="false">COUNTIF($B:$B,B201)</f>
        <v>1</v>
      </c>
    </row>
    <row r="202" customFormat="false" ht="15" hidden="false" customHeight="false" outlineLevel="0" collapsed="false">
      <c r="A202" s="1" t="s">
        <v>241</v>
      </c>
      <c r="B202" s="1" t="s">
        <v>52</v>
      </c>
      <c r="C202" s="1" t="n">
        <f aca="false">1</f>
        <v>1</v>
      </c>
      <c r="D202" s="1" t="n">
        <f aca="false">VLOOKUP(A202,Modulos!A:C,2,0)</f>
        <v>1</v>
      </c>
      <c r="E202" s="1" t="str">
        <f aca="false">IF(C202,"Nenhuma",VLOOKUP(B202,Funcoes_Outputs!B:C,2,0))</f>
        <v>Nenhuma</v>
      </c>
      <c r="F202" s="1" t="n">
        <f aca="false">AND(C202,D202)</f>
        <v>1</v>
      </c>
      <c r="G202" s="1" t="n">
        <f aca="false">VLOOKUP(A202,Modulos!$A:$C,2,0)</f>
        <v>1</v>
      </c>
      <c r="H202" s="1" t="n">
        <f aca="false">AND(G202,C202)</f>
        <v>1</v>
      </c>
      <c r="I202" s="1" t="n">
        <f aca="false">COUNTIF($B:$B,B202)</f>
        <v>1</v>
      </c>
    </row>
    <row r="203" customFormat="false" ht="15" hidden="false" customHeight="false" outlineLevel="0" collapsed="false">
      <c r="A203" s="1" t="s">
        <v>241</v>
      </c>
      <c r="B203" s="1" t="s">
        <v>53</v>
      </c>
      <c r="C203" s="1" t="n">
        <f aca="false">1</f>
        <v>1</v>
      </c>
      <c r="D203" s="1" t="n">
        <f aca="false">VLOOKUP(A203,Modulos!A:C,2,0)</f>
        <v>1</v>
      </c>
      <c r="E203" s="1" t="str">
        <f aca="false">IF(C203,"Nenhuma",VLOOKUP(B203,Funcoes_Outputs!B:C,2,0))</f>
        <v>Nenhuma</v>
      </c>
      <c r="F203" s="1" t="n">
        <f aca="false">AND(C203,D203)</f>
        <v>1</v>
      </c>
      <c r="G203" s="1" t="n">
        <f aca="false">VLOOKUP(A203,Modulos!$A:$C,2,0)</f>
        <v>1</v>
      </c>
      <c r="H203" s="1" t="n">
        <f aca="false">AND(G203,C203)</f>
        <v>1</v>
      </c>
      <c r="I203" s="1" t="n">
        <f aca="false">COUNTIF($B:$B,B203)</f>
        <v>1</v>
      </c>
    </row>
    <row r="204" customFormat="false" ht="15" hidden="false" customHeight="false" outlineLevel="0" collapsed="false">
      <c r="A204" s="1" t="s">
        <v>241</v>
      </c>
      <c r="B204" s="1" t="s">
        <v>51</v>
      </c>
      <c r="C204" s="1" t="n">
        <f aca="false">1</f>
        <v>1</v>
      </c>
      <c r="D204" s="1" t="n">
        <f aca="false">VLOOKUP(A204,Modulos!A:C,2,0)</f>
        <v>1</v>
      </c>
      <c r="E204" s="1" t="str">
        <f aca="false">IF(C204,"Nenhuma",VLOOKUP(B204,Funcoes_Outputs!B:C,2,0))</f>
        <v>Nenhuma</v>
      </c>
      <c r="F204" s="1" t="n">
        <f aca="false">AND(C204,D204)</f>
        <v>1</v>
      </c>
      <c r="G204" s="1" t="n">
        <f aca="false">VLOOKUP(A204,Modulos!$A:$C,2,0)</f>
        <v>1</v>
      </c>
      <c r="H204" s="1" t="n">
        <f aca="false">AND(G204,C204)</f>
        <v>1</v>
      </c>
      <c r="I204" s="1" t="n">
        <f aca="false">COUNTIF($B:$B,B204)</f>
        <v>1</v>
      </c>
    </row>
    <row r="205" customFormat="false" ht="15" hidden="false" customHeight="false" outlineLevel="0" collapsed="false">
      <c r="A205" s="1" t="s">
        <v>241</v>
      </c>
      <c r="B205" s="1" t="s">
        <v>176</v>
      </c>
      <c r="C205" s="1" t="n">
        <f aca="false">1</f>
        <v>1</v>
      </c>
      <c r="D205" s="1" t="n">
        <f aca="false">VLOOKUP(A205,Modulos!A:C,2,0)</f>
        <v>1</v>
      </c>
      <c r="E205" s="1" t="str">
        <f aca="false">IF(C205,"Nenhuma",VLOOKUP(B205,Funcoes_Outputs!B:C,2,0))</f>
        <v>Nenhuma</v>
      </c>
      <c r="F205" s="1" t="n">
        <f aca="false">AND(C205,D205)</f>
        <v>1</v>
      </c>
      <c r="G205" s="1" t="n">
        <f aca="false">VLOOKUP(A205,Modulos!$A:$C,2,0)</f>
        <v>1</v>
      </c>
      <c r="H205" s="1" t="n">
        <f aca="false">AND(G205,C205)</f>
        <v>1</v>
      </c>
      <c r="I205" s="1" t="n">
        <f aca="false">COUNTIF($B:$B,B205)</f>
        <v>2</v>
      </c>
    </row>
    <row r="206" customFormat="false" ht="15" hidden="false" customHeight="false" outlineLevel="0" collapsed="false">
      <c r="A206" s="1" t="s">
        <v>241</v>
      </c>
      <c r="B206" s="1" t="s">
        <v>532</v>
      </c>
      <c r="C206" s="1" t="n">
        <f aca="false">0</f>
        <v>0</v>
      </c>
      <c r="D206" s="1" t="n">
        <f aca="false">VLOOKUP(A206,Modulos!A:C,2,0)</f>
        <v>1</v>
      </c>
      <c r="E206" s="1" t="str">
        <f aca="false">IF(C206,"Nenhuma",VLOOKUP(B206,Funcoes_Outputs!B:C,2,0))</f>
        <v>calcular_taxas_acidentes</v>
      </c>
      <c r="F206" s="1" t="n">
        <f aca="false">AND(C206,D206)</f>
        <v>0</v>
      </c>
      <c r="G206" s="1" t="n">
        <f aca="false">VLOOKUP(A206,Modulos!$A:$C,2,0)</f>
        <v>1</v>
      </c>
      <c r="H206" s="1" t="n">
        <f aca="false">AND(G206,C206)</f>
        <v>0</v>
      </c>
      <c r="I206" s="1" t="n">
        <f aca="false">COUNTIF($B:$B,B206)</f>
        <v>4</v>
      </c>
    </row>
    <row r="207" customFormat="false" ht="15" hidden="false" customHeight="false" outlineLevel="0" collapsed="false">
      <c r="A207" s="1" t="s">
        <v>241</v>
      </c>
      <c r="B207" s="1" t="s">
        <v>533</v>
      </c>
      <c r="C207" s="1" t="n">
        <f aca="false">0</f>
        <v>0</v>
      </c>
      <c r="D207" s="1" t="n">
        <f aca="false">VLOOKUP(A207,Modulos!A:C,2,0)</f>
        <v>1</v>
      </c>
      <c r="E207" s="1" t="str">
        <f aca="false">IF(C207,"Nenhuma",VLOOKUP(B207,Funcoes_Outputs!B:C,2,0))</f>
        <v>calcular_taxas_acidentes</v>
      </c>
      <c r="F207" s="1" t="n">
        <f aca="false">AND(C207,D207)</f>
        <v>0</v>
      </c>
      <c r="G207" s="1" t="n">
        <f aca="false">VLOOKUP(A207,Modulos!$A:$C,2,0)</f>
        <v>1</v>
      </c>
      <c r="H207" s="1" t="n">
        <f aca="false">AND(G207,C207)</f>
        <v>0</v>
      </c>
      <c r="I207" s="1" t="n">
        <f aca="false">COUNTIF($B:$B,B207)</f>
        <v>4</v>
      </c>
    </row>
    <row r="208" customFormat="false" ht="15" hidden="false" customHeight="false" outlineLevel="0" collapsed="false">
      <c r="A208" s="1" t="s">
        <v>241</v>
      </c>
      <c r="B208" s="1" t="s">
        <v>292</v>
      </c>
      <c r="C208" s="1" t="n">
        <f aca="false">0</f>
        <v>0</v>
      </c>
      <c r="D208" s="1" t="n">
        <f aca="false">VLOOKUP(A208,Modulos!A:C,2,0)</f>
        <v>1</v>
      </c>
      <c r="E208" s="1" t="str">
        <f aca="false">IF(C208,"Nenhuma",VLOOKUP(B208,Funcoes_Outputs!B:C,2,0))</f>
        <v>calcular_eventos</v>
      </c>
      <c r="F208" s="1" t="n">
        <f aca="false">AND(C208,D208)</f>
        <v>0</v>
      </c>
      <c r="G208" s="1" t="n">
        <f aca="false">VLOOKUP(A208,Modulos!$A:$C,2,0)</f>
        <v>1</v>
      </c>
      <c r="H208" s="1" t="n">
        <f aca="false">AND(G208,C208)</f>
        <v>0</v>
      </c>
      <c r="I208" s="1" t="n">
        <f aca="false">COUNTIF($B:$B,B208)</f>
        <v>10</v>
      </c>
    </row>
    <row r="209" customFormat="false" ht="15" hidden="false" customHeight="false" outlineLevel="0" collapsed="false">
      <c r="A209" s="1" t="s">
        <v>241</v>
      </c>
      <c r="B209" s="1" t="s">
        <v>296</v>
      </c>
      <c r="C209" s="1" t="n">
        <f aca="false">0</f>
        <v>0</v>
      </c>
      <c r="D209" s="1" t="n">
        <f aca="false">VLOOKUP(A209,Modulos!A:C,2,0)</f>
        <v>1</v>
      </c>
      <c r="E209" s="1" t="str">
        <f aca="false">IF(C209,"Nenhuma",VLOOKUP(B209,Funcoes_Outputs!B:C,2,0))</f>
        <v>calcular_eventos</v>
      </c>
      <c r="F209" s="1" t="n">
        <f aca="false">AND(C209,D209)</f>
        <v>0</v>
      </c>
      <c r="G209" s="1" t="n">
        <f aca="false">VLOOKUP(A209,Modulos!$A:$C,2,0)</f>
        <v>1</v>
      </c>
      <c r="H209" s="1" t="n">
        <f aca="false">AND(G209,C209)</f>
        <v>0</v>
      </c>
      <c r="I209" s="1" t="n">
        <f aca="false">COUNTIF($B:$B,B209)</f>
        <v>5</v>
      </c>
    </row>
    <row r="210" customFormat="false" ht="15" hidden="false" customHeight="false" outlineLevel="0" collapsed="false">
      <c r="A210" s="1" t="s">
        <v>241</v>
      </c>
      <c r="B210" s="1" t="s">
        <v>300</v>
      </c>
      <c r="C210" s="1" t="n">
        <f aca="false">0</f>
        <v>0</v>
      </c>
      <c r="D210" s="1" t="n">
        <f aca="false">VLOOKUP(A210,Modulos!A:C,2,0)</f>
        <v>1</v>
      </c>
      <c r="E210" s="1" t="str">
        <f aca="false">IF(C210,"Nenhuma",VLOOKUP(B210,Funcoes_Outputs!B:C,2,0))</f>
        <v>calcular_eventos</v>
      </c>
      <c r="F210" s="1" t="n">
        <f aca="false">AND(C210,D210)</f>
        <v>0</v>
      </c>
      <c r="G210" s="1" t="n">
        <f aca="false">VLOOKUP(A210,Modulos!$A:$C,2,0)</f>
        <v>1</v>
      </c>
      <c r="H210" s="1" t="n">
        <f aca="false">AND(G210,C210)</f>
        <v>0</v>
      </c>
      <c r="I210" s="1" t="n">
        <f aca="false">COUNTIF($B:$B,B210)</f>
        <v>9</v>
      </c>
    </row>
    <row r="211" customFormat="false" ht="15" hidden="false" customHeight="false" outlineLevel="0" collapsed="false">
      <c r="A211" s="1" t="s">
        <v>241</v>
      </c>
      <c r="B211" s="1" t="s">
        <v>304</v>
      </c>
      <c r="C211" s="1" t="n">
        <f aca="false">0</f>
        <v>0</v>
      </c>
      <c r="D211" s="1" t="n">
        <f aca="false">VLOOKUP(A211,Modulos!A:C,2,0)</f>
        <v>1</v>
      </c>
      <c r="E211" s="1" t="str">
        <f aca="false">IF(C211,"Nenhuma",VLOOKUP(B211,Funcoes_Outputs!B:C,2,0))</f>
        <v>calcular_eventos</v>
      </c>
      <c r="F211" s="1" t="n">
        <f aca="false">AND(C211,D211)</f>
        <v>0</v>
      </c>
      <c r="G211" s="1" t="n">
        <f aca="false">VLOOKUP(A211,Modulos!$A:$C,2,0)</f>
        <v>1</v>
      </c>
      <c r="H211" s="1" t="n">
        <f aca="false">AND(G211,C211)</f>
        <v>0</v>
      </c>
      <c r="I211" s="1" t="n">
        <f aca="false">COUNTIF($B:$B,B211)</f>
        <v>5</v>
      </c>
    </row>
    <row r="212" customFormat="false" ht="15" hidden="false" customHeight="false" outlineLevel="0" collapsed="false">
      <c r="A212" s="1" t="s">
        <v>241</v>
      </c>
      <c r="B212" s="1" t="s">
        <v>294</v>
      </c>
      <c r="C212" s="1" t="n">
        <f aca="false">0</f>
        <v>0</v>
      </c>
      <c r="D212" s="1" t="n">
        <f aca="false">VLOOKUP(A212,Modulos!A:C,2,0)</f>
        <v>1</v>
      </c>
      <c r="E212" s="1" t="str">
        <f aca="false">IF(C212,"Nenhuma",VLOOKUP(B212,Funcoes_Outputs!B:C,2,0))</f>
        <v>calcular_eventos</v>
      </c>
      <c r="F212" s="1" t="n">
        <f aca="false">AND(C212,D212)</f>
        <v>0</v>
      </c>
      <c r="G212" s="1" t="n">
        <f aca="false">VLOOKUP(A212,Modulos!$A:$C,2,0)</f>
        <v>1</v>
      </c>
      <c r="H212" s="1" t="n">
        <f aca="false">AND(G212,C212)</f>
        <v>0</v>
      </c>
      <c r="I212" s="1" t="n">
        <f aca="false">COUNTIF($B:$B,B212)</f>
        <v>8</v>
      </c>
    </row>
    <row r="213" customFormat="false" ht="15" hidden="false" customHeight="false" outlineLevel="0" collapsed="false">
      <c r="A213" s="1" t="s">
        <v>241</v>
      </c>
      <c r="B213" s="1" t="s">
        <v>298</v>
      </c>
      <c r="C213" s="1" t="n">
        <f aca="false">0</f>
        <v>0</v>
      </c>
      <c r="D213" s="1" t="n">
        <f aca="false">VLOOKUP(A213,Modulos!A:C,2,0)</f>
        <v>1</v>
      </c>
      <c r="E213" s="1" t="str">
        <f aca="false">IF(C213,"Nenhuma",VLOOKUP(B213,Funcoes_Outputs!B:C,2,0))</f>
        <v>calcular_eventos</v>
      </c>
      <c r="F213" s="1" t="n">
        <f aca="false">AND(C213,D213)</f>
        <v>0</v>
      </c>
      <c r="G213" s="1" t="n">
        <f aca="false">VLOOKUP(A213,Modulos!$A:$C,2,0)</f>
        <v>1</v>
      </c>
      <c r="H213" s="1" t="n">
        <f aca="false">AND(G213,C213)</f>
        <v>0</v>
      </c>
      <c r="I213" s="1" t="n">
        <f aca="false">COUNTIF($B:$B,B213)</f>
        <v>4</v>
      </c>
    </row>
    <row r="214" customFormat="false" ht="15" hidden="false" customHeight="false" outlineLevel="0" collapsed="false">
      <c r="A214" s="1" t="s">
        <v>241</v>
      </c>
      <c r="B214" s="1" t="s">
        <v>302</v>
      </c>
      <c r="C214" s="1" t="n">
        <f aca="false">0</f>
        <v>0</v>
      </c>
      <c r="D214" s="1" t="n">
        <f aca="false">VLOOKUP(A214,Modulos!A:C,2,0)</f>
        <v>1</v>
      </c>
      <c r="E214" s="1" t="str">
        <f aca="false">IF(C214,"Nenhuma",VLOOKUP(B214,Funcoes_Outputs!B:C,2,0))</f>
        <v>calcular_eventos</v>
      </c>
      <c r="F214" s="1" t="n">
        <f aca="false">AND(C214,D214)</f>
        <v>0</v>
      </c>
      <c r="G214" s="1" t="n">
        <f aca="false">VLOOKUP(A214,Modulos!$A:$C,2,0)</f>
        <v>1</v>
      </c>
      <c r="H214" s="1" t="n">
        <f aca="false">AND(G214,C214)</f>
        <v>0</v>
      </c>
      <c r="I214" s="1" t="n">
        <f aca="false">COUNTIF($B:$B,B214)</f>
        <v>7</v>
      </c>
    </row>
    <row r="215" customFormat="false" ht="15" hidden="false" customHeight="false" outlineLevel="0" collapsed="false">
      <c r="A215" s="1" t="s">
        <v>241</v>
      </c>
      <c r="B215" s="1" t="s">
        <v>306</v>
      </c>
      <c r="C215" s="1" t="n">
        <f aca="false">0</f>
        <v>0</v>
      </c>
      <c r="D215" s="1" t="n">
        <f aca="false">VLOOKUP(A215,Modulos!A:C,2,0)</f>
        <v>1</v>
      </c>
      <c r="E215" s="1" t="str">
        <f aca="false">IF(C215,"Nenhuma",VLOOKUP(B215,Funcoes_Outputs!B:C,2,0))</f>
        <v>calcular_eventos</v>
      </c>
      <c r="F215" s="1" t="n">
        <f aca="false">AND(C215,D215)</f>
        <v>0</v>
      </c>
      <c r="G215" s="1" t="n">
        <f aca="false">VLOOKUP(A215,Modulos!$A:$C,2,0)</f>
        <v>1</v>
      </c>
      <c r="H215" s="1" t="n">
        <f aca="false">AND(G215,C215)</f>
        <v>0</v>
      </c>
      <c r="I215" s="1" t="n">
        <f aca="false">COUNTIF($B:$B,B215)</f>
        <v>4</v>
      </c>
    </row>
    <row r="216" customFormat="false" ht="15" hidden="false" customHeight="false" outlineLevel="0" collapsed="false">
      <c r="A216" s="1" t="s">
        <v>241</v>
      </c>
      <c r="B216" s="1" t="s">
        <v>16</v>
      </c>
      <c r="C216" s="1" t="n">
        <f aca="false">1</f>
        <v>1</v>
      </c>
      <c r="D216" s="1" t="n">
        <f aca="false">VLOOKUP(A216,Modulos!A:C,2,0)</f>
        <v>1</v>
      </c>
      <c r="E216" s="1" t="str">
        <f aca="false">IF(C216,"Nenhuma",VLOOKUP(B216,Funcoes_Outputs!B:C,2,0))</f>
        <v>Nenhuma</v>
      </c>
      <c r="F216" s="1" t="n">
        <f aca="false">AND(C216,D216)</f>
        <v>1</v>
      </c>
      <c r="G216" s="1" t="n">
        <f aca="false">VLOOKUP(A216,Modulos!$A:$C,2,0)</f>
        <v>1</v>
      </c>
      <c r="H216" s="1" t="n">
        <f aca="false">AND(G216,C216)</f>
        <v>1</v>
      </c>
      <c r="I216" s="1" t="n">
        <f aca="false">COUNTIF($B:$B,B216)</f>
        <v>1</v>
      </c>
    </row>
    <row r="217" customFormat="false" ht="15" hidden="false" customHeight="false" outlineLevel="0" collapsed="false">
      <c r="A217" s="1" t="s">
        <v>241</v>
      </c>
      <c r="B217" s="1" t="s">
        <v>4</v>
      </c>
      <c r="C217" s="1" t="n">
        <f aca="false">1</f>
        <v>1</v>
      </c>
      <c r="D217" s="1" t="n">
        <f aca="false">VLOOKUP(A217,Modulos!A:C,2,0)</f>
        <v>1</v>
      </c>
      <c r="E217" s="1" t="str">
        <f aca="false">IF(C217,"Nenhuma",VLOOKUP(B217,Funcoes_Outputs!B:C,2,0))</f>
        <v>Nenhuma</v>
      </c>
      <c r="F217" s="1" t="n">
        <f aca="false">AND(C217,D217)</f>
        <v>1</v>
      </c>
      <c r="G217" s="1" t="n">
        <f aca="false">VLOOKUP(A217,Modulos!$A:$C,2,0)</f>
        <v>1</v>
      </c>
      <c r="H217" s="1" t="n">
        <f aca="false">AND(G217,C217)</f>
        <v>1</v>
      </c>
      <c r="I217" s="1" t="n">
        <f aca="false">COUNTIF($B:$B,B217)</f>
        <v>9</v>
      </c>
    </row>
    <row r="218" customFormat="false" ht="15" hidden="false" customHeight="false" outlineLevel="0" collapsed="false">
      <c r="A218" s="1" t="s">
        <v>91</v>
      </c>
      <c r="B218" s="1" t="s">
        <v>148</v>
      </c>
      <c r="C218" s="1" t="n">
        <f aca="false">TRUE()</f>
        <v>1</v>
      </c>
      <c r="D218" s="1" t="n">
        <f aca="false">VLOOKUP(A218,Modulos!A:C,2,0)</f>
        <v>1</v>
      </c>
      <c r="E218" s="1" t="str">
        <f aca="false">IF(C218,"Nenhuma",VLOOKUP(B218,Funcoes_Outputs!B:C,2,0))</f>
        <v>Nenhuma</v>
      </c>
      <c r="F218" s="1" t="n">
        <f aca="false">AND(C218,D218)</f>
        <v>1</v>
      </c>
      <c r="G218" s="1" t="n">
        <f aca="false">VLOOKUP(A218,Modulos!$A:$C,2,0)</f>
        <v>1</v>
      </c>
      <c r="H218" s="1" t="n">
        <f aca="false">AND(G218,C218)</f>
        <v>1</v>
      </c>
      <c r="I218" s="1" t="n">
        <f aca="false">COUNTIF($B:$B,B218)</f>
        <v>1</v>
      </c>
    </row>
    <row r="219" customFormat="false" ht="15" hidden="false" customHeight="false" outlineLevel="0" collapsed="false">
      <c r="A219" s="1" t="s">
        <v>91</v>
      </c>
      <c r="B219" s="1" t="s">
        <v>149</v>
      </c>
      <c r="C219" s="1" t="n">
        <f aca="false">TRUE()</f>
        <v>1</v>
      </c>
      <c r="D219" s="1" t="n">
        <f aca="false">VLOOKUP(A219,Modulos!A:C,2,0)</f>
        <v>1</v>
      </c>
      <c r="E219" s="1" t="str">
        <f aca="false">IF(C219,"Nenhuma",VLOOKUP(B219,Funcoes_Outputs!B:C,2,0))</f>
        <v>Nenhuma</v>
      </c>
      <c r="F219" s="1" t="n">
        <f aca="false">AND(C219,D219)</f>
        <v>1</v>
      </c>
      <c r="G219" s="1" t="n">
        <f aca="false">VLOOKUP(A219,Modulos!$A:$C,2,0)</f>
        <v>1</v>
      </c>
      <c r="H219" s="1" t="n">
        <f aca="false">AND(G219,C219)</f>
        <v>1</v>
      </c>
      <c r="I219" s="1" t="n">
        <f aca="false">COUNTIF($B:$B,B219)</f>
        <v>1</v>
      </c>
    </row>
    <row r="220" customFormat="false" ht="15" hidden="false" customHeight="false" outlineLevel="0" collapsed="false">
      <c r="A220" s="1" t="s">
        <v>91</v>
      </c>
      <c r="B220" s="1" t="s">
        <v>150</v>
      </c>
      <c r="C220" s="1" t="n">
        <f aca="false">TRUE()</f>
        <v>1</v>
      </c>
      <c r="D220" s="1" t="n">
        <f aca="false">VLOOKUP(A220,Modulos!A:C,2,0)</f>
        <v>1</v>
      </c>
      <c r="E220" s="1" t="str">
        <f aca="false">IF(C220,"Nenhuma",VLOOKUP(B220,Funcoes_Outputs!B:C,2,0))</f>
        <v>Nenhuma</v>
      </c>
      <c r="F220" s="1" t="n">
        <f aca="false">AND(C220,D220)</f>
        <v>1</v>
      </c>
      <c r="G220" s="1" t="n">
        <f aca="false">VLOOKUP(A220,Modulos!$A:$C,2,0)</f>
        <v>1</v>
      </c>
      <c r="H220" s="1" t="n">
        <f aca="false">AND(G220,C220)</f>
        <v>1</v>
      </c>
      <c r="I220" s="1" t="n">
        <f aca="false">COUNTIF($B:$B,B220)</f>
        <v>1</v>
      </c>
    </row>
    <row r="221" customFormat="false" ht="15" hidden="false" customHeight="false" outlineLevel="0" collapsed="false">
      <c r="A221" s="1" t="s">
        <v>91</v>
      </c>
      <c r="B221" s="1" t="s">
        <v>151</v>
      </c>
      <c r="C221" s="1" t="n">
        <f aca="false">TRUE()</f>
        <v>1</v>
      </c>
      <c r="D221" s="1" t="n">
        <f aca="false">VLOOKUP(A221,Modulos!A:C,2,0)</f>
        <v>1</v>
      </c>
      <c r="E221" s="1" t="str">
        <f aca="false">IF(C221,"Nenhuma",VLOOKUP(B221,Funcoes_Outputs!B:C,2,0))</f>
        <v>Nenhuma</v>
      </c>
      <c r="F221" s="1" t="n">
        <f aca="false">AND(C221,D221)</f>
        <v>1</v>
      </c>
      <c r="G221" s="1" t="n">
        <f aca="false">VLOOKUP(A221,Modulos!$A:$C,2,0)</f>
        <v>1</v>
      </c>
      <c r="H221" s="1" t="n">
        <f aca="false">AND(G221,C221)</f>
        <v>1</v>
      </c>
      <c r="I221" s="1" t="n">
        <f aca="false">COUNTIF($B:$B,B221)</f>
        <v>1</v>
      </c>
    </row>
    <row r="222" customFormat="false" ht="15" hidden="false" customHeight="false" outlineLevel="0" collapsed="false">
      <c r="A222" s="1" t="s">
        <v>91</v>
      </c>
      <c r="B222" s="1" t="s">
        <v>152</v>
      </c>
      <c r="C222" s="1" t="n">
        <f aca="false">TRUE()</f>
        <v>1</v>
      </c>
      <c r="D222" s="1" t="n">
        <f aca="false">VLOOKUP(A222,Modulos!A:C,2,0)</f>
        <v>1</v>
      </c>
      <c r="E222" s="1" t="str">
        <f aca="false">IF(C222,"Nenhuma",VLOOKUP(B222,Funcoes_Outputs!B:C,2,0))</f>
        <v>Nenhuma</v>
      </c>
      <c r="F222" s="1" t="n">
        <f aca="false">AND(C222,D222)</f>
        <v>1</v>
      </c>
      <c r="G222" s="1" t="n">
        <f aca="false">VLOOKUP(A222,Modulos!$A:$C,2,0)</f>
        <v>1</v>
      </c>
      <c r="H222" s="1" t="n">
        <f aca="false">AND(G222,C222)</f>
        <v>1</v>
      </c>
      <c r="I222" s="1" t="n">
        <f aca="false">COUNTIF($B:$B,B222)</f>
        <v>1</v>
      </c>
    </row>
    <row r="223" customFormat="false" ht="15" hidden="false" customHeight="false" outlineLevel="0" collapsed="false">
      <c r="A223" s="1" t="s">
        <v>91</v>
      </c>
      <c r="B223" s="1" t="s">
        <v>153</v>
      </c>
      <c r="C223" s="1" t="n">
        <f aca="false">TRUE()</f>
        <v>1</v>
      </c>
      <c r="D223" s="1" t="n">
        <f aca="false">VLOOKUP(A223,Modulos!A:C,2,0)</f>
        <v>1</v>
      </c>
      <c r="E223" s="1" t="str">
        <f aca="false">IF(C223,"Nenhuma",VLOOKUP(B223,Funcoes_Outputs!B:C,2,0))</f>
        <v>Nenhuma</v>
      </c>
      <c r="F223" s="1" t="n">
        <f aca="false">AND(C223,D223)</f>
        <v>1</v>
      </c>
      <c r="G223" s="1" t="n">
        <f aca="false">VLOOKUP(A223,Modulos!$A:$C,2,0)</f>
        <v>1</v>
      </c>
      <c r="H223" s="1" t="n">
        <f aca="false">AND(G223,C223)</f>
        <v>1</v>
      </c>
      <c r="I223" s="1" t="n">
        <f aca="false">COUNTIF($B:$B,B223)</f>
        <v>1</v>
      </c>
    </row>
    <row r="224" customFormat="false" ht="15" hidden="false" customHeight="false" outlineLevel="0" collapsed="false">
      <c r="A224" s="1" t="s">
        <v>91</v>
      </c>
      <c r="B224" s="1" t="s">
        <v>154</v>
      </c>
      <c r="C224" s="1" t="n">
        <f aca="false">TRUE()</f>
        <v>1</v>
      </c>
      <c r="D224" s="1" t="n">
        <f aca="false">VLOOKUP(A224,Modulos!A:C,2,0)</f>
        <v>1</v>
      </c>
      <c r="E224" s="1" t="str">
        <f aca="false">IF(C224,"Nenhuma",VLOOKUP(B224,Funcoes_Outputs!B:C,2,0))</f>
        <v>Nenhuma</v>
      </c>
      <c r="F224" s="1" t="n">
        <f aca="false">AND(C224,D224)</f>
        <v>1</v>
      </c>
      <c r="G224" s="1" t="n">
        <f aca="false">VLOOKUP(A224,Modulos!$A:$C,2,0)</f>
        <v>1</v>
      </c>
      <c r="H224" s="1" t="n">
        <f aca="false">AND(G224,C224)</f>
        <v>1</v>
      </c>
      <c r="I224" s="1" t="n">
        <f aca="false">COUNTIF($B:$B,B224)</f>
        <v>1</v>
      </c>
    </row>
    <row r="225" customFormat="false" ht="15" hidden="false" customHeight="false" outlineLevel="0" collapsed="false">
      <c r="A225" s="1" t="s">
        <v>91</v>
      </c>
      <c r="B225" s="1" t="s">
        <v>155</v>
      </c>
      <c r="C225" s="1" t="n">
        <f aca="false">TRUE()</f>
        <v>1</v>
      </c>
      <c r="D225" s="1" t="n">
        <f aca="false">VLOOKUP(A225,Modulos!A:C,2,0)</f>
        <v>1</v>
      </c>
      <c r="E225" s="1" t="str">
        <f aca="false">IF(C225,"Nenhuma",VLOOKUP(B225,Funcoes_Outputs!B:C,2,0))</f>
        <v>Nenhuma</v>
      </c>
      <c r="F225" s="1" t="n">
        <f aca="false">AND(C225,D225)</f>
        <v>1</v>
      </c>
      <c r="G225" s="1" t="n">
        <f aca="false">VLOOKUP(A225,Modulos!$A:$C,2,0)</f>
        <v>1</v>
      </c>
      <c r="H225" s="1" t="n">
        <f aca="false">AND(G225,C225)</f>
        <v>1</v>
      </c>
      <c r="I225" s="1" t="n">
        <f aca="false">COUNTIF($B:$B,B225)</f>
        <v>1</v>
      </c>
    </row>
    <row r="226" customFormat="false" ht="15" hidden="false" customHeight="false" outlineLevel="0" collapsed="false">
      <c r="A226" s="1" t="s">
        <v>91</v>
      </c>
      <c r="B226" s="1" t="s">
        <v>156</v>
      </c>
      <c r="C226" s="1" t="n">
        <f aca="false">TRUE()</f>
        <v>1</v>
      </c>
      <c r="D226" s="1" t="n">
        <f aca="false">VLOOKUP(A226,Modulos!A:C,2,0)</f>
        <v>1</v>
      </c>
      <c r="E226" s="1" t="str">
        <f aca="false">IF(C226,"Nenhuma",VLOOKUP(B226,Funcoes_Outputs!B:C,2,0))</f>
        <v>Nenhuma</v>
      </c>
      <c r="F226" s="1" t="n">
        <f aca="false">AND(C226,D226)</f>
        <v>1</v>
      </c>
      <c r="G226" s="1" t="n">
        <f aca="false">VLOOKUP(A226,Modulos!$A:$C,2,0)</f>
        <v>1</v>
      </c>
      <c r="H226" s="1" t="n">
        <f aca="false">AND(G226,C226)</f>
        <v>1</v>
      </c>
      <c r="I226" s="1" t="n">
        <f aca="false">COUNTIF($B:$B,B226)</f>
        <v>1</v>
      </c>
    </row>
    <row r="227" customFormat="false" ht="15" hidden="false" customHeight="false" outlineLevel="0" collapsed="false">
      <c r="A227" s="1" t="s">
        <v>91</v>
      </c>
      <c r="B227" s="1" t="s">
        <v>157</v>
      </c>
      <c r="C227" s="1" t="n">
        <f aca="false">TRUE()</f>
        <v>1</v>
      </c>
      <c r="D227" s="1" t="n">
        <f aca="false">VLOOKUP(A227,Modulos!A:C,2,0)</f>
        <v>1</v>
      </c>
      <c r="E227" s="1" t="str">
        <f aca="false">IF(C227,"Nenhuma",VLOOKUP(B227,Funcoes_Outputs!B:C,2,0))</f>
        <v>Nenhuma</v>
      </c>
      <c r="F227" s="1" t="n">
        <f aca="false">AND(C227,D227)</f>
        <v>1</v>
      </c>
      <c r="G227" s="1" t="n">
        <f aca="false">VLOOKUP(A227,Modulos!$A:$C,2,0)</f>
        <v>1</v>
      </c>
      <c r="H227" s="1" t="n">
        <f aca="false">AND(G227,C227)</f>
        <v>1</v>
      </c>
      <c r="I227" s="1" t="n">
        <f aca="false">COUNTIF($B:$B,B227)</f>
        <v>1</v>
      </c>
    </row>
  </sheetData>
  <autoFilter ref="A1:I227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/>
  <cols>
    <col collapsed="false" hidden="false" max="1" min="1" style="0" width="27.2704081632653"/>
    <col collapsed="false" hidden="false" max="2" min="2" style="0" width="33.2091836734694"/>
    <col collapsed="false" hidden="false" max="3" min="3" style="0" width="26.0510204081633"/>
  </cols>
  <sheetData>
    <row r="1" customFormat="false" ht="15" hidden="false" customHeight="false" outlineLevel="0" collapsed="false">
      <c r="A1" s="2" t="s">
        <v>519</v>
      </c>
      <c r="B1" s="2" t="s">
        <v>536</v>
      </c>
      <c r="C1" s="2" t="s">
        <v>537</v>
      </c>
    </row>
    <row r="2" customFormat="false" ht="15" hidden="false" customHeight="false" outlineLevel="0" collapsed="false">
      <c r="A2" s="1" t="s">
        <v>230</v>
      </c>
      <c r="B2" s="1" t="s">
        <v>538</v>
      </c>
      <c r="C2" s="1" t="str">
        <f aca="false">A2</f>
        <v>calcular_absenteismo</v>
      </c>
    </row>
    <row r="3" customFormat="false" ht="15" hidden="false" customHeight="false" outlineLevel="0" collapsed="false">
      <c r="A3" s="1" t="s">
        <v>230</v>
      </c>
      <c r="B3" s="1" t="s">
        <v>539</v>
      </c>
      <c r="C3" s="1" t="str">
        <f aca="false">A3</f>
        <v>calcular_absenteismo</v>
      </c>
    </row>
    <row r="4" customFormat="false" ht="15" hidden="false" customHeight="false" outlineLevel="0" collapsed="false">
      <c r="A4" s="1" t="s">
        <v>64</v>
      </c>
      <c r="B4" s="1" t="s">
        <v>540</v>
      </c>
      <c r="C4" s="1" t="str">
        <f aca="false">A4</f>
        <v>calcular_acoes_regressivas_inss</v>
      </c>
    </row>
    <row r="5" customFormat="false" ht="15" hidden="false" customHeight="false" outlineLevel="0" collapsed="false">
      <c r="A5" s="1" t="s">
        <v>64</v>
      </c>
      <c r="B5" s="1" t="s">
        <v>541</v>
      </c>
      <c r="C5" s="1" t="str">
        <f aca="false">A5</f>
        <v>calcular_acoes_regressivas_inss</v>
      </c>
    </row>
    <row r="6" customFormat="false" ht="15" hidden="false" customHeight="false" outlineLevel="0" collapsed="false">
      <c r="A6" s="1" t="s">
        <v>64</v>
      </c>
      <c r="B6" s="1" t="s">
        <v>542</v>
      </c>
      <c r="C6" s="1" t="str">
        <f aca="false">A6</f>
        <v>calcular_acoes_regressivas_inss</v>
      </c>
    </row>
    <row r="7" customFormat="false" ht="15" hidden="false" customHeight="false" outlineLevel="0" collapsed="false">
      <c r="A7" s="1" t="s">
        <v>64</v>
      </c>
      <c r="B7" s="1" t="s">
        <v>543</v>
      </c>
      <c r="C7" s="1" t="str">
        <f aca="false">A7</f>
        <v>calcular_acoes_regressivas_inss</v>
      </c>
    </row>
    <row r="8" customFormat="false" ht="15" hidden="false" customHeight="false" outlineLevel="0" collapsed="false">
      <c r="A8" s="1" t="s">
        <v>234</v>
      </c>
      <c r="B8" s="1" t="s">
        <v>167</v>
      </c>
      <c r="C8" s="1" t="str">
        <f aca="false">A8</f>
        <v>calcular_beneficios_inss</v>
      </c>
    </row>
    <row r="9" customFormat="false" ht="15" hidden="false" customHeight="false" outlineLevel="0" collapsed="false">
      <c r="A9" s="1" t="s">
        <v>234</v>
      </c>
      <c r="B9" s="1" t="s">
        <v>168</v>
      </c>
      <c r="C9" s="1" t="str">
        <f aca="false">A9</f>
        <v>calcular_beneficios_inss</v>
      </c>
    </row>
    <row r="10" customFormat="false" ht="15" hidden="false" customHeight="false" outlineLevel="0" collapsed="false">
      <c r="A10" s="1" t="s">
        <v>234</v>
      </c>
      <c r="B10" s="1" t="s">
        <v>169</v>
      </c>
      <c r="C10" s="1" t="str">
        <f aca="false">A10</f>
        <v>calcular_beneficios_inss</v>
      </c>
    </row>
    <row r="11" customFormat="false" ht="15" hidden="false" customHeight="false" outlineLevel="0" collapsed="false">
      <c r="A11" s="1" t="s">
        <v>234</v>
      </c>
      <c r="B11" s="1" t="s">
        <v>170</v>
      </c>
      <c r="C11" s="1" t="str">
        <f aca="false">A11</f>
        <v>calcular_beneficios_inss</v>
      </c>
    </row>
    <row r="12" customFormat="false" ht="15" hidden="false" customHeight="false" outlineLevel="0" collapsed="false">
      <c r="A12" s="1" t="s">
        <v>234</v>
      </c>
      <c r="B12" s="1" t="s">
        <v>527</v>
      </c>
      <c r="C12" s="1" t="str">
        <f aca="false">A12</f>
        <v>calcular_beneficios_inss</v>
      </c>
    </row>
    <row r="13" customFormat="false" ht="15" hidden="false" customHeight="false" outlineLevel="0" collapsed="false">
      <c r="A13" s="1" t="s">
        <v>234</v>
      </c>
      <c r="B13" s="1" t="s">
        <v>528</v>
      </c>
      <c r="C13" s="1" t="str">
        <f aca="false">A13</f>
        <v>calcular_beneficios_inss</v>
      </c>
    </row>
    <row r="14" customFormat="false" ht="15" hidden="false" customHeight="false" outlineLevel="0" collapsed="false">
      <c r="A14" s="1" t="s">
        <v>234</v>
      </c>
      <c r="B14" s="1" t="s">
        <v>529</v>
      </c>
      <c r="C14" s="1" t="str">
        <f aca="false">A14</f>
        <v>calcular_beneficios_inss</v>
      </c>
    </row>
    <row r="15" customFormat="false" ht="15" hidden="false" customHeight="false" outlineLevel="0" collapsed="false">
      <c r="A15" s="1" t="s">
        <v>234</v>
      </c>
      <c r="B15" s="1" t="s">
        <v>530</v>
      </c>
      <c r="C15" s="1" t="str">
        <f aca="false">A15</f>
        <v>calcular_beneficios_inss</v>
      </c>
    </row>
    <row r="16" customFormat="false" ht="15" hidden="false" customHeight="false" outlineLevel="0" collapsed="false">
      <c r="A16" s="1" t="s">
        <v>69</v>
      </c>
      <c r="B16" s="1" t="s">
        <v>544</v>
      </c>
      <c r="C16" s="1" t="str">
        <f aca="false">A16</f>
        <v>calcular_despesasmedicas</v>
      </c>
    </row>
    <row r="17" customFormat="false" ht="15" hidden="false" customHeight="false" outlineLevel="0" collapsed="false">
      <c r="A17" s="1" t="s">
        <v>69</v>
      </c>
      <c r="B17" s="1" t="s">
        <v>545</v>
      </c>
      <c r="C17" s="1" t="str">
        <f aca="false">A17</f>
        <v>calcular_despesasmedicas</v>
      </c>
    </row>
    <row r="18" customFormat="false" ht="15" hidden="false" customHeight="false" outlineLevel="0" collapsed="false">
      <c r="A18" s="1" t="s">
        <v>75</v>
      </c>
      <c r="B18" s="1" t="s">
        <v>546</v>
      </c>
      <c r="C18" s="1" t="str">
        <f aca="false">A18</f>
        <v>calcular_engajamento</v>
      </c>
    </row>
    <row r="19" customFormat="false" ht="15" hidden="false" customHeight="false" outlineLevel="0" collapsed="false">
      <c r="A19" s="1" t="s">
        <v>226</v>
      </c>
      <c r="B19" s="1" t="s">
        <v>289</v>
      </c>
      <c r="C19" s="1" t="str">
        <f aca="false">A19</f>
        <v>calcular_eventos</v>
      </c>
    </row>
    <row r="20" customFormat="false" ht="15" hidden="false" customHeight="false" outlineLevel="0" collapsed="false">
      <c r="A20" s="1" t="s">
        <v>226</v>
      </c>
      <c r="B20" s="1" t="s">
        <v>292</v>
      </c>
      <c r="C20" s="1" t="str">
        <f aca="false">A20</f>
        <v>calcular_eventos</v>
      </c>
    </row>
    <row r="21" customFormat="false" ht="15" hidden="false" customHeight="false" outlineLevel="0" collapsed="false">
      <c r="A21" s="1" t="s">
        <v>226</v>
      </c>
      <c r="B21" s="1" t="s">
        <v>293</v>
      </c>
      <c r="C21" s="1" t="str">
        <f aca="false">A21</f>
        <v>calcular_eventos</v>
      </c>
    </row>
    <row r="22" customFormat="false" ht="15" hidden="false" customHeight="false" outlineLevel="0" collapsed="false">
      <c r="A22" s="1" t="s">
        <v>226</v>
      </c>
      <c r="B22" s="1" t="s">
        <v>294</v>
      </c>
      <c r="C22" s="1" t="str">
        <f aca="false">A22</f>
        <v>calcular_eventos</v>
      </c>
    </row>
    <row r="23" customFormat="false" ht="15" hidden="false" customHeight="false" outlineLevel="0" collapsed="false">
      <c r="A23" s="1" t="s">
        <v>226</v>
      </c>
      <c r="B23" s="1" t="s">
        <v>295</v>
      </c>
      <c r="C23" s="1" t="str">
        <f aca="false">A23</f>
        <v>calcular_eventos</v>
      </c>
    </row>
    <row r="24" customFormat="false" ht="15" hidden="false" customHeight="false" outlineLevel="0" collapsed="false">
      <c r="A24" s="1" t="s">
        <v>226</v>
      </c>
      <c r="B24" s="1" t="s">
        <v>296</v>
      </c>
      <c r="C24" s="1" t="str">
        <f aca="false">A24</f>
        <v>calcular_eventos</v>
      </c>
    </row>
    <row r="25" customFormat="false" ht="15" hidden="false" customHeight="false" outlineLevel="0" collapsed="false">
      <c r="A25" s="1" t="s">
        <v>226</v>
      </c>
      <c r="B25" s="1" t="s">
        <v>297</v>
      </c>
      <c r="C25" s="1" t="str">
        <f aca="false">A25</f>
        <v>calcular_eventos</v>
      </c>
    </row>
    <row r="26" customFormat="false" ht="15" hidden="false" customHeight="false" outlineLevel="0" collapsed="false">
      <c r="A26" s="1" t="s">
        <v>226</v>
      </c>
      <c r="B26" s="1" t="s">
        <v>298</v>
      </c>
      <c r="C26" s="1" t="str">
        <f aca="false">A26</f>
        <v>calcular_eventos</v>
      </c>
    </row>
    <row r="27" customFormat="false" ht="15" hidden="false" customHeight="false" outlineLevel="0" collapsed="false">
      <c r="A27" s="1" t="s">
        <v>226</v>
      </c>
      <c r="B27" s="1" t="s">
        <v>299</v>
      </c>
      <c r="C27" s="1" t="str">
        <f aca="false">A27</f>
        <v>calcular_eventos</v>
      </c>
    </row>
    <row r="28" customFormat="false" ht="15" hidden="false" customHeight="false" outlineLevel="0" collapsed="false">
      <c r="A28" s="1" t="s">
        <v>226</v>
      </c>
      <c r="B28" s="1" t="s">
        <v>300</v>
      </c>
      <c r="C28" s="1" t="str">
        <f aca="false">A28</f>
        <v>calcular_eventos</v>
      </c>
    </row>
    <row r="29" customFormat="false" ht="15" hidden="false" customHeight="false" outlineLevel="0" collapsed="false">
      <c r="A29" s="1" t="s">
        <v>226</v>
      </c>
      <c r="B29" s="1" t="s">
        <v>301</v>
      </c>
      <c r="C29" s="1" t="str">
        <f aca="false">A29</f>
        <v>calcular_eventos</v>
      </c>
    </row>
    <row r="30" customFormat="false" ht="15" hidden="false" customHeight="false" outlineLevel="0" collapsed="false">
      <c r="A30" s="1" t="s">
        <v>226</v>
      </c>
      <c r="B30" s="1" t="s">
        <v>302</v>
      </c>
      <c r="C30" s="1" t="str">
        <f aca="false">A30</f>
        <v>calcular_eventos</v>
      </c>
    </row>
    <row r="31" customFormat="false" ht="15" hidden="false" customHeight="false" outlineLevel="0" collapsed="false">
      <c r="A31" s="1" t="s">
        <v>226</v>
      </c>
      <c r="B31" s="1" t="s">
        <v>303</v>
      </c>
      <c r="C31" s="1" t="str">
        <f aca="false">A31</f>
        <v>calcular_eventos</v>
      </c>
    </row>
    <row r="32" customFormat="false" ht="15" hidden="false" customHeight="false" outlineLevel="0" collapsed="false">
      <c r="A32" s="1" t="s">
        <v>226</v>
      </c>
      <c r="B32" s="1" t="s">
        <v>304</v>
      </c>
      <c r="C32" s="1" t="str">
        <f aca="false">A32</f>
        <v>calcular_eventos</v>
      </c>
    </row>
    <row r="33" customFormat="false" ht="15" hidden="false" customHeight="false" outlineLevel="0" collapsed="false">
      <c r="A33" s="1" t="s">
        <v>226</v>
      </c>
      <c r="B33" s="1" t="s">
        <v>305</v>
      </c>
      <c r="C33" s="1" t="str">
        <f aca="false">A33</f>
        <v>calcular_eventos</v>
      </c>
    </row>
    <row r="34" customFormat="false" ht="15" hidden="false" customHeight="false" outlineLevel="0" collapsed="false">
      <c r="A34" s="1" t="s">
        <v>226</v>
      </c>
      <c r="B34" s="1" t="s">
        <v>306</v>
      </c>
      <c r="C34" s="1" t="str">
        <f aca="false">A34</f>
        <v>calcular_eventos</v>
      </c>
    </row>
    <row r="35" customFormat="false" ht="15" hidden="false" customHeight="false" outlineLevel="0" collapsed="false">
      <c r="A35" s="1" t="s">
        <v>223</v>
      </c>
      <c r="B35" s="1" t="s">
        <v>335</v>
      </c>
      <c r="C35" s="1" t="str">
        <f aca="false">A35</f>
        <v>calcular_faltas</v>
      </c>
    </row>
    <row r="36" customFormat="false" ht="15" hidden="false" customHeight="false" outlineLevel="0" collapsed="false">
      <c r="A36" s="1" t="s">
        <v>252</v>
      </c>
      <c r="B36" s="1" t="s">
        <v>172</v>
      </c>
      <c r="C36" s="1" t="str">
        <f aca="false">A36</f>
        <v>calcular_fap</v>
      </c>
    </row>
    <row r="37" customFormat="false" ht="15" hidden="false" customHeight="false" outlineLevel="0" collapsed="false">
      <c r="A37" s="1" t="s">
        <v>252</v>
      </c>
      <c r="B37" s="1" t="s">
        <v>547</v>
      </c>
      <c r="C37" s="1" t="str">
        <f aca="false">A37</f>
        <v>calcular_fap</v>
      </c>
    </row>
    <row r="38" customFormat="false" ht="15" hidden="false" customHeight="false" outlineLevel="0" collapsed="false">
      <c r="A38" s="1" t="s">
        <v>252</v>
      </c>
      <c r="B38" s="1" t="s">
        <v>548</v>
      </c>
      <c r="C38" s="1" t="str">
        <f aca="false">A38</f>
        <v>calcular_fap</v>
      </c>
    </row>
    <row r="39" customFormat="false" ht="15" hidden="false" customHeight="false" outlineLevel="0" collapsed="false">
      <c r="A39" s="1" t="s">
        <v>252</v>
      </c>
      <c r="B39" s="1" t="s">
        <v>549</v>
      </c>
      <c r="C39" s="1" t="str">
        <f aca="false">A39</f>
        <v>calcular_fap</v>
      </c>
    </row>
    <row r="40" customFormat="false" ht="15" hidden="false" customHeight="false" outlineLevel="0" collapsed="false">
      <c r="A40" s="1" t="s">
        <v>252</v>
      </c>
      <c r="B40" s="1" t="s">
        <v>550</v>
      </c>
      <c r="C40" s="1" t="str">
        <f aca="false">A40</f>
        <v>calcular_fap</v>
      </c>
    </row>
    <row r="41" customFormat="false" ht="15" hidden="false" customHeight="false" outlineLevel="0" collapsed="false">
      <c r="A41" s="1" t="s">
        <v>252</v>
      </c>
      <c r="B41" s="1" t="s">
        <v>551</v>
      </c>
      <c r="C41" s="1" t="str">
        <f aca="false">A41</f>
        <v>calcular_fap</v>
      </c>
    </row>
    <row r="42" customFormat="false" ht="15" hidden="false" customHeight="false" outlineLevel="0" collapsed="false">
      <c r="A42" s="1" t="s">
        <v>252</v>
      </c>
      <c r="B42" s="1" t="s">
        <v>552</v>
      </c>
      <c r="C42" s="1" t="str">
        <f aca="false">A42</f>
        <v>calcular_fap</v>
      </c>
    </row>
    <row r="43" customFormat="false" ht="15" hidden="false" customHeight="false" outlineLevel="0" collapsed="false">
      <c r="A43" s="1" t="s">
        <v>252</v>
      </c>
      <c r="B43" s="1" t="s">
        <v>553</v>
      </c>
      <c r="C43" s="1" t="str">
        <f aca="false">A43</f>
        <v>calcular_fap</v>
      </c>
    </row>
    <row r="44" customFormat="false" ht="15" hidden="false" customHeight="false" outlineLevel="0" collapsed="false">
      <c r="A44" s="1" t="s">
        <v>252</v>
      </c>
      <c r="B44" s="1" t="s">
        <v>554</v>
      </c>
      <c r="C44" s="1" t="str">
        <f aca="false">A44</f>
        <v>calcular_fap</v>
      </c>
    </row>
    <row r="45" customFormat="false" ht="15" hidden="false" customHeight="false" outlineLevel="0" collapsed="false">
      <c r="A45" s="1" t="s">
        <v>252</v>
      </c>
      <c r="B45" s="1" t="s">
        <v>555</v>
      </c>
      <c r="C45" s="1" t="str">
        <f aca="false">A45</f>
        <v>calcular_fap</v>
      </c>
    </row>
    <row r="46" customFormat="false" ht="15" hidden="false" customHeight="false" outlineLevel="0" collapsed="false">
      <c r="A46" s="1" t="s">
        <v>252</v>
      </c>
      <c r="B46" s="1" t="s">
        <v>556</v>
      </c>
      <c r="C46" s="1" t="str">
        <f aca="false">A46</f>
        <v>calcular_fap</v>
      </c>
    </row>
    <row r="47" customFormat="false" ht="15" hidden="false" customHeight="false" outlineLevel="0" collapsed="false">
      <c r="A47" s="1" t="s">
        <v>252</v>
      </c>
      <c r="B47" s="1" t="s">
        <v>557</v>
      </c>
      <c r="C47" s="1" t="str">
        <f aca="false">A47</f>
        <v>calcular_fap</v>
      </c>
    </row>
    <row r="48" customFormat="false" ht="15" hidden="false" customHeight="false" outlineLevel="0" collapsed="false">
      <c r="A48" s="1" t="s">
        <v>87</v>
      </c>
      <c r="B48" s="1" t="s">
        <v>558</v>
      </c>
      <c r="C48" s="1" t="str">
        <f aca="false">A48</f>
        <v>calcular_imagem_contracacao</v>
      </c>
    </row>
    <row r="49" customFormat="false" ht="15" hidden="false" customHeight="false" outlineLevel="0" collapsed="false">
      <c r="A49" s="1" t="s">
        <v>87</v>
      </c>
      <c r="B49" s="1" t="s">
        <v>559</v>
      </c>
      <c r="C49" s="1" t="str">
        <f aca="false">A49</f>
        <v>calcular_imagem_contracacao</v>
      </c>
    </row>
    <row r="50" customFormat="false" ht="15" hidden="false" customHeight="false" outlineLevel="0" collapsed="false">
      <c r="A50" s="1" t="s">
        <v>89</v>
      </c>
      <c r="B50" s="1" t="s">
        <v>560</v>
      </c>
      <c r="C50" s="1" t="str">
        <f aca="false">A50</f>
        <v>calcular_imagem_receita</v>
      </c>
    </row>
    <row r="51" customFormat="false" ht="15" hidden="false" customHeight="false" outlineLevel="0" collapsed="false">
      <c r="A51" s="1" t="s">
        <v>89</v>
      </c>
      <c r="B51" s="1" t="s">
        <v>561</v>
      </c>
      <c r="C51" s="1" t="str">
        <f aca="false">A51</f>
        <v>calcular_imagem_receita</v>
      </c>
    </row>
    <row r="52" customFormat="false" ht="15" hidden="false" customHeight="false" outlineLevel="0" collapsed="false">
      <c r="A52" s="1" t="s">
        <v>534</v>
      </c>
      <c r="B52" s="1" t="s">
        <v>562</v>
      </c>
      <c r="C52" s="1" t="str">
        <f aca="false">A52</f>
        <v>calcular_indices_ampliados</v>
      </c>
    </row>
    <row r="53" customFormat="false" ht="15" hidden="false" customHeight="false" outlineLevel="0" collapsed="false">
      <c r="A53" s="1" t="s">
        <v>534</v>
      </c>
      <c r="B53" s="1" t="s">
        <v>563</v>
      </c>
      <c r="C53" s="1" t="str">
        <f aca="false">A53</f>
        <v>calcular_indices_ampliados</v>
      </c>
    </row>
    <row r="54" customFormat="false" ht="15" hidden="false" customHeight="false" outlineLevel="0" collapsed="false">
      <c r="A54" s="1" t="s">
        <v>534</v>
      </c>
      <c r="B54" s="1" t="s">
        <v>564</v>
      </c>
      <c r="C54" s="1" t="str">
        <f aca="false">A54</f>
        <v>calcular_indices_ampliados</v>
      </c>
    </row>
    <row r="55" customFormat="false" ht="15" hidden="false" customHeight="false" outlineLevel="0" collapsed="false">
      <c r="A55" s="1" t="s">
        <v>95</v>
      </c>
      <c r="B55" s="1" t="s">
        <v>565</v>
      </c>
      <c r="C55" s="1" t="str">
        <f aca="false">A55</f>
        <v>calcular_interdicao_fiscalizacao</v>
      </c>
    </row>
    <row r="56" customFormat="false" ht="15" hidden="false" customHeight="false" outlineLevel="0" collapsed="false">
      <c r="A56" s="1" t="s">
        <v>93</v>
      </c>
      <c r="B56" s="1" t="s">
        <v>566</v>
      </c>
      <c r="C56" s="1" t="str">
        <f aca="false">A56</f>
        <v>calcular_interrupcao_acidentes</v>
      </c>
    </row>
    <row r="57" customFormat="false" ht="15" hidden="false" customHeight="false" outlineLevel="0" collapsed="false">
      <c r="A57" s="1" t="s">
        <v>93</v>
      </c>
      <c r="B57" s="1" t="s">
        <v>567</v>
      </c>
      <c r="C57" s="1" t="str">
        <f aca="false">A57</f>
        <v>calcular_interrupcao_acidentes</v>
      </c>
    </row>
    <row r="58" customFormat="false" ht="15" hidden="false" customHeight="false" outlineLevel="0" collapsed="false">
      <c r="A58" s="1" t="s">
        <v>73</v>
      </c>
      <c r="B58" s="1" t="s">
        <v>568</v>
      </c>
      <c r="C58" s="1" t="str">
        <f aca="false">A58</f>
        <v>calcular_mp_insumos</v>
      </c>
    </row>
    <row r="59" customFormat="false" ht="15" hidden="false" customHeight="false" outlineLevel="0" collapsed="false">
      <c r="A59" s="1" t="s">
        <v>73</v>
      </c>
      <c r="B59" s="1" t="s">
        <v>569</v>
      </c>
      <c r="C59" s="1" t="str">
        <f aca="false">A59</f>
        <v>calcular_mp_insumos</v>
      </c>
    </row>
    <row r="60" s="1" customFormat="true" ht="15" hidden="false" customHeight="false" outlineLevel="0" collapsed="false">
      <c r="A60" s="1" t="s">
        <v>91</v>
      </c>
      <c r="B60" s="1" t="s">
        <v>570</v>
      </c>
      <c r="C60" s="1" t="str">
        <f aca="false">A60</f>
        <v>calcular_multas</v>
      </c>
    </row>
    <row r="61" s="1" customFormat="true" ht="15" hidden="false" customHeight="false" outlineLevel="0" collapsed="false">
      <c r="A61" s="1" t="s">
        <v>91</v>
      </c>
      <c r="B61" s="1" t="s">
        <v>571</v>
      </c>
      <c r="C61" s="1" t="str">
        <f aca="false">A61</f>
        <v>calcular_multas</v>
      </c>
    </row>
    <row r="62" s="1" customFormat="true" ht="15" hidden="false" customHeight="false" outlineLevel="0" collapsed="false">
      <c r="A62" s="1" t="s">
        <v>91</v>
      </c>
      <c r="B62" s="1" t="s">
        <v>572</v>
      </c>
      <c r="C62" s="1" t="str">
        <f aca="false">A62</f>
        <v>calcular_multas</v>
      </c>
    </row>
    <row r="63" s="1" customFormat="true" ht="15" hidden="false" customHeight="false" outlineLevel="0" collapsed="false">
      <c r="A63" s="1" t="s">
        <v>91</v>
      </c>
      <c r="B63" s="1" t="s">
        <v>573</v>
      </c>
      <c r="C63" s="1" t="str">
        <f aca="false">A63</f>
        <v>calcular_multas</v>
      </c>
    </row>
    <row r="64" s="1" customFormat="true" ht="15" hidden="false" customHeight="false" outlineLevel="0" collapsed="false">
      <c r="A64" s="1" t="s">
        <v>91</v>
      </c>
      <c r="B64" s="1" t="s">
        <v>574</v>
      </c>
      <c r="C64" s="1" t="str">
        <f aca="false">A64</f>
        <v>calcular_multas</v>
      </c>
    </row>
    <row r="65" customFormat="false" ht="15" hidden="false" customHeight="false" outlineLevel="0" collapsed="false">
      <c r="A65" s="1" t="s">
        <v>91</v>
      </c>
      <c r="B65" s="1" t="s">
        <v>575</v>
      </c>
      <c r="C65" s="1" t="str">
        <f aca="false">A65</f>
        <v>calcular_multas</v>
      </c>
    </row>
    <row r="66" customFormat="false" ht="15" hidden="false" customHeight="false" outlineLevel="0" collapsed="false">
      <c r="A66" s="1" t="s">
        <v>67</v>
      </c>
      <c r="B66" s="1" t="s">
        <v>576</v>
      </c>
      <c r="C66" s="1" t="str">
        <f aca="false">A66</f>
        <v>calcular_presenteismo</v>
      </c>
    </row>
    <row r="67" customFormat="false" ht="15" hidden="false" customHeight="false" outlineLevel="0" collapsed="false">
      <c r="A67" s="1" t="s">
        <v>67</v>
      </c>
      <c r="B67" s="1" t="s">
        <v>577</v>
      </c>
      <c r="C67" s="1" t="str">
        <f aca="false">A67</f>
        <v>calcular_presenteismo</v>
      </c>
    </row>
    <row r="68" customFormat="false" ht="15" hidden="false" customHeight="false" outlineLevel="0" collapsed="false">
      <c r="A68" s="1" t="s">
        <v>83</v>
      </c>
      <c r="B68" s="1" t="s">
        <v>160</v>
      </c>
      <c r="C68" s="1" t="str">
        <f aca="false">A68</f>
        <v>calcular_produtividade</v>
      </c>
    </row>
    <row r="69" customFormat="false" ht="15" hidden="false" customHeight="false" outlineLevel="0" collapsed="false">
      <c r="A69" s="1" t="s">
        <v>85</v>
      </c>
      <c r="B69" s="1" t="s">
        <v>159</v>
      </c>
      <c r="C69" s="1" t="str">
        <f aca="false">A69</f>
        <v>calcular_qualidade</v>
      </c>
    </row>
    <row r="70" customFormat="false" ht="15" hidden="false" customHeight="false" outlineLevel="0" collapsed="false">
      <c r="A70" s="1" t="s">
        <v>81</v>
      </c>
      <c r="B70" s="1" t="s">
        <v>578</v>
      </c>
      <c r="C70" s="1" t="str">
        <f aca="false">A70</f>
        <v>calcular_reabilitacao</v>
      </c>
    </row>
    <row r="71" customFormat="false" ht="15" hidden="false" customHeight="false" outlineLevel="0" collapsed="false">
      <c r="A71" s="1" t="s">
        <v>81</v>
      </c>
      <c r="B71" s="1" t="s">
        <v>579</v>
      </c>
      <c r="C71" s="1" t="str">
        <f aca="false">A71</f>
        <v>calcular_reabilitacao</v>
      </c>
    </row>
    <row r="72" customFormat="false" ht="15" hidden="false" customHeight="false" outlineLevel="0" collapsed="false">
      <c r="A72" s="1" t="s">
        <v>79</v>
      </c>
      <c r="B72" s="1" t="s">
        <v>347</v>
      </c>
      <c r="C72" s="1" t="str">
        <f aca="false">A72</f>
        <v>calcular_reajustes_plano</v>
      </c>
    </row>
    <row r="73" customFormat="false" ht="15" hidden="false" customHeight="false" outlineLevel="0" collapsed="false">
      <c r="A73" s="1" t="s">
        <v>79</v>
      </c>
      <c r="B73" s="1" t="s">
        <v>580</v>
      </c>
      <c r="C73" s="1" t="str">
        <f aca="false">A73</f>
        <v>calcular_reajustes_plano</v>
      </c>
    </row>
    <row r="74" customFormat="false" ht="15" hidden="false" customHeight="false" outlineLevel="0" collapsed="false">
      <c r="A74" s="1" t="s">
        <v>77</v>
      </c>
      <c r="B74" s="1" t="s">
        <v>581</v>
      </c>
      <c r="C74" s="1" t="str">
        <f aca="false">A74</f>
        <v>calcular_reclamatorias</v>
      </c>
    </row>
    <row r="75" customFormat="false" ht="15" hidden="false" customHeight="false" outlineLevel="0" collapsed="false">
      <c r="A75" s="1" t="s">
        <v>77</v>
      </c>
      <c r="B75" s="1" t="s">
        <v>582</v>
      </c>
      <c r="C75" s="1" t="str">
        <f aca="false">A75</f>
        <v>calcular_reclamatorias</v>
      </c>
    </row>
    <row r="76" customFormat="false" ht="15" hidden="false" customHeight="false" outlineLevel="0" collapsed="false">
      <c r="A76" s="1" t="s">
        <v>71</v>
      </c>
      <c r="B76" s="1" t="s">
        <v>583</v>
      </c>
      <c r="C76" s="1" t="str">
        <f aca="false">A76</f>
        <v>calcular_refugo_retrabalho</v>
      </c>
    </row>
    <row r="77" customFormat="false" ht="15" hidden="false" customHeight="false" outlineLevel="0" collapsed="false">
      <c r="A77" s="1" t="s">
        <v>71</v>
      </c>
      <c r="B77" s="1" t="s">
        <v>584</v>
      </c>
      <c r="C77" s="1" t="str">
        <f aca="false">A77</f>
        <v>calcular_refugo_retrabalho</v>
      </c>
    </row>
    <row r="78" customFormat="false" ht="15" hidden="false" customHeight="false" outlineLevel="0" collapsed="false">
      <c r="A78" s="1" t="s">
        <v>97</v>
      </c>
      <c r="B78" s="1" t="s">
        <v>146</v>
      </c>
      <c r="C78" s="1" t="str">
        <f aca="false">A78</f>
        <v>calcular_seguro_patrimonial</v>
      </c>
    </row>
    <row r="79" customFormat="false" ht="15" hidden="false" customHeight="false" outlineLevel="0" collapsed="false">
      <c r="A79" s="1" t="s">
        <v>255</v>
      </c>
      <c r="B79" s="1" t="s">
        <v>585</v>
      </c>
      <c r="C79" s="1" t="str">
        <f aca="false">A79</f>
        <v>calcular_taxas_acidentes</v>
      </c>
    </row>
    <row r="80" customFormat="false" ht="15" hidden="false" customHeight="false" outlineLevel="0" collapsed="false">
      <c r="A80" s="1" t="s">
        <v>255</v>
      </c>
      <c r="B80" s="1" t="s">
        <v>586</v>
      </c>
      <c r="C80" s="1" t="str">
        <f aca="false">A80</f>
        <v>calcular_taxas_acidentes</v>
      </c>
    </row>
    <row r="81" customFormat="false" ht="15" hidden="false" customHeight="false" outlineLevel="0" collapsed="false">
      <c r="A81" s="1" t="s">
        <v>255</v>
      </c>
      <c r="B81" s="1" t="s">
        <v>532</v>
      </c>
      <c r="C81" s="1" t="str">
        <f aca="false">A81</f>
        <v>calcular_taxas_acidentes</v>
      </c>
    </row>
    <row r="82" customFormat="false" ht="15" hidden="false" customHeight="false" outlineLevel="0" collapsed="false">
      <c r="A82" s="1" t="s">
        <v>255</v>
      </c>
      <c r="B82" s="1" t="s">
        <v>533</v>
      </c>
      <c r="C82" s="1" t="str">
        <f aca="false">A82</f>
        <v>calcular_taxas_acidentes</v>
      </c>
    </row>
    <row r="83" customFormat="false" ht="15" hidden="false" customHeight="false" outlineLevel="0" collapsed="false">
      <c r="A83" s="1" t="s">
        <v>227</v>
      </c>
      <c r="B83" s="1" t="s">
        <v>587</v>
      </c>
      <c r="C83" s="1" t="str">
        <f aca="false">A83</f>
        <v>calcular_turnover</v>
      </c>
    </row>
    <row r="84" customFormat="false" ht="15" hidden="false" customHeight="false" outlineLevel="0" collapsed="false">
      <c r="A84" s="1" t="s">
        <v>227</v>
      </c>
      <c r="B84" s="1" t="s">
        <v>588</v>
      </c>
      <c r="C84" s="1" t="str">
        <f aca="false">A84</f>
        <v>calcular_turnover</v>
      </c>
    </row>
    <row r="85" customFormat="false" ht="15" hidden="false" customHeight="false" outlineLevel="0" collapsed="false">
      <c r="A85" s="1" t="s">
        <v>241</v>
      </c>
      <c r="B85" s="1" t="s">
        <v>589</v>
      </c>
      <c r="C85" s="1" t="str">
        <f aca="false">A85</f>
        <v>calcular_turnovergeral</v>
      </c>
    </row>
    <row r="86" customFormat="false" ht="15" hidden="false" customHeight="false" outlineLevel="0" collapsed="false">
      <c r="A86" s="1" t="s">
        <v>241</v>
      </c>
      <c r="B86" s="1" t="s">
        <v>531</v>
      </c>
      <c r="C86" s="1" t="str">
        <f aca="false">A86</f>
        <v>calcular_turnovergeral</v>
      </c>
    </row>
    <row r="87" customFormat="false" ht="15" hidden="false" customHeight="false" outlineLevel="0" collapsed="false">
      <c r="A87" s="1" t="s">
        <v>241</v>
      </c>
      <c r="B87" s="1" t="s">
        <v>171</v>
      </c>
      <c r="C87" s="1" t="str">
        <f aca="false">A87</f>
        <v>calcular_turnovergeral</v>
      </c>
    </row>
    <row r="88" customFormat="false" ht="15" hidden="false" customHeight="false" outlineLevel="0" collapsed="false">
      <c r="A88" s="1" t="s">
        <v>241</v>
      </c>
      <c r="B88" s="1" t="s">
        <v>535</v>
      </c>
      <c r="C88" s="1" t="str">
        <f aca="false">A88</f>
        <v>calcular_turnovergeral</v>
      </c>
    </row>
  </sheetData>
  <autoFilter ref="A1:C8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"/>
  <cols>
    <col collapsed="false" hidden="false" max="1" min="1" style="1" width="26.0510204081633"/>
    <col collapsed="false" hidden="false" max="2" min="2" style="1" width="43.1989795918367"/>
    <col collapsed="false" hidden="false" max="3" min="3" style="1" width="9.98979591836735"/>
    <col collapsed="false" hidden="false" max="1025" min="4" style="1" width="7.02040816326531"/>
  </cols>
  <sheetData>
    <row r="1" customFormat="false" ht="15" hidden="false" customHeight="false" outlineLevel="0" collapsed="false">
      <c r="A1" s="2" t="s">
        <v>61</v>
      </c>
      <c r="B1" s="2" t="s">
        <v>62</v>
      </c>
      <c r="C1" s="2" t="s">
        <v>63</v>
      </c>
    </row>
    <row r="2" customFormat="false" ht="15" hidden="false" customHeight="false" outlineLevel="0" collapsed="false">
      <c r="A2" s="1" t="s">
        <v>64</v>
      </c>
      <c r="B2" s="1" t="s">
        <v>65</v>
      </c>
      <c r="C2" s="1" t="s">
        <v>66</v>
      </c>
    </row>
    <row r="3" customFormat="false" ht="15" hidden="false" customHeight="false" outlineLevel="0" collapsed="false">
      <c r="A3" s="1" t="s">
        <v>67</v>
      </c>
      <c r="B3" s="1" t="s">
        <v>68</v>
      </c>
      <c r="C3" s="1" t="s">
        <v>66</v>
      </c>
    </row>
    <row r="4" customFormat="false" ht="15" hidden="false" customHeight="false" outlineLevel="0" collapsed="false">
      <c r="A4" s="1" t="s">
        <v>69</v>
      </c>
      <c r="B4" s="1" t="s">
        <v>70</v>
      </c>
      <c r="C4" s="1" t="s">
        <v>23</v>
      </c>
    </row>
    <row r="5" customFormat="false" ht="15" hidden="false" customHeight="false" outlineLevel="0" collapsed="false">
      <c r="A5" s="1" t="s">
        <v>71</v>
      </c>
      <c r="B5" s="1" t="s">
        <v>72</v>
      </c>
      <c r="C5" s="1" t="s">
        <v>66</v>
      </c>
    </row>
    <row r="6" customFormat="false" ht="15" hidden="false" customHeight="false" outlineLevel="0" collapsed="false">
      <c r="A6" s="1" t="s">
        <v>73</v>
      </c>
      <c r="B6" s="1" t="s">
        <v>74</v>
      </c>
      <c r="C6" s="1" t="s">
        <v>66</v>
      </c>
    </row>
    <row r="7" customFormat="false" ht="15" hidden="false" customHeight="false" outlineLevel="0" collapsed="false">
      <c r="A7" s="1" t="s">
        <v>75</v>
      </c>
      <c r="B7" s="1" t="s">
        <v>76</v>
      </c>
      <c r="C7" s="1" t="s">
        <v>23</v>
      </c>
    </row>
    <row r="8" customFormat="false" ht="15" hidden="false" customHeight="false" outlineLevel="0" collapsed="false">
      <c r="A8" s="1" t="s">
        <v>77</v>
      </c>
      <c r="B8" s="1" t="s">
        <v>78</v>
      </c>
      <c r="C8" s="1" t="s">
        <v>23</v>
      </c>
    </row>
    <row r="9" customFormat="false" ht="15" hidden="false" customHeight="false" outlineLevel="0" collapsed="false">
      <c r="A9" s="1" t="s">
        <v>79</v>
      </c>
      <c r="B9" s="1" t="s">
        <v>80</v>
      </c>
      <c r="C9" s="1" t="s">
        <v>23</v>
      </c>
    </row>
    <row r="10" customFormat="false" ht="15" hidden="false" customHeight="false" outlineLevel="0" collapsed="false">
      <c r="A10" s="1" t="s">
        <v>81</v>
      </c>
      <c r="B10" s="1" t="s">
        <v>82</v>
      </c>
      <c r="C10" s="1" t="s">
        <v>66</v>
      </c>
    </row>
    <row r="11" customFormat="false" ht="15" hidden="false" customHeight="false" outlineLevel="0" collapsed="false">
      <c r="A11" s="1" t="s">
        <v>83</v>
      </c>
      <c r="B11" s="1" t="s">
        <v>84</v>
      </c>
      <c r="C11" s="1" t="s">
        <v>23</v>
      </c>
    </row>
    <row r="12" customFormat="false" ht="15" hidden="false" customHeight="false" outlineLevel="0" collapsed="false">
      <c r="A12" s="1" t="s">
        <v>85</v>
      </c>
      <c r="B12" s="1" t="s">
        <v>86</v>
      </c>
      <c r="C12" s="1" t="s">
        <v>23</v>
      </c>
    </row>
    <row r="13" customFormat="false" ht="15" hidden="false" customHeight="false" outlineLevel="0" collapsed="false">
      <c r="A13" s="1" t="s">
        <v>87</v>
      </c>
      <c r="B13" s="1" t="s">
        <v>88</v>
      </c>
      <c r="C13" s="1" t="s">
        <v>66</v>
      </c>
    </row>
    <row r="14" customFormat="false" ht="15" hidden="false" customHeight="false" outlineLevel="0" collapsed="false">
      <c r="A14" s="1" t="s">
        <v>89</v>
      </c>
      <c r="B14" s="1" t="s">
        <v>90</v>
      </c>
      <c r="C14" s="1" t="s">
        <v>66</v>
      </c>
    </row>
    <row r="15" customFormat="false" ht="15" hidden="false" customHeight="false" outlineLevel="0" collapsed="false">
      <c r="A15" s="1" t="s">
        <v>91</v>
      </c>
      <c r="B15" s="1" t="s">
        <v>92</v>
      </c>
      <c r="C15" s="1" t="s">
        <v>23</v>
      </c>
    </row>
    <row r="16" customFormat="false" ht="15" hidden="false" customHeight="false" outlineLevel="0" collapsed="false">
      <c r="A16" s="1" t="s">
        <v>93</v>
      </c>
      <c r="B16" s="1" t="s">
        <v>94</v>
      </c>
      <c r="C16" s="1" t="s">
        <v>66</v>
      </c>
    </row>
    <row r="17" customFormat="false" ht="15" hidden="false" customHeight="false" outlineLevel="0" collapsed="false">
      <c r="A17" s="1" t="s">
        <v>95</v>
      </c>
      <c r="B17" s="1" t="s">
        <v>96</v>
      </c>
      <c r="C17" s="1" t="s">
        <v>66</v>
      </c>
    </row>
    <row r="18" customFormat="false" ht="15" hidden="false" customHeight="false" outlineLevel="0" collapsed="false">
      <c r="A18" s="1" t="s">
        <v>97</v>
      </c>
      <c r="B18" s="1" t="s">
        <v>98</v>
      </c>
      <c r="C18" s="1" t="s">
        <v>23</v>
      </c>
    </row>
  </sheetData>
  <autoFilter ref="A1:C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Q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2.6785714285714"/>
    <col collapsed="false" hidden="false" max="2" min="2" style="0" width="10.2602040816327"/>
    <col collapsed="false" hidden="false" max="3" min="3" style="0" width="10.8010204081633"/>
  </cols>
  <sheetData>
    <row r="1" customFormat="false" ht="15" hidden="false" customHeight="false" outlineLevel="0" collapsed="false">
      <c r="B1" s="0" t="s">
        <v>590</v>
      </c>
      <c r="C1" s="0" t="s">
        <v>591</v>
      </c>
      <c r="D1" s="0" t="n">
        <v>2011</v>
      </c>
      <c r="E1" s="0" t="n">
        <v>2012</v>
      </c>
      <c r="F1" s="0" t="n">
        <v>2013</v>
      </c>
      <c r="G1" s="0" t="n">
        <v>2014</v>
      </c>
      <c r="H1" s="0" t="n">
        <v>2015</v>
      </c>
      <c r="I1" s="0" t="n">
        <v>2016</v>
      </c>
      <c r="J1" s="0" t="n">
        <v>2017</v>
      </c>
    </row>
    <row r="2" customFormat="false" ht="15" hidden="false" customHeight="false" outlineLevel="0" collapsed="false">
      <c r="A2" s="0" t="s">
        <v>124</v>
      </c>
      <c r="B2" s="43" t="n">
        <f aca="false">I2</f>
        <v>0.0254093732354602</v>
      </c>
      <c r="C2" s="43" t="n">
        <f aca="false">_xlfn.STDEV.P(D2:I2)</f>
        <v>0.0350916069390562</v>
      </c>
      <c r="D2" s="0" t="n">
        <f aca="false">Historico!G2/Historico!G$79</f>
        <v>0.118251928020566</v>
      </c>
      <c r="E2" s="1" t="n">
        <f aca="false">Historico!H2/Historico!H$79</f>
        <v>0.0670336787564767</v>
      </c>
      <c r="F2" s="1" t="n">
        <f aca="false">Historico!I2/Historico!I$79</f>
        <v>0.0248153618906942</v>
      </c>
      <c r="G2" s="1" t="n">
        <f aca="false">Historico!J2/Historico!J$79</f>
        <v>0.0418797953964194</v>
      </c>
      <c r="H2" s="1" t="n">
        <f aca="false">Historico!K2/Historico!K$79</f>
        <v>0.0162067455102935</v>
      </c>
      <c r="I2" s="1" t="n">
        <f aca="false">Historico!L2/Historico!L$79</f>
        <v>0.0254093732354602</v>
      </c>
      <c r="K2" s="56"/>
      <c r="L2" s="56"/>
      <c r="M2" s="56"/>
      <c r="N2" s="56"/>
      <c r="O2" s="56"/>
      <c r="P2" s="56"/>
      <c r="Q2" s="56"/>
    </row>
    <row r="3" customFormat="false" ht="15" hidden="false" customHeight="false" outlineLevel="0" collapsed="false">
      <c r="A3" s="0" t="s">
        <v>125</v>
      </c>
      <c r="B3" s="43" t="n">
        <f aca="false">I3</f>
        <v>0.0152456239412761</v>
      </c>
      <c r="C3" s="43" t="n">
        <f aca="false">_xlfn.STDEV.P(D3:I3)</f>
        <v>0.00720890026147054</v>
      </c>
      <c r="D3" s="1" t="n">
        <f aca="false">Historico!G3/Historico!G$79</f>
        <v>0.00674807197943445</v>
      </c>
      <c r="E3" s="1" t="n">
        <f aca="false">Historico!H3/Historico!H$79</f>
        <v>0.0288212435233161</v>
      </c>
      <c r="F3" s="1" t="n">
        <f aca="false">Historico!I3/Historico!I$79</f>
        <v>0.0192023633677991</v>
      </c>
      <c r="G3" s="1" t="n">
        <f aca="false">Historico!J3/Historico!J$79</f>
        <v>0.0134271099744246</v>
      </c>
      <c r="H3" s="1" t="n">
        <f aca="false">Historico!K3/Historico!K$79</f>
        <v>0.00919842312746386</v>
      </c>
      <c r="I3" s="1" t="n">
        <f aca="false">Historico!L3/Historico!L$79</f>
        <v>0.0152456239412761</v>
      </c>
      <c r="K3" s="56"/>
      <c r="L3" s="56"/>
      <c r="M3" s="56"/>
      <c r="N3" s="56"/>
      <c r="O3" s="56"/>
      <c r="P3" s="56"/>
      <c r="Q3" s="56"/>
    </row>
    <row r="4" customFormat="false" ht="15" hidden="false" customHeight="false" outlineLevel="0" collapsed="false">
      <c r="A4" s="0" t="s">
        <v>126</v>
      </c>
      <c r="B4" s="43" t="n">
        <f aca="false">I4</f>
        <v>0.025974025974026</v>
      </c>
      <c r="C4" s="43" t="n">
        <f aca="false">_xlfn.STDEV.P(D4:I4)</f>
        <v>0.0118129771579731</v>
      </c>
      <c r="D4" s="1" t="n">
        <f aca="false">Historico!G4/Historico!G$79</f>
        <v>0</v>
      </c>
      <c r="E4" s="1" t="n">
        <f aca="false">Historico!H4/Historico!H$79</f>
        <v>0</v>
      </c>
      <c r="F4" s="1" t="n">
        <f aca="false">Historico!I4/Historico!I$79</f>
        <v>0</v>
      </c>
      <c r="G4" s="1" t="n">
        <f aca="false">Historico!J4/Historico!J$79</f>
        <v>0</v>
      </c>
      <c r="H4" s="1" t="n">
        <f aca="false">Historico!K4/Historico!K$79</f>
        <v>0.0240911081909768</v>
      </c>
      <c r="I4" s="1" t="n">
        <f aca="false">Historico!L4/Historico!L$79</f>
        <v>0.025974025974026</v>
      </c>
      <c r="K4" s="56"/>
      <c r="L4" s="56"/>
      <c r="M4" s="56"/>
      <c r="N4" s="56"/>
      <c r="O4" s="56"/>
      <c r="P4" s="56"/>
      <c r="Q4" s="56"/>
    </row>
    <row r="5" customFormat="false" ht="15" hidden="false" customHeight="false" outlineLevel="0" collapsed="false">
      <c r="A5" s="0" t="s">
        <v>127</v>
      </c>
      <c r="B5" s="43" t="n">
        <f aca="false">I5</f>
        <v>0</v>
      </c>
      <c r="C5" s="43" t="n">
        <f aca="false">_xlfn.STDEV.P(D5:I5)</f>
        <v>0</v>
      </c>
      <c r="D5" s="1" t="n">
        <f aca="false">Historico!G5/Historico!G$79</f>
        <v>0</v>
      </c>
      <c r="E5" s="1" t="n">
        <f aca="false">Historico!H5/Historico!H$79</f>
        <v>0</v>
      </c>
      <c r="F5" s="1" t="n">
        <f aca="false">Historico!I5/Historico!I$79</f>
        <v>0</v>
      </c>
      <c r="G5" s="1" t="n">
        <f aca="false">Historico!J5/Historico!J$79</f>
        <v>0</v>
      </c>
      <c r="H5" s="1" t="n">
        <f aca="false">Historico!K5/Historico!K$79</f>
        <v>0</v>
      </c>
      <c r="I5" s="1" t="n">
        <f aca="false">Historico!L5/Historico!L$79</f>
        <v>0</v>
      </c>
      <c r="K5" s="56"/>
      <c r="L5" s="56"/>
      <c r="M5" s="56"/>
      <c r="N5" s="56"/>
      <c r="O5" s="56"/>
      <c r="P5" s="56"/>
      <c r="Q5" s="56"/>
    </row>
    <row r="6" customFormat="false" ht="15" hidden="false" customHeight="false" outlineLevel="0" collapsed="false">
      <c r="A6" s="0" t="s">
        <v>129</v>
      </c>
      <c r="B6" s="43" t="n">
        <f aca="false">I6</f>
        <v>0.00169395821569735</v>
      </c>
      <c r="C6" s="43" t="n">
        <f aca="false">_xlfn.STDEV.P(D6:I6)</f>
        <v>0.000678264444365673</v>
      </c>
      <c r="D6" s="1" t="n">
        <f aca="false">Historico!G6/Historico!G$79</f>
        <v>0</v>
      </c>
      <c r="E6" s="1" t="n">
        <f aca="false">Historico!H6/Historico!H$79</f>
        <v>0.00129533678756477</v>
      </c>
      <c r="F6" s="1" t="n">
        <f aca="false">Historico!I6/Historico!I$79</f>
        <v>0.000590841949778434</v>
      </c>
      <c r="G6" s="1" t="n">
        <f aca="false">Historico!J6/Historico!J$79</f>
        <v>0</v>
      </c>
      <c r="H6" s="1" t="n">
        <f aca="false">Historico!K6/Historico!K$79</f>
        <v>0</v>
      </c>
      <c r="I6" s="1" t="n">
        <f aca="false">Historico!L6/Historico!L$79</f>
        <v>0.00169395821569735</v>
      </c>
      <c r="K6" s="56"/>
      <c r="L6" s="56"/>
      <c r="M6" s="56"/>
      <c r="N6" s="56"/>
      <c r="O6" s="56"/>
      <c r="P6" s="56"/>
      <c r="Q6" s="56"/>
    </row>
    <row r="7" customFormat="false" ht="15" hidden="false" customHeight="false" outlineLevel="0" collapsed="false">
      <c r="A7" s="0" t="s">
        <v>130</v>
      </c>
      <c r="B7" s="43" t="n">
        <f aca="false">I7</f>
        <v>0.000564652738565782</v>
      </c>
      <c r="C7" s="43" t="n">
        <f aca="false">_xlfn.STDEV.P(D7:I7)</f>
        <v>0.000251617967051827</v>
      </c>
      <c r="D7" s="1" t="n">
        <f aca="false">Historico!G7/Historico!G$79</f>
        <v>0.00096401028277635</v>
      </c>
      <c r="E7" s="1" t="n">
        <f aca="false">Historico!H7/Historico!H$79</f>
        <v>0.000323834196891192</v>
      </c>
      <c r="F7" s="1" t="n">
        <f aca="false">Historico!I7/Historico!I$79</f>
        <v>0.000295420974889217</v>
      </c>
      <c r="G7" s="1" t="n">
        <f aca="false">Historico!J7/Historico!J$79</f>
        <v>0.000639386189258312</v>
      </c>
      <c r="H7" s="1" t="n">
        <f aca="false">Historico!K7/Historico!K$79</f>
        <v>0.000876040297853701</v>
      </c>
      <c r="I7" s="1" t="n">
        <f aca="false">Historico!L7/Historico!L$79</f>
        <v>0.000564652738565782</v>
      </c>
      <c r="K7" s="56"/>
      <c r="L7" s="56"/>
      <c r="M7" s="56"/>
      <c r="N7" s="56"/>
      <c r="O7" s="56"/>
      <c r="P7" s="56"/>
      <c r="Q7" s="56"/>
    </row>
    <row r="8" customFormat="false" ht="15" hidden="false" customHeight="false" outlineLevel="0" collapsed="false">
      <c r="A8" s="0" t="s">
        <v>131</v>
      </c>
      <c r="B8" s="43" t="n">
        <f aca="false">I8</f>
        <v>0.00169395821569735</v>
      </c>
      <c r="C8" s="43" t="n">
        <f aca="false">_xlfn.STDEV.P(D8:I8)</f>
        <v>0.00101865221457291</v>
      </c>
      <c r="D8" s="1" t="n">
        <f aca="false">Historico!G8/Historico!G$79</f>
        <v>0.00289203084832905</v>
      </c>
      <c r="E8" s="1" t="n">
        <f aca="false">Historico!H8/Historico!H$79</f>
        <v>0.000971502590673575</v>
      </c>
      <c r="F8" s="1" t="n">
        <f aca="false">Historico!I8/Historico!I$79</f>
        <v>0.000590841949778434</v>
      </c>
      <c r="G8" s="1" t="n">
        <f aca="false">Historico!J8/Historico!J$79</f>
        <v>0</v>
      </c>
      <c r="H8" s="1" t="n">
        <f aca="false">Historico!K8/Historico!K$79</f>
        <v>0</v>
      </c>
      <c r="I8" s="1" t="n">
        <f aca="false">Historico!L8/Historico!L$79</f>
        <v>0.00169395821569735</v>
      </c>
      <c r="K8" s="56"/>
      <c r="L8" s="56"/>
      <c r="M8" s="56"/>
      <c r="N8" s="56"/>
      <c r="O8" s="56"/>
      <c r="P8" s="56"/>
      <c r="Q8" s="56"/>
    </row>
    <row r="9" s="2" customFormat="true" ht="15" hidden="false" customHeight="false" outlineLevel="0" collapsed="false">
      <c r="A9" s="2" t="s">
        <v>132</v>
      </c>
      <c r="B9" s="43" t="n">
        <f aca="false">I9</f>
        <v>0</v>
      </c>
      <c r="C9" s="43" t="n">
        <f aca="false">_xlfn.STDEV.P(D9:I9)</f>
        <v>0</v>
      </c>
      <c r="D9" s="1" t="n">
        <f aca="false">Historico!G9/Historico!G$79</f>
        <v>0</v>
      </c>
      <c r="E9" s="1" t="n">
        <f aca="false">Historico!H9/Historico!H$79</f>
        <v>0</v>
      </c>
      <c r="F9" s="1" t="n">
        <f aca="false">Historico!I9/Historico!I$79</f>
        <v>0</v>
      </c>
      <c r="G9" s="1" t="n">
        <f aca="false">Historico!J9/Historico!J$79</f>
        <v>0</v>
      </c>
      <c r="H9" s="1" t="n">
        <f aca="false">Historico!K9/Historico!K$79</f>
        <v>0</v>
      </c>
      <c r="I9" s="1" t="n">
        <f aca="false">Historico!L9/Historico!L$79</f>
        <v>0</v>
      </c>
      <c r="K9" s="57"/>
      <c r="L9" s="57"/>
      <c r="M9" s="57"/>
      <c r="N9" s="57"/>
      <c r="O9" s="57"/>
      <c r="P9" s="57"/>
      <c r="Q9" s="57"/>
    </row>
    <row r="10" customFormat="false" ht="15" hidden="false" customHeight="false" outlineLevel="0" collapsed="false">
      <c r="A10" s="2" t="s">
        <v>133</v>
      </c>
      <c r="B10" s="43" t="n">
        <f aca="false">I10</f>
        <v>0</v>
      </c>
      <c r="C10" s="43" t="n">
        <f aca="false">_xlfn.STDEV.P(D10:I10)</f>
        <v>0</v>
      </c>
      <c r="D10" s="1" t="n">
        <f aca="false">Historico!G10/Historico!G$79</f>
        <v>0</v>
      </c>
      <c r="E10" s="1" t="n">
        <f aca="false">Historico!H10/Historico!H$79</f>
        <v>0</v>
      </c>
      <c r="F10" s="1" t="n">
        <f aca="false">Historico!I10/Historico!I$79</f>
        <v>0</v>
      </c>
      <c r="G10" s="1" t="n">
        <f aca="false">Historico!J10/Historico!J$79</f>
        <v>0</v>
      </c>
      <c r="H10" s="1" t="n">
        <f aca="false">Historico!K10/Historico!K$79</f>
        <v>0</v>
      </c>
      <c r="I10" s="1" t="n">
        <f aca="false">Historico!L10/Historico!L$79</f>
        <v>0</v>
      </c>
      <c r="J10" s="2"/>
      <c r="K10" s="58"/>
      <c r="L10" s="58"/>
      <c r="M10" s="58"/>
      <c r="N10" s="58"/>
      <c r="O10" s="58"/>
      <c r="P10" s="58"/>
      <c r="Q10" s="58"/>
    </row>
    <row r="11" customFormat="false" ht="15" hidden="false" customHeight="false" outlineLevel="0" collapsed="false">
      <c r="A11" s="0" t="s">
        <v>134</v>
      </c>
      <c r="B11" s="43" t="n">
        <f aca="false">I11</f>
        <v>0.00508187464709204</v>
      </c>
      <c r="C11" s="43" t="n">
        <f aca="false">_xlfn.STDEV.P(D11:I11)</f>
        <v>0.00121694217994241</v>
      </c>
      <c r="D11" s="1" t="n">
        <f aca="false">Historico!G11/Historico!G$79</f>
        <v>0.00289203084832905</v>
      </c>
      <c r="E11" s="1" t="n">
        <f aca="false">Historico!H11/Historico!H$79</f>
        <v>0.00161917098445596</v>
      </c>
      <c r="F11" s="1" t="n">
        <f aca="false">Historico!I11/Historico!I$79</f>
        <v>0.00502215657311669</v>
      </c>
      <c r="G11" s="1" t="n">
        <f aca="false">Historico!J11/Historico!J$79</f>
        <v>0.00415601023017903</v>
      </c>
      <c r="H11" s="1" t="n">
        <f aca="false">Historico!K11/Historico!K$79</f>
        <v>0.00350416119141481</v>
      </c>
      <c r="I11" s="1" t="n">
        <f aca="false">Historico!L11/Historico!L$79</f>
        <v>0.00508187464709204</v>
      </c>
    </row>
    <row r="12" customFormat="false" ht="15" hidden="false" customHeight="false" outlineLevel="0" collapsed="false">
      <c r="A12" s="0" t="s">
        <v>135</v>
      </c>
      <c r="B12" s="43" t="n">
        <f aca="false">I12</f>
        <v>0</v>
      </c>
      <c r="C12" s="43" t="n">
        <f aca="false">_xlfn.STDEV.P(D12:I12)</f>
        <v>0</v>
      </c>
      <c r="D12" s="1" t="n">
        <f aca="false">Historico!G12/Historico!G$79</f>
        <v>0</v>
      </c>
      <c r="E12" s="1" t="n">
        <f aca="false">Historico!H12/Historico!H$79</f>
        <v>0</v>
      </c>
      <c r="F12" s="1" t="n">
        <f aca="false">Historico!I12/Historico!I$79</f>
        <v>0</v>
      </c>
      <c r="G12" s="1" t="n">
        <f aca="false">Historico!J12/Historico!J$79</f>
        <v>0</v>
      </c>
      <c r="H12" s="1" t="n">
        <f aca="false">Historico!K12/Historico!K$79</f>
        <v>0</v>
      </c>
      <c r="I12" s="1" t="n">
        <f aca="false">Historico!L12/Historico!L$79</f>
        <v>0</v>
      </c>
    </row>
    <row r="13" customFormat="false" ht="15" hidden="false" customHeight="false" outlineLevel="0" collapsed="false">
      <c r="A13" s="0" t="s">
        <v>136</v>
      </c>
      <c r="B13" s="43" t="n">
        <f aca="false">I13</f>
        <v>0</v>
      </c>
      <c r="C13" s="43" t="n">
        <f aca="false">_xlfn.STDEV.P(D13:I13)</f>
        <v>0</v>
      </c>
      <c r="D13" s="1" t="n">
        <f aca="false">Historico!G13/Historico!G$79</f>
        <v>0</v>
      </c>
      <c r="E13" s="1" t="n">
        <f aca="false">Historico!H13/Historico!H$79</f>
        <v>0</v>
      </c>
      <c r="F13" s="1" t="n">
        <f aca="false">Historico!I13/Historico!I$79</f>
        <v>0</v>
      </c>
      <c r="G13" s="1" t="n">
        <f aca="false">Historico!J13/Historico!J$79</f>
        <v>0</v>
      </c>
      <c r="H13" s="1" t="n">
        <f aca="false">Historico!K13/Historico!K$79</f>
        <v>0</v>
      </c>
      <c r="I13" s="1" t="n">
        <f aca="false">Historico!L13/Historico!L$79</f>
        <v>0</v>
      </c>
    </row>
    <row r="14" customFormat="false" ht="15" hidden="false" customHeight="false" outlineLevel="0" collapsed="false">
      <c r="A14" s="0" t="s">
        <v>137</v>
      </c>
      <c r="B14" s="43" t="n">
        <f aca="false">I14</f>
        <v>0.20609824957651</v>
      </c>
      <c r="C14" s="43" t="n">
        <f aca="false">_xlfn.STDEV.P(D14:I14)</f>
        <v>0.106115065574494</v>
      </c>
      <c r="D14" s="1" t="n">
        <f aca="false">Historico!G14/Historico!G$79</f>
        <v>0</v>
      </c>
      <c r="E14" s="1" t="n">
        <f aca="false">Historico!H14/Historico!H$79</f>
        <v>0</v>
      </c>
      <c r="F14" s="1" t="n">
        <f aca="false">Historico!I14/Historico!I$79</f>
        <v>0</v>
      </c>
      <c r="G14" s="1" t="n">
        <f aca="false">Historico!J14/Historico!J$79</f>
        <v>0.257992327365729</v>
      </c>
      <c r="H14" s="1" t="n">
        <f aca="false">Historico!K14/Historico!K$79</f>
        <v>0.136662286465177</v>
      </c>
      <c r="I14" s="1" t="n">
        <f aca="false">Historico!L14/Historico!L$79</f>
        <v>0.20609824957651</v>
      </c>
    </row>
    <row r="15" customFormat="false" ht="15" hidden="false" customHeight="false" outlineLevel="0" collapsed="false">
      <c r="A15" s="0" t="s">
        <v>138</v>
      </c>
      <c r="B15" s="43" t="n">
        <f aca="false">I15</f>
        <v>0.0220214568040655</v>
      </c>
      <c r="C15" s="43" t="n">
        <f aca="false">_xlfn.STDEV.P(D15:I15)</f>
        <v>0.00974080309647995</v>
      </c>
      <c r="D15" s="1" t="n">
        <f aca="false">Historico!G15/Historico!G$79</f>
        <v>0</v>
      </c>
      <c r="E15" s="1" t="n">
        <f aca="false">Historico!H15/Historico!H$79</f>
        <v>0</v>
      </c>
      <c r="F15" s="1" t="n">
        <f aca="false">Historico!I15/Historico!I$79</f>
        <v>0</v>
      </c>
      <c r="G15" s="1" t="n">
        <f aca="false">Historico!J15/Historico!J$79</f>
        <v>0.0210997442455243</v>
      </c>
      <c r="H15" s="1" t="n">
        <f aca="false">Historico!K15/Historico!K$79</f>
        <v>0.0122645641699518</v>
      </c>
      <c r="I15" s="1" t="n">
        <f aca="false">Historico!L15/Historico!L$79</f>
        <v>0.0220214568040655</v>
      </c>
    </row>
    <row r="16" customFormat="false" ht="15" hidden="false" customHeight="false" outlineLevel="0" collapsed="false">
      <c r="A16" s="0" t="s">
        <v>139</v>
      </c>
      <c r="B16" s="43" t="n">
        <f aca="false">I16</f>
        <v>0</v>
      </c>
      <c r="C16" s="43" t="n">
        <f aca="false">_xlfn.STDEV.P(D16:I16)</f>
        <v>0</v>
      </c>
      <c r="D16" s="1" t="n">
        <f aca="false">Historico!G16/Historico!G$79</f>
        <v>0</v>
      </c>
      <c r="E16" s="1" t="n">
        <f aca="false">Historico!H16/Historico!H$79</f>
        <v>0</v>
      </c>
      <c r="F16" s="1" t="n">
        <f aca="false">Historico!I16/Historico!I$79</f>
        <v>0</v>
      </c>
      <c r="G16" s="1" t="n">
        <f aca="false">Historico!J16/Historico!J$79</f>
        <v>0</v>
      </c>
      <c r="H16" s="1" t="n">
        <f aca="false">Historico!K16/Historico!K$79</f>
        <v>0</v>
      </c>
      <c r="I16" s="1" t="n">
        <f aca="false">Historico!L16/Historico!L$79</f>
        <v>0</v>
      </c>
    </row>
    <row r="17" customFormat="false" ht="15" hidden="false" customHeight="false" outlineLevel="0" collapsed="false">
      <c r="A17" s="0" t="s">
        <v>140</v>
      </c>
      <c r="B17" s="43" t="n">
        <f aca="false">I17</f>
        <v>0</v>
      </c>
      <c r="C17" s="43" t="n">
        <f aca="false">_xlfn.STDEV.P(D17:I17)</f>
        <v>0</v>
      </c>
      <c r="D17" s="1" t="n">
        <f aca="false">Historico!G17/Historico!G$79</f>
        <v>0</v>
      </c>
      <c r="E17" s="1" t="n">
        <f aca="false">Historico!H17/Historico!H$79</f>
        <v>0</v>
      </c>
      <c r="F17" s="1" t="n">
        <f aca="false">Historico!I17/Historico!I$79</f>
        <v>0</v>
      </c>
      <c r="G17" s="1" t="n">
        <f aca="false">Historico!J17/Historico!J$79</f>
        <v>0</v>
      </c>
      <c r="H17" s="1" t="n">
        <f aca="false">Historico!K17/Historico!K$79</f>
        <v>0</v>
      </c>
      <c r="I17" s="1" t="n">
        <f aca="false">Historico!L17/Historico!L$79</f>
        <v>0</v>
      </c>
    </row>
    <row r="18" customFormat="false" ht="15" hidden="false" customHeight="false" outlineLevel="0" collapsed="false">
      <c r="A18" s="0" t="s">
        <v>141</v>
      </c>
      <c r="B18" s="52" t="n">
        <f aca="false">I18</f>
        <v>4.202194</v>
      </c>
      <c r="C18" s="52" t="n">
        <f aca="false">_xlfn.STDEV.P(D18:I18)</f>
        <v>1.41728027231657</v>
      </c>
      <c r="D18" s="0" t="n">
        <f aca="false">Historico!G78</f>
        <v>7.2202899</v>
      </c>
      <c r="E18" s="1" t="n">
        <f aca="false">Historico!H78</f>
        <v>7.823433</v>
      </c>
      <c r="F18" s="1" t="n">
        <f aca="false">Historico!I78</f>
        <v>7.275629</v>
      </c>
      <c r="G18" s="1" t="n">
        <f aca="false">Historico!J78</f>
        <v>6.028594368</v>
      </c>
      <c r="H18" s="1" t="n">
        <f aca="false">Historico!K78</f>
        <v>4.409007</v>
      </c>
      <c r="I18" s="1" t="n">
        <f aca="false">Historico!L78</f>
        <v>4.202194</v>
      </c>
      <c r="J18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1" width="17.8214285714286"/>
    <col collapsed="false" hidden="false" max="2" min="2" style="1" width="15.1173469387755"/>
    <col collapsed="false" hidden="false" max="1025" min="3" style="1" width="7.02040816326531"/>
  </cols>
  <sheetData>
    <row r="1" customFormat="false" ht="15" hidden="false" customHeight="false" outlineLevel="0" collapsed="false">
      <c r="A1" s="1" t="s">
        <v>592</v>
      </c>
      <c r="B1" s="1" t="s">
        <v>593</v>
      </c>
      <c r="C1" s="1" t="n">
        <v>2011</v>
      </c>
      <c r="D1" s="1" t="n">
        <v>2012</v>
      </c>
      <c r="E1" s="1" t="n">
        <v>2013</v>
      </c>
      <c r="F1" s="1" t="n">
        <v>2014</v>
      </c>
      <c r="G1" s="1" t="n">
        <v>2015</v>
      </c>
      <c r="H1" s="1" t="n">
        <v>2016</v>
      </c>
    </row>
    <row r="2" customFormat="false" ht="15" hidden="false" customHeight="false" outlineLevel="0" collapsed="false">
      <c r="A2" s="1" t="s">
        <v>12</v>
      </c>
      <c r="B2" s="59"/>
      <c r="C2" s="1" t="n">
        <f aca="false">Historico!G20</f>
        <v>0</v>
      </c>
      <c r="D2" s="1" t="n">
        <f aca="false">Historico!H20</f>
        <v>0</v>
      </c>
      <c r="E2" s="1" t="n">
        <f aca="false">Historico!I20</f>
        <v>0</v>
      </c>
      <c r="F2" s="1" t="n">
        <f aca="false">Historico!J20</f>
        <v>0</v>
      </c>
      <c r="G2" s="1" t="n">
        <f aca="false">Historico!K20</f>
        <v>0</v>
      </c>
      <c r="H2" s="1" t="n">
        <f aca="false">Historico!L20</f>
        <v>0</v>
      </c>
    </row>
    <row r="3" customFormat="false" ht="15" hidden="false" customHeight="false" outlineLevel="0" collapsed="false">
      <c r="A3" s="1" t="s">
        <v>13</v>
      </c>
      <c r="B3" s="59"/>
      <c r="C3" s="1" t="n">
        <f aca="false">Historico!G21</f>
        <v>0</v>
      </c>
      <c r="D3" s="1" t="n">
        <f aca="false">Historico!H21</f>
        <v>0</v>
      </c>
      <c r="E3" s="1" t="n">
        <f aca="false">Historico!I21</f>
        <v>0</v>
      </c>
      <c r="F3" s="1" t="n">
        <f aca="false">Historico!J21</f>
        <v>0</v>
      </c>
      <c r="G3" s="1" t="n">
        <f aca="false">Historico!K21</f>
        <v>0</v>
      </c>
      <c r="H3" s="1" t="n">
        <f aca="false">Historico!L21</f>
        <v>0</v>
      </c>
    </row>
    <row r="4" customFormat="false" ht="15" hidden="false" customHeight="false" outlineLevel="0" collapsed="false">
      <c r="A4" s="1" t="s">
        <v>14</v>
      </c>
      <c r="B4" s="59"/>
      <c r="C4" s="1" t="n">
        <f aca="false">Historico!G22</f>
        <v>0</v>
      </c>
      <c r="D4" s="1" t="n">
        <f aca="false">Historico!H22</f>
        <v>0</v>
      </c>
      <c r="E4" s="1" t="n">
        <f aca="false">Historico!I22</f>
        <v>0</v>
      </c>
      <c r="F4" s="1" t="n">
        <f aca="false">Historico!J22</f>
        <v>0</v>
      </c>
      <c r="G4" s="1" t="n">
        <f aca="false">Historico!K22</f>
        <v>0</v>
      </c>
      <c r="H4" s="1" t="n">
        <f aca="false">Historico!L22</f>
        <v>0</v>
      </c>
    </row>
    <row r="5" customFormat="false" ht="15" hidden="false" customHeight="false" outlineLevel="0" collapsed="false">
      <c r="A5" s="1" t="s">
        <v>15</v>
      </c>
      <c r="B5" s="59"/>
      <c r="C5" s="1" t="n">
        <f aca="false">Historico!G23</f>
        <v>0</v>
      </c>
      <c r="D5" s="1" t="n">
        <f aca="false">Historico!H23</f>
        <v>0</v>
      </c>
      <c r="E5" s="1" t="n">
        <f aca="false">Historico!I23</f>
        <v>0</v>
      </c>
      <c r="F5" s="1" t="n">
        <f aca="false">Historico!J23</f>
        <v>0</v>
      </c>
      <c r="G5" s="1" t="n">
        <f aca="false">Historico!K23</f>
        <v>0</v>
      </c>
      <c r="H5" s="1" t="n">
        <f aca="false">Historico!L23</f>
        <v>0</v>
      </c>
    </row>
    <row r="6" customFormat="false" ht="15" hidden="false" customHeight="false" outlineLevel="0" collapsed="false">
      <c r="A6" s="1" t="s">
        <v>308</v>
      </c>
      <c r="B6" s="59"/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</row>
    <row r="7" customFormat="false" ht="15" hidden="false" customHeight="false" outlineLevel="0" collapsed="false">
      <c r="A7" s="1" t="s">
        <v>309</v>
      </c>
      <c r="B7" s="59"/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</row>
    <row r="8" customFormat="false" ht="15" hidden="false" customHeight="false" outlineLevel="0" collapsed="false">
      <c r="A8" s="1" t="s">
        <v>311</v>
      </c>
      <c r="B8" s="1" t="n">
        <v>0</v>
      </c>
      <c r="C8" s="1" t="n">
        <f aca="false">Historico!G24</f>
        <v>72.2869</v>
      </c>
      <c r="D8" s="1" t="n">
        <f aca="false">Historico!H24</f>
        <v>112.9599</v>
      </c>
      <c r="E8" s="1" t="n">
        <f aca="false">Historico!I24</f>
        <v>123.1641</v>
      </c>
      <c r="F8" s="1" t="n">
        <f aca="false">Historico!J24</f>
        <v>90.7061</v>
      </c>
      <c r="G8" s="1" t="n">
        <f aca="false">Historico!K24</f>
        <v>64.6429</v>
      </c>
      <c r="H8" s="1" t="n">
        <f aca="false">Historico!L24</f>
        <v>57.2668</v>
      </c>
    </row>
    <row r="9" customFormat="false" ht="15" hidden="false" customHeight="false" outlineLevel="0" collapsed="false">
      <c r="A9" s="1" t="s">
        <v>312</v>
      </c>
      <c r="B9" s="1" t="n">
        <v>0</v>
      </c>
      <c r="C9" s="1" t="n">
        <f aca="false">Historico!G25</f>
        <v>5.3381</v>
      </c>
      <c r="D9" s="1" t="n">
        <f aca="false">Historico!H25</f>
        <v>5.9071</v>
      </c>
      <c r="E9" s="1" t="n">
        <f aca="false">Historico!I25</f>
        <v>5.1318</v>
      </c>
      <c r="F9" s="1" t="n">
        <f aca="false">Historico!J25</f>
        <v>4.4006</v>
      </c>
      <c r="G9" s="1" t="n">
        <f aca="false">Historico!K25</f>
        <v>3.9348</v>
      </c>
      <c r="H9" s="1" t="n">
        <f aca="false">Historico!L25</f>
        <v>2.7518</v>
      </c>
    </row>
    <row r="10" customFormat="false" ht="15" hidden="false" customHeight="false" outlineLevel="0" collapsed="false">
      <c r="A10" s="1" t="s">
        <v>313</v>
      </c>
      <c r="B10" s="1" t="n">
        <v>0</v>
      </c>
      <c r="C10" s="1" t="n">
        <f aca="false">Historico!G26</f>
        <v>5.5895</v>
      </c>
      <c r="D10" s="1" t="n">
        <f aca="false">Historico!H26</f>
        <v>10.1434</v>
      </c>
      <c r="E10" s="1" t="n">
        <f aca="false">Historico!I26</f>
        <v>11.0406</v>
      </c>
      <c r="F10" s="1" t="n">
        <f aca="false">Historico!J26</f>
        <v>6.0473</v>
      </c>
      <c r="G10" s="1" t="n">
        <f aca="false">Historico!K26</f>
        <v>6.9916</v>
      </c>
      <c r="H10" s="1" t="n">
        <f aca="false">Historico!L26</f>
        <v>8.8776</v>
      </c>
    </row>
    <row r="11" customFormat="false" ht="15" hidden="false" customHeight="false" outlineLevel="0" collapsed="false">
      <c r="A11" s="1" t="s">
        <v>314</v>
      </c>
      <c r="B11" s="1" t="n">
        <v>0</v>
      </c>
      <c r="C11" s="1" t="n">
        <f aca="false">Historico!G27</f>
        <v>56.0963</v>
      </c>
      <c r="D11" s="1" t="n">
        <f aca="false">Historico!H27</f>
        <v>74.3712</v>
      </c>
      <c r="E11" s="1" t="n">
        <f aca="false">Historico!I27</f>
        <v>79.2218</v>
      </c>
      <c r="F11" s="1" t="n">
        <f aca="false">Historico!J27</f>
        <v>65.2987</v>
      </c>
      <c r="G11" s="1" t="n">
        <f aca="false">Historico!K27</f>
        <v>53.8678</v>
      </c>
      <c r="H11" s="1" t="n">
        <f aca="false">Historico!L27</f>
        <v>50.9745</v>
      </c>
    </row>
    <row r="12" customFormat="false" ht="15" hidden="false" customHeight="false" outlineLevel="0" collapsed="false">
      <c r="A12" s="1" t="s">
        <v>315</v>
      </c>
      <c r="B12" s="1" t="n">
        <v>0</v>
      </c>
      <c r="C12" s="1" t="n">
        <f aca="false">Historico!G28</f>
        <v>63.0679</v>
      </c>
      <c r="D12" s="1" t="n">
        <f aca="false">Historico!H28</f>
        <v>68.6886</v>
      </c>
      <c r="E12" s="1" t="n">
        <f aca="false">Historico!I28</f>
        <v>67.1567</v>
      </c>
      <c r="F12" s="1" t="n">
        <f aca="false">Historico!J28</f>
        <v>60.2284</v>
      </c>
      <c r="G12" s="1" t="n">
        <f aca="false">Historico!K28</f>
        <v>59.1417</v>
      </c>
      <c r="H12" s="1" t="n">
        <f aca="false">Historico!L28</f>
        <v>53.1149</v>
      </c>
    </row>
    <row r="13" customFormat="false" ht="15" hidden="false" customHeight="false" outlineLevel="0" collapsed="false">
      <c r="A13" s="1" t="s">
        <v>316</v>
      </c>
      <c r="B13" s="1" t="n">
        <v>0</v>
      </c>
      <c r="C13" s="1" t="n">
        <f aca="false">Historico!G29</f>
        <v>73.1403</v>
      </c>
      <c r="D13" s="1" t="n">
        <f aca="false">Historico!H29</f>
        <v>82.4539</v>
      </c>
      <c r="E13" s="1" t="n">
        <f aca="false">Historico!I29</f>
        <v>79.2596</v>
      </c>
      <c r="F13" s="1" t="n">
        <f aca="false">Historico!J29</f>
        <v>72.8332</v>
      </c>
      <c r="G13" s="1" t="n">
        <f aca="false">Historico!K29</f>
        <v>75.0442</v>
      </c>
      <c r="H13" s="1" t="n">
        <f aca="false">Historico!L29</f>
        <v>78.7012</v>
      </c>
    </row>
    <row r="14" customFormat="false" ht="15" hidden="false" customHeight="false" outlineLevel="0" collapsed="false">
      <c r="A14" s="1" t="s">
        <v>44</v>
      </c>
      <c r="B14" s="27" t="n">
        <f aca="false">INTERCEPT(B11:H11,B8:H8)</f>
        <v>7.89758729981981</v>
      </c>
    </row>
    <row r="15" customFormat="false" ht="15" hidden="false" customHeight="false" outlineLevel="0" collapsed="false">
      <c r="A15" s="1" t="s">
        <v>45</v>
      </c>
      <c r="B15" s="27" t="n">
        <f aca="false">SLOPE(B11:H11,B8:H8)</f>
        <v>0.622899342588895</v>
      </c>
    </row>
    <row r="16" customFormat="false" ht="15" hidden="false" customHeight="false" outlineLevel="0" collapsed="false">
      <c r="A16" s="1" t="s">
        <v>46</v>
      </c>
      <c r="B16" s="27" t="n">
        <f aca="false">INTERCEPT(B12:H12,B9:H9)</f>
        <v>9.01349637072118</v>
      </c>
    </row>
    <row r="17" customFormat="false" ht="15" hidden="false" customHeight="false" outlineLevel="0" collapsed="false">
      <c r="A17" s="1" t="s">
        <v>47</v>
      </c>
      <c r="B17" s="27" t="n">
        <f aca="false">SLOPE(B12:H12,B9:H9)</f>
        <v>11.2256583262921</v>
      </c>
    </row>
    <row r="18" customFormat="false" ht="15" hidden="false" customHeight="false" outlineLevel="0" collapsed="false">
      <c r="A18" s="1" t="s">
        <v>48</v>
      </c>
      <c r="B18" s="27" t="n">
        <f aca="false">INTERCEPT(B13:H13,B10:H10)</f>
        <v>16.9605225316252</v>
      </c>
    </row>
    <row r="19" customFormat="false" ht="15" hidden="false" customHeight="false" outlineLevel="0" collapsed="false">
      <c r="A19" s="1" t="s">
        <v>49</v>
      </c>
      <c r="B19" s="27" t="n">
        <f aca="false">SLOPE(B13:H13,B10:H10)</f>
        <v>7.03858579335846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1" width="23.8928571428571"/>
    <col collapsed="false" hidden="false" max="1025" min="2" style="1" width="7.02040816326531"/>
  </cols>
  <sheetData>
    <row r="1" customFormat="false" ht="15" hidden="false" customHeight="false" outlineLevel="0" collapsed="false">
      <c r="A1" s="1" t="s">
        <v>592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293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297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301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305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294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298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302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306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289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295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299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303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292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296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300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304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335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176</v>
      </c>
      <c r="B20" s="60" t="n">
        <f aca="false">Historico!G80</f>
        <v>0.04</v>
      </c>
      <c r="C20" s="60" t="n">
        <f aca="false">Historico!H80</f>
        <v>0.0192</v>
      </c>
      <c r="D20" s="60" t="n">
        <f aca="false">Historico!I80</f>
        <v>0.0301</v>
      </c>
      <c r="E20" s="60" t="n">
        <f aca="false">Historico!J80</f>
        <v>0.0054</v>
      </c>
      <c r="F20" s="60" t="n">
        <f aca="false">Historico!K80</f>
        <v>-0.0376</v>
      </c>
      <c r="G20" s="60" t="n">
        <f aca="false">Historico!L80</f>
        <v>-0.0358</v>
      </c>
    </row>
    <row r="21" customFormat="false" ht="15" hidden="false" customHeight="false" outlineLevel="0" collapsed="false">
      <c r="A21" s="1" t="s">
        <v>563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564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43</v>
      </c>
      <c r="B23" s="1" t="n">
        <f aca="false">Historico!G81</f>
        <v>0</v>
      </c>
      <c r="C23" s="1" t="n">
        <f aca="false">Historico!H81</f>
        <v>0</v>
      </c>
      <c r="D23" s="1" t="n">
        <f aca="false">Historico!I81</f>
        <v>0</v>
      </c>
      <c r="E23" s="1" t="n">
        <f aca="false">Historico!J81</f>
        <v>0</v>
      </c>
      <c r="F23" s="1" t="n">
        <f aca="false">Historico!K81</f>
        <v>0</v>
      </c>
      <c r="G23" s="1" t="n">
        <f aca="false">Historico!L81</f>
        <v>0</v>
      </c>
    </row>
    <row r="24" customFormat="false" ht="15" hidden="false" customHeight="false" outlineLevel="0" collapsed="false">
      <c r="A24" s="1" t="s">
        <v>39</v>
      </c>
      <c r="B24" s="61" t="n">
        <v>0</v>
      </c>
    </row>
    <row r="25" customFormat="false" ht="15" hidden="false" customHeight="false" outlineLevel="0" collapsed="false">
      <c r="A25" s="1" t="s">
        <v>40</v>
      </c>
      <c r="B25" s="61" t="n">
        <v>0</v>
      </c>
    </row>
    <row r="26" customFormat="false" ht="15" hidden="false" customHeight="false" outlineLevel="0" collapsed="false">
      <c r="A26" s="1" t="s">
        <v>41</v>
      </c>
      <c r="B26" s="61" t="n">
        <v>0</v>
      </c>
    </row>
    <row r="27" customFormat="false" ht="15" hidden="false" customHeight="false" outlineLevel="0" collapsed="false">
      <c r="A27" s="1" t="s">
        <v>42</v>
      </c>
      <c r="B27" s="6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4" activeCellId="0" sqref="B24"/>
    </sheetView>
  </sheetViews>
  <sheetFormatPr defaultRowHeight="15"/>
  <cols>
    <col collapsed="false" hidden="false" max="1" min="1" style="1" width="23.8928571428571"/>
    <col collapsed="false" hidden="false" max="2" min="2" style="1" width="15.1173469387755"/>
    <col collapsed="false" hidden="false" max="1025" min="3" style="1" width="7.02040816326531"/>
  </cols>
  <sheetData>
    <row r="1" customFormat="false" ht="15" hidden="false" customHeight="false" outlineLevel="0" collapsed="false">
      <c r="A1" s="1" t="s">
        <v>592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293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297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301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305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294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298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302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306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289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295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299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303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292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296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300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304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335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563</v>
      </c>
      <c r="B20" s="1" t="n">
        <f aca="false">SUM(B2:B17)*1000/B19</f>
        <v>131.748071979434</v>
      </c>
      <c r="C20" s="1" t="n">
        <f aca="false">SUM(C2:C17)*1000/C19</f>
        <v>100.064766839378</v>
      </c>
      <c r="D20" s="1" t="n">
        <f aca="false">SUM(D2:D17)*1000/D19</f>
        <v>50.5169867060561</v>
      </c>
      <c r="E20" s="1" t="n">
        <f aca="false">SUM(E2:E17)*1000/E19</f>
        <v>339.194373401534</v>
      </c>
      <c r="F20" s="1" t="n">
        <f aca="false">SUM(F2:F17)*1000/F19</f>
        <v>202.803328953132</v>
      </c>
      <c r="G20" s="1" t="n">
        <f aca="false">SUM(G2:G17)*1000/G19</f>
        <v>303.783173348391</v>
      </c>
    </row>
    <row r="21" customFormat="false" ht="15" hidden="false" customHeight="false" outlineLevel="0" collapsed="false">
      <c r="A21" s="1" t="s">
        <v>564</v>
      </c>
      <c r="B21" s="1" t="n">
        <f aca="false">((0.3*SUM(B14:B17)+0.5*SUM(B6:B9)+0.1*SUM(B10:B13)+0.09*SUM(B2:B5)+0.01*B18)/B19)*1000</f>
        <v>76.0550560906127</v>
      </c>
      <c r="C21" s="1" t="n">
        <f aca="false">((0.3*SUM(C14:C17)+0.5*SUM(C6:C9)+0.1*SUM(C10:C13)+0.09*SUM(C2:C5)+0.01*C18)/C19)*1000</f>
        <v>83.4246579297892</v>
      </c>
      <c r="D21" s="1" t="n">
        <f aca="false">((0.3*SUM(D14:D17)+0.5*SUM(D6:D9)+0.1*SUM(D10:D13)+0.09*SUM(D2:D5)+0.01*D18)/D19)*1000</f>
        <v>72.215349212642</v>
      </c>
      <c r="E21" s="1" t="n">
        <f aca="false">((0.3*SUM(E14:E17)+0.5*SUM(E6:E9)+0.1*SUM(E10:E13)+0.09*SUM(E2:E5)+0.01*E18)/E19)*1000</f>
        <v>153.821189558564</v>
      </c>
      <c r="F21" s="1" t="n">
        <f aca="false">((0.3*SUM(F14:F17)+0.5*SUM(F6:F9)+0.1*SUM(F10:F13)+0.09*SUM(F2:F5)+0.01*F18)/F19)*1000</f>
        <v>111.763288699773</v>
      </c>
      <c r="G21" s="1" t="n">
        <f aca="false">((0.3*SUM(G14:G17)+0.5*SUM(G6:G9)+0.1*SUM(G10:G13)+0.09*SUM(G2:G5)+0.01*G18)/G19)*1000</f>
        <v>140.725015086052</v>
      </c>
    </row>
    <row r="22" customFormat="false" ht="15" hidden="false" customHeight="false" outlineLevel="0" collapsed="false">
      <c r="A22" s="1" t="s">
        <v>347</v>
      </c>
      <c r="B22" s="62" t="n">
        <f aca="false">Historico!G106</f>
        <v>0.0811</v>
      </c>
      <c r="C22" s="62" t="n">
        <f aca="false">Historico!H106</f>
        <v>-0.0625</v>
      </c>
      <c r="D22" s="62" t="n">
        <f aca="false">Historico!I106</f>
        <v>0</v>
      </c>
      <c r="E22" s="62" t="n">
        <f aca="false">Historico!J106</f>
        <v>0.0624</v>
      </c>
      <c r="F22" s="62" t="n">
        <f aca="false">Historico!K106</f>
        <v>0.041</v>
      </c>
      <c r="G22" s="62" t="n">
        <f aca="false">Historico!L106</f>
        <v>0.0454</v>
      </c>
    </row>
    <row r="23" customFormat="false" ht="15" hidden="false" customHeight="false" outlineLevel="0" collapsed="false">
      <c r="A23" s="1" t="s">
        <v>36</v>
      </c>
      <c r="B23" s="63" t="n">
        <v>0.204453702714726</v>
      </c>
    </row>
    <row r="24" customFormat="false" ht="15" hidden="false" customHeight="false" outlineLevel="0" collapsed="false">
      <c r="A24" s="1" t="s">
        <v>37</v>
      </c>
      <c r="B24" s="63" t="n">
        <v>0.00154915739407931</v>
      </c>
    </row>
    <row r="25" customFormat="false" ht="15.75" hidden="false" customHeight="false" outlineLevel="0" collapsed="false">
      <c r="A25" s="1" t="s">
        <v>38</v>
      </c>
      <c r="B25" s="64" t="n">
        <v>-0.00439956614964227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C27" activeCellId="0" sqref="C27"/>
    </sheetView>
  </sheetViews>
  <sheetFormatPr defaultRowHeight="15"/>
  <cols>
    <col collapsed="false" hidden="false" max="1" min="1" style="1" width="23.8928571428571"/>
    <col collapsed="false" hidden="false" max="2" min="2" style="1" width="15.1173469387755"/>
    <col collapsed="false" hidden="false" max="5" min="3" style="1" width="7.1530612244898"/>
    <col collapsed="false" hidden="false" max="6" min="6" style="1" width="8.10204081632653"/>
    <col collapsed="false" hidden="false" max="7" min="7" style="1" width="7.1530612244898"/>
    <col collapsed="false" hidden="false" max="1025" min="8" style="1" width="7.02040816326531"/>
  </cols>
  <sheetData>
    <row r="1" customFormat="false" ht="15" hidden="false" customHeight="false" outlineLevel="0" collapsed="false">
      <c r="A1" s="1" t="s">
        <v>592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293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297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301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305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294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298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302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306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289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295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299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303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292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296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300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304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335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176</v>
      </c>
      <c r="B20" s="60" t="n">
        <f aca="false">Historico!G80</f>
        <v>0.04</v>
      </c>
      <c r="C20" s="60" t="n">
        <f aca="false">Historico!H80</f>
        <v>0.0192</v>
      </c>
      <c r="D20" s="60" t="n">
        <f aca="false">Historico!I80</f>
        <v>0.0301</v>
      </c>
      <c r="E20" s="60" t="n">
        <f aca="false">Historico!J80</f>
        <v>0.0054</v>
      </c>
      <c r="F20" s="60" t="n">
        <f aca="false">Historico!K80</f>
        <v>-0.0376</v>
      </c>
      <c r="G20" s="60" t="n">
        <f aca="false">Historico!L80</f>
        <v>-0.0358</v>
      </c>
    </row>
    <row r="21" customFormat="false" ht="15" hidden="false" customHeight="false" outlineLevel="0" collapsed="false">
      <c r="A21" s="1" t="s">
        <v>563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564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589</v>
      </c>
      <c r="B23" s="52" t="n">
        <f aca="false">Historico!G98</f>
        <v>0</v>
      </c>
      <c r="C23" s="52" t="n">
        <f aca="false">Historico!H98</f>
        <v>0</v>
      </c>
      <c r="D23" s="65" t="n">
        <v>250</v>
      </c>
      <c r="E23" s="65" t="n">
        <v>300</v>
      </c>
      <c r="F23" s="52" t="n">
        <f aca="false">Historico!K98</f>
        <v>1280</v>
      </c>
      <c r="G23" s="52" t="n">
        <f aca="false">Historico!L98</f>
        <v>202</v>
      </c>
    </row>
    <row r="24" customFormat="false" ht="15" hidden="false" customHeight="false" outlineLevel="0" collapsed="false">
      <c r="A24" s="1" t="s">
        <v>50</v>
      </c>
      <c r="B24" s="63" t="n">
        <v>0</v>
      </c>
    </row>
    <row r="25" customFormat="false" ht="15" hidden="false" customHeight="false" outlineLevel="0" collapsed="false">
      <c r="A25" s="1" t="s">
        <v>51</v>
      </c>
      <c r="B25" s="63" t="n">
        <v>0</v>
      </c>
    </row>
    <row r="26" customFormat="false" ht="15" hidden="false" customHeight="false" outlineLevel="0" collapsed="false">
      <c r="A26" s="1" t="s">
        <v>52</v>
      </c>
      <c r="B26" s="1" t="n">
        <v>0</v>
      </c>
    </row>
    <row r="27" customFormat="false" ht="15" hidden="false" customHeight="false" outlineLevel="0" collapsed="false">
      <c r="A27" s="1" t="s">
        <v>53</v>
      </c>
      <c r="B27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15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F31" activeCellId="0" sqref="F31"/>
    </sheetView>
  </sheetViews>
  <sheetFormatPr defaultRowHeight="15"/>
  <cols>
    <col collapsed="false" hidden="false" max="1" min="1" style="1" width="30.780612244898"/>
    <col collapsed="false" hidden="false" max="2" min="2" style="1" width="24.7040816326531"/>
    <col collapsed="false" hidden="false" max="3" min="3" style="5" width="11.0714285714286"/>
    <col collapsed="false" hidden="false" max="5" min="4" style="6" width="11.0714285714286"/>
    <col collapsed="false" hidden="false" max="6" min="6" style="6" width="12.8265306122449"/>
    <col collapsed="false" hidden="false" max="7" min="7" style="1" width="11.0714285714286"/>
    <col collapsed="false" hidden="false" max="8" min="8" style="1" width="8.23469387755102"/>
    <col collapsed="false" hidden="false" max="9" min="9" style="1" width="10.6632653061225"/>
    <col collapsed="false" hidden="false" max="10" min="10" style="1" width="16.1989795918367"/>
    <col collapsed="false" hidden="false" max="11" min="11" style="1" width="19.0357142857143"/>
    <col collapsed="false" hidden="false" max="12" min="12" style="1" width="68.9795918367347"/>
    <col collapsed="false" hidden="false" max="15" min="13" style="1" width="7.02040816326531"/>
    <col collapsed="false" hidden="false" max="16" min="16" style="1" width="18.2244897959184"/>
    <col collapsed="false" hidden="false" max="17" min="17" style="1" width="24.9744897959184"/>
    <col collapsed="false" hidden="false" max="18" min="18" style="1" width="23.8928571428571"/>
    <col collapsed="false" hidden="false" max="1025" min="19" style="1" width="7.02040816326531"/>
  </cols>
  <sheetData>
    <row r="1" customFormat="false" ht="13.8" hidden="false" customHeight="false" outlineLevel="0" collapsed="false">
      <c r="A1" s="7" t="s">
        <v>99</v>
      </c>
      <c r="B1" s="2" t="s">
        <v>100</v>
      </c>
      <c r="C1" s="8" t="s">
        <v>101</v>
      </c>
      <c r="D1" s="9" t="s">
        <v>102</v>
      </c>
      <c r="E1" s="9" t="s">
        <v>103</v>
      </c>
      <c r="F1" s="9" t="s">
        <v>104</v>
      </c>
      <c r="G1" s="2" t="s">
        <v>105</v>
      </c>
      <c r="H1" s="2" t="s">
        <v>106</v>
      </c>
      <c r="I1" s="2" t="s">
        <v>107</v>
      </c>
      <c r="J1" s="2" t="s">
        <v>108</v>
      </c>
      <c r="K1" s="2" t="s">
        <v>109</v>
      </c>
      <c r="L1" s="2" t="s">
        <v>110</v>
      </c>
      <c r="M1" s="2" t="s">
        <v>111</v>
      </c>
      <c r="N1" s="2" t="s">
        <v>112</v>
      </c>
      <c r="O1" s="2" t="s">
        <v>113</v>
      </c>
      <c r="P1" s="2" t="s">
        <v>114</v>
      </c>
      <c r="Q1" s="2" t="s">
        <v>115</v>
      </c>
      <c r="R1" s="2" t="s">
        <v>116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13.8" hidden="false" customHeight="false" outlineLevel="0" collapsed="false">
      <c r="A2" s="1" t="s">
        <v>117</v>
      </c>
      <c r="B2" s="1" t="s">
        <v>118</v>
      </c>
      <c r="C2" s="10" t="n">
        <v>0</v>
      </c>
      <c r="D2" s="10" t="n">
        <v>0</v>
      </c>
      <c r="E2" s="10" t="n">
        <v>-1E-007</v>
      </c>
      <c r="F2" s="10" t="n">
        <v>1</v>
      </c>
      <c r="G2" s="1" t="n">
        <v>0</v>
      </c>
      <c r="H2" s="4" t="s">
        <v>119</v>
      </c>
      <c r="I2" s="4" t="n">
        <f aca="false">IF(COUNTIF(ParametrosSemSeedFixa!$A:$A,Parametros!A2)&gt;0,0,1)</f>
        <v>1</v>
      </c>
      <c r="J2" s="4" t="n">
        <f aca="false">0</f>
        <v>0</v>
      </c>
      <c r="K2" s="4" t="str">
        <f aca="false">IF(AND(B2="normal",NOT(COUNT(C2:D2)=2)),"Dados Incorretos", IF(AND(B2="triangular",NOT(COUNT(C2:E2)=3)),"Dados Incorretos", IF(AND(B2="poisson",NOT(COUNT(C2:D2)=1)),"Dados Incorretos", IF(AND(B2="normaltruncada",NOT(COUNT(C2:F2)=4)),"Dados Incorretos", IF(AND(B2="uniforme",NOT(COUNT(C2:D2)=2)),"Dados Incorretos", IF(AND(B2="poisson_percentual_eventos",NOT(COUNT(C2:D2)=1)),"Dados Incorretos","OK"))))))</f>
        <v>OK</v>
      </c>
      <c r="L2" s="4" t="str">
        <f aca="false">VLOOKUP(B2,Distribuições!$A$1:$F$13,6,0)</f>
        <v>Parametro 1: média, Parametro 2: desvio padrão, Parametro 3: mínimo, Parametro 4: máximo</v>
      </c>
      <c r="M2" s="4" t="n">
        <f aca="false">COUNTIF(Verificação_Parametros!$A:$A,Parametros!A2)</f>
        <v>1</v>
      </c>
      <c r="N2" s="4" t="s">
        <v>23</v>
      </c>
      <c r="O2" s="4" t="s">
        <v>120</v>
      </c>
      <c r="P2" s="4" t="n">
        <f aca="false">COUNTIF(Constantes!$A:$A,Parametros!A2)&gt;0</f>
        <v>0</v>
      </c>
      <c r="Q2" s="4" t="n">
        <f aca="false">AND(F2&gt;C2,E2 &lt; C2)</f>
        <v>1</v>
      </c>
      <c r="R2" s="4" t="n">
        <f aca="false">AND(E2&gt;D2,C2 &lt; D2)</f>
        <v>0</v>
      </c>
    </row>
    <row r="3" customFormat="false" ht="13.8" hidden="false" customHeight="false" outlineLevel="0" collapsed="false">
      <c r="A3" s="1" t="s">
        <v>121</v>
      </c>
      <c r="B3" s="1" t="s">
        <v>122</v>
      </c>
      <c r="C3" s="10" t="n">
        <v>0</v>
      </c>
      <c r="D3" s="10" t="n">
        <v>0</v>
      </c>
      <c r="E3" s="10" t="n">
        <v>-1E-007</v>
      </c>
      <c r="F3" s="10" t="n">
        <v>0</v>
      </c>
      <c r="G3" s="1" t="n">
        <v>0</v>
      </c>
      <c r="H3" s="4" t="s">
        <v>119</v>
      </c>
      <c r="I3" s="4" t="n">
        <f aca="false">IF(COUNTIF(ParametrosSemSeedFixa!$A:$A,Parametros!A3)&gt;0,0,1)</f>
        <v>1</v>
      </c>
      <c r="J3" s="4" t="n">
        <f aca="false">1</f>
        <v>1</v>
      </c>
      <c r="K3" s="4" t="str">
        <f aca="false">IF(AND(B3="normal",NOT(COUNT(C3:D3)=2)),"Dados Incorretos", IF(AND(B3="triangular",NOT(COUNT(C3:E3)=3)),"Dados Incorretos", IF(AND(B3="poisson",NOT(COUNT(C3:D3)=1)),"Dados Incorretos", IF(AND(B3="normaltruncada",NOT(COUNT(C3:F3)=4)),"Dados Incorretos", IF(AND(B3="uniforme",NOT(COUNT(C3:D3)=2)),"Dados Incorretos", IF(AND(B3="poisson_percentual_eventos",NOT(COUNT(C3:D3)=1)),"Dados Incorretos","OK"))))))</f>
        <v>Dados Incorretos</v>
      </c>
      <c r="L3" s="4" t="str">
        <f aca="false">VLOOKUP(B3,Distribuições!$A$1:$F$13,6,0)</f>
        <v>Parametro 1: taxa (eventos / ano)</v>
      </c>
      <c r="M3" s="4" t="n">
        <f aca="false">COUNTIF(Verificação_Parametros!$A:$A,Parametros!A3)</f>
        <v>1</v>
      </c>
      <c r="N3" s="4" t="s">
        <v>23</v>
      </c>
      <c r="O3" s="4" t="s">
        <v>123</v>
      </c>
      <c r="P3" s="4" t="n">
        <f aca="false">COUNTIF(Constantes!$A:$A,Parametros!A3)&gt;0</f>
        <v>0</v>
      </c>
      <c r="Q3" s="4" t="n">
        <f aca="false">AND(F3&gt;C3,E3 &lt; C3)</f>
        <v>0</v>
      </c>
      <c r="R3" s="4" t="n">
        <f aca="false">AND(E3&gt;D3,C3 &lt; D3)</f>
        <v>0</v>
      </c>
    </row>
    <row r="4" customFormat="false" ht="13.8" hidden="false" customHeight="false" outlineLevel="0" collapsed="false">
      <c r="A4" s="1" t="s">
        <v>124</v>
      </c>
      <c r="B4" s="1" t="s">
        <v>118</v>
      </c>
      <c r="C4" s="10" t="n">
        <v>0</v>
      </c>
      <c r="D4" s="10" t="n">
        <v>0</v>
      </c>
      <c r="E4" s="10" t="n">
        <v>-1E-007</v>
      </c>
      <c r="F4" s="10" t="n">
        <v>10</v>
      </c>
      <c r="G4" s="1" t="n">
        <v>0</v>
      </c>
      <c r="H4" s="4" t="s">
        <v>119</v>
      </c>
      <c r="I4" s="4" t="n">
        <f aca="false">IF(COUNTIF(ParametrosSemSeedFixa!$A:$A,Parametros!A4)&gt;0,0,1)</f>
        <v>1</v>
      </c>
      <c r="J4" s="4" t="n">
        <f aca="false">1</f>
        <v>1</v>
      </c>
      <c r="K4" s="4" t="str">
        <f aca="false">IF(AND(B4="normal",NOT(COUNT(C4:D4)=2)),"Dados Incorretos", IF(AND(B4="triangular",NOT(COUNT(C4:E4)=3)),"Dados Incorretos", IF(AND(B4="poisson",NOT(COUNT(C4:D4)=1)),"Dados Incorretos", IF(AND(B4="normaltruncada",NOT(COUNT(C4:F4)=4)),"Dados Incorretos", IF(AND(B4="uniforme",NOT(COUNT(C4:D4)=2)),"Dados Incorretos", IF(AND(B4="poisson_percentual_eventos",NOT(COUNT(C4:D4)=1)),"Dados Incorretos","OK"))))))</f>
        <v>OK</v>
      </c>
      <c r="L4" s="4" t="str">
        <f aca="false">VLOOKUP(B4,Distribuições!$A$1:$F$13,6,0)</f>
        <v>Parametro 1: média, Parametro 2: desvio padrão, Parametro 3: mínimo, Parametro 4: máximo</v>
      </c>
      <c r="M4" s="4" t="n">
        <f aca="false">COUNTIF(Verificação_Parametros!$A:$A,Parametros!A4)</f>
        <v>1</v>
      </c>
      <c r="P4" s="4" t="n">
        <f aca="false">COUNTIF(Constantes!$A:$A,Parametros!A4)&gt;0</f>
        <v>0</v>
      </c>
      <c r="Q4" s="4" t="n">
        <f aca="false">AND(F4&gt;C4,E4 &lt; C4)</f>
        <v>1</v>
      </c>
      <c r="R4" s="4" t="n">
        <f aca="false">AND(E4&gt;D4,C4 &lt; D4)</f>
        <v>0</v>
      </c>
    </row>
    <row r="5" customFormat="false" ht="13.8" hidden="false" customHeight="false" outlineLevel="0" collapsed="false">
      <c r="A5" s="1" t="s">
        <v>125</v>
      </c>
      <c r="B5" s="1" t="s">
        <v>118</v>
      </c>
      <c r="C5" s="10" t="n">
        <v>0</v>
      </c>
      <c r="D5" s="10" t="n">
        <v>0</v>
      </c>
      <c r="E5" s="10" t="n">
        <v>-1E-007</v>
      </c>
      <c r="F5" s="10" t="n">
        <v>10</v>
      </c>
      <c r="G5" s="1" t="n">
        <v>0</v>
      </c>
      <c r="H5" s="4" t="s">
        <v>119</v>
      </c>
      <c r="I5" s="4" t="n">
        <f aca="false">IF(COUNTIF(ParametrosSemSeedFixa!$A:$A,Parametros!A5)&gt;0,0,1)</f>
        <v>1</v>
      </c>
      <c r="J5" s="4" t="n">
        <f aca="false">1</f>
        <v>1</v>
      </c>
      <c r="K5" s="4" t="str">
        <f aca="false">IF(AND(B5="normal",NOT(COUNT(C5:D5)=2)),"Dados Incorretos", IF(AND(B5="triangular",NOT(COUNT(C5:E5)=3)),"Dados Incorretos", IF(AND(B5="poisson",NOT(COUNT(C5:D5)=1)),"Dados Incorretos", IF(AND(B5="normaltruncada",NOT(COUNT(C5:F5)=4)),"Dados Incorretos", IF(AND(B5="uniforme",NOT(COUNT(C5:D5)=2)),"Dados Incorretos", IF(AND(B5="poisson_percentual_eventos",NOT(COUNT(C5:D5)=1)),"Dados Incorretos","OK"))))))</f>
        <v>OK</v>
      </c>
      <c r="L5" s="4" t="str">
        <f aca="false">VLOOKUP(B5,Distribuições!$A$1:$F$13,6,0)</f>
        <v>Parametro 1: média, Parametro 2: desvio padrão, Parametro 3: mínimo, Parametro 4: máximo</v>
      </c>
      <c r="M5" s="4" t="n">
        <f aca="false">COUNTIF(Verificação_Parametros!$A:$A,Parametros!A5)</f>
        <v>1</v>
      </c>
      <c r="P5" s="4" t="n">
        <f aca="false">COUNTIF(Constantes!$A:$A,Parametros!A5)&gt;0</f>
        <v>0</v>
      </c>
      <c r="Q5" s="4" t="n">
        <f aca="false">AND(F5&gt;C5,E5 &lt; C5)</f>
        <v>1</v>
      </c>
      <c r="R5" s="4" t="n">
        <f aca="false">AND(E5&gt;D5,C5 &lt; D5)</f>
        <v>0</v>
      </c>
    </row>
    <row r="6" customFormat="false" ht="13.8" hidden="false" customHeight="false" outlineLevel="0" collapsed="false">
      <c r="A6" s="1" t="s">
        <v>126</v>
      </c>
      <c r="B6" s="1" t="s">
        <v>118</v>
      </c>
      <c r="C6" s="10" t="n">
        <v>0</v>
      </c>
      <c r="D6" s="10" t="n">
        <v>0</v>
      </c>
      <c r="E6" s="10" t="n">
        <v>-1E-007</v>
      </c>
      <c r="F6" s="10" t="n">
        <v>10</v>
      </c>
      <c r="G6" s="1" t="n">
        <v>0</v>
      </c>
      <c r="H6" s="4" t="s">
        <v>119</v>
      </c>
      <c r="I6" s="4" t="n">
        <f aca="false">IF(COUNTIF(ParametrosSemSeedFixa!$A:$A,Parametros!A6)&gt;0,0,1)</f>
        <v>1</v>
      </c>
      <c r="J6" s="4" t="n">
        <f aca="false">1</f>
        <v>1</v>
      </c>
      <c r="K6" s="4" t="str">
        <f aca="false">IF(AND(B6="normal",NOT(COUNT(C6:D6)=2)),"Dados Incorretos", IF(AND(B6="triangular",NOT(COUNT(C6:E6)=3)),"Dados Incorretos", IF(AND(B6="poisson",NOT(COUNT(C6:D6)=1)),"Dados Incorretos", IF(AND(B6="normaltruncada",NOT(COUNT(C6:F6)=4)),"Dados Incorretos", IF(AND(B6="uniforme",NOT(COUNT(C6:D6)=2)),"Dados Incorretos", IF(AND(B6="poisson_percentual_eventos",NOT(COUNT(C6:D6)=1)),"Dados Incorretos","OK"))))))</f>
        <v>OK</v>
      </c>
      <c r="L6" s="4" t="str">
        <f aca="false">VLOOKUP(B6,Distribuições!$A$1:$F$13,6,0)</f>
        <v>Parametro 1: média, Parametro 2: desvio padrão, Parametro 3: mínimo, Parametro 4: máximo</v>
      </c>
      <c r="M6" s="4" t="n">
        <f aca="false">COUNTIF(Verificação_Parametros!$A:$A,Parametros!A6)</f>
        <v>1</v>
      </c>
      <c r="P6" s="4" t="n">
        <f aca="false">COUNTIF(Constantes!$A:$A,Parametros!A6)&gt;0</f>
        <v>0</v>
      </c>
      <c r="Q6" s="4" t="n">
        <f aca="false">AND(F6&gt;C6,E6 &lt; C6)</f>
        <v>1</v>
      </c>
      <c r="R6" s="4" t="n">
        <f aca="false">AND(E6&gt;D6,C6 &lt; D6)</f>
        <v>0</v>
      </c>
    </row>
    <row r="7" customFormat="false" ht="13.8" hidden="false" customHeight="false" outlineLevel="0" collapsed="false">
      <c r="A7" s="1" t="s">
        <v>127</v>
      </c>
      <c r="B7" s="1" t="s">
        <v>128</v>
      </c>
      <c r="C7" s="10" t="n">
        <v>0</v>
      </c>
      <c r="D7" s="10" t="n">
        <v>0</v>
      </c>
      <c r="E7" s="10" t="n">
        <v>-1E-007</v>
      </c>
      <c r="F7" s="10" t="n">
        <v>10</v>
      </c>
      <c r="G7" s="1" t="n">
        <v>0</v>
      </c>
      <c r="H7" s="4" t="s">
        <v>119</v>
      </c>
      <c r="I7" s="4" t="n">
        <f aca="false">IF(COUNTIF(ParametrosSemSeedFixa!$A:$A,Parametros!A7)&gt;0,0,1)</f>
        <v>1</v>
      </c>
      <c r="J7" s="4" t="n">
        <f aca="false">1</f>
        <v>1</v>
      </c>
      <c r="K7" s="4" t="str">
        <f aca="false">IF(AND(B7="normal",NOT(COUNT(C7:D7)=2)),"Dados Incorretos", IF(AND(B7="triangular",NOT(COUNT(C7:E7)=3)),"Dados Incorretos", IF(AND(B7="poisson",NOT(COUNT(C7:D7)=1)),"Dados Incorretos", IF(AND(B7="normaltruncada",NOT(COUNT(C7:F7)=4)),"Dados Incorretos", IF(AND(B7="uniforme",NOT(COUNT(C7:D7)=2)),"Dados Incorretos", IF(AND(B7="poisson_percentual_eventos",NOT(COUNT(C7:D7)=1)),"Dados Incorretos","OK"))))))</f>
        <v>OK</v>
      </c>
      <c r="L7" s="4" t="e">
        <f aca="false">VLOOKUP(B7,Distribuições!$A$1:$F$13,6,0)</f>
        <v>#N/A</v>
      </c>
      <c r="M7" s="4" t="n">
        <f aca="false">COUNTIF(Verificação_Parametros!$A:$A,Parametros!A7)</f>
        <v>1</v>
      </c>
      <c r="P7" s="4" t="n">
        <f aca="false">COUNTIF(Constantes!$A:$A,Parametros!A7)&gt;0</f>
        <v>0</v>
      </c>
      <c r="Q7" s="4" t="n">
        <f aca="false">AND(F7&gt;C7,E7 &lt; C7)</f>
        <v>1</v>
      </c>
      <c r="R7" s="4" t="n">
        <f aca="false">AND(E7&gt;D7,C7 &lt; D7)</f>
        <v>0</v>
      </c>
    </row>
    <row r="8" customFormat="false" ht="13.8" hidden="false" customHeight="false" outlineLevel="0" collapsed="false">
      <c r="A8" s="1" t="s">
        <v>129</v>
      </c>
      <c r="B8" s="1" t="s">
        <v>118</v>
      </c>
      <c r="C8" s="10" t="n">
        <v>0</v>
      </c>
      <c r="D8" s="10" t="n">
        <v>0</v>
      </c>
      <c r="E8" s="10" t="n">
        <v>-1E-007</v>
      </c>
      <c r="F8" s="10" t="n">
        <v>10</v>
      </c>
      <c r="G8" s="1" t="n">
        <v>0</v>
      </c>
      <c r="H8" s="4" t="s">
        <v>119</v>
      </c>
      <c r="I8" s="4" t="n">
        <f aca="false">IF(COUNTIF(ParametrosSemSeedFixa!$A:$A,Parametros!A8)&gt;0,0,1)</f>
        <v>1</v>
      </c>
      <c r="J8" s="4" t="n">
        <f aca="false">1</f>
        <v>1</v>
      </c>
      <c r="K8" s="4" t="str">
        <f aca="false">IF(AND(B8="normal",NOT(COUNT(C8:D8)=2)),"Dados Incorretos", IF(AND(B8="triangular",NOT(COUNT(C8:E8)=3)),"Dados Incorretos", IF(AND(B8="poisson",NOT(COUNT(C8:D8)=1)),"Dados Incorretos", IF(AND(B8="normaltruncada",NOT(COUNT(C8:F8)=4)),"Dados Incorretos", IF(AND(B8="uniforme",NOT(COUNT(C8:D8)=2)),"Dados Incorretos", IF(AND(B8="poisson_percentual_eventos",NOT(COUNT(C8:D8)=1)),"Dados Incorretos","OK"))))))</f>
        <v>OK</v>
      </c>
      <c r="L8" s="4" t="str">
        <f aca="false">VLOOKUP(B8,Distribuições!$A$1:$F$13,6,0)</f>
        <v>Parametro 1: média, Parametro 2: desvio padrão, Parametro 3: mínimo, Parametro 4: máximo</v>
      </c>
      <c r="M8" s="4" t="n">
        <f aca="false">COUNTIF(Verificação_Parametros!$A:$A,Parametros!A8)</f>
        <v>1</v>
      </c>
      <c r="P8" s="4" t="n">
        <f aca="false">COUNTIF(Constantes!$A:$A,Parametros!A8)&gt;0</f>
        <v>0</v>
      </c>
      <c r="Q8" s="4" t="n">
        <f aca="false">AND(F8&gt;C8,E8 &lt; C8)</f>
        <v>1</v>
      </c>
      <c r="R8" s="4" t="n">
        <f aca="false">AND(E8&gt;D8,C8 &lt; D8)</f>
        <v>0</v>
      </c>
    </row>
    <row r="9" customFormat="false" ht="13.8" hidden="false" customHeight="false" outlineLevel="0" collapsed="false">
      <c r="A9" s="1" t="s">
        <v>130</v>
      </c>
      <c r="B9" s="1" t="s">
        <v>118</v>
      </c>
      <c r="C9" s="10" t="n">
        <v>0</v>
      </c>
      <c r="D9" s="10" t="n">
        <v>0</v>
      </c>
      <c r="E9" s="10" t="n">
        <v>-1E-007</v>
      </c>
      <c r="F9" s="10" t="n">
        <v>10</v>
      </c>
      <c r="G9" s="1" t="n">
        <v>0</v>
      </c>
      <c r="H9" s="4" t="s">
        <v>119</v>
      </c>
      <c r="I9" s="4" t="n">
        <f aca="false">IF(COUNTIF(ParametrosSemSeedFixa!$A:$A,Parametros!A9)&gt;0,0,1)</f>
        <v>1</v>
      </c>
      <c r="J9" s="4" t="n">
        <f aca="false">1</f>
        <v>1</v>
      </c>
      <c r="K9" s="4" t="str">
        <f aca="false">IF(AND(B9="normal",NOT(COUNT(C9:D9)=2)),"Dados Incorretos", IF(AND(B9="triangular",NOT(COUNT(C9:E9)=3)),"Dados Incorretos", IF(AND(B9="poisson",NOT(COUNT(C9:D9)=1)),"Dados Incorretos", IF(AND(B9="normaltruncada",NOT(COUNT(C9:F9)=4)),"Dados Incorretos", IF(AND(B9="uniforme",NOT(COUNT(C9:D9)=2)),"Dados Incorretos", IF(AND(B9="poisson_percentual_eventos",NOT(COUNT(C9:D9)=1)),"Dados Incorretos","OK"))))))</f>
        <v>OK</v>
      </c>
      <c r="L9" s="4" t="str">
        <f aca="false">VLOOKUP(B9,Distribuições!$A$1:$F$13,6,0)</f>
        <v>Parametro 1: média, Parametro 2: desvio padrão, Parametro 3: mínimo, Parametro 4: máximo</v>
      </c>
      <c r="M9" s="4" t="n">
        <f aca="false">COUNTIF(Verificação_Parametros!$A:$A,Parametros!A9)</f>
        <v>1</v>
      </c>
      <c r="P9" s="4" t="n">
        <f aca="false">COUNTIF(Constantes!$A:$A,Parametros!A9)&gt;0</f>
        <v>0</v>
      </c>
      <c r="Q9" s="4" t="n">
        <f aca="false">AND(F9&gt;C9,E9 &lt; C9)</f>
        <v>1</v>
      </c>
      <c r="R9" s="4" t="n">
        <f aca="false">AND(E9&gt;D9,C9 &lt; D9)</f>
        <v>0</v>
      </c>
    </row>
    <row r="10" customFormat="false" ht="13.8" hidden="false" customHeight="false" outlineLevel="0" collapsed="false">
      <c r="A10" s="1" t="s">
        <v>131</v>
      </c>
      <c r="B10" s="1" t="s">
        <v>118</v>
      </c>
      <c r="C10" s="10" t="n">
        <v>0</v>
      </c>
      <c r="D10" s="10" t="n">
        <v>0</v>
      </c>
      <c r="E10" s="10" t="n">
        <v>-1E-007</v>
      </c>
      <c r="F10" s="10" t="n">
        <v>10</v>
      </c>
      <c r="G10" s="1" t="n">
        <v>0</v>
      </c>
      <c r="H10" s="4" t="s">
        <v>119</v>
      </c>
      <c r="I10" s="4" t="n">
        <f aca="false">IF(COUNTIF(ParametrosSemSeedFixa!$A:$A,Parametros!A10)&gt;0,0,1)</f>
        <v>1</v>
      </c>
      <c r="J10" s="4" t="n">
        <f aca="false">1</f>
        <v>1</v>
      </c>
      <c r="K10" s="4" t="str">
        <f aca="false">IF(AND(B10="normal",NOT(COUNT(C10:D10)=2)),"Dados Incorretos", IF(AND(B10="triangular",NOT(COUNT(C10:E10)=3)),"Dados Incorretos", IF(AND(B10="poisson",NOT(COUNT(C10:D10)=1)),"Dados Incorretos", IF(AND(B10="normaltruncada",NOT(COUNT(C10:F10)=4)),"Dados Incorretos", IF(AND(B10="uniforme",NOT(COUNT(C10:D10)=2)),"Dados Incorretos", IF(AND(B10="poisson_percentual_eventos",NOT(COUNT(C10:D10)=1)),"Dados Incorretos","OK"))))))</f>
        <v>OK</v>
      </c>
      <c r="L10" s="4" t="str">
        <f aca="false">VLOOKUP(B10,Distribuições!$A$1:$F$13,6,0)</f>
        <v>Parametro 1: média, Parametro 2: desvio padrão, Parametro 3: mínimo, Parametro 4: máximo</v>
      </c>
      <c r="M10" s="4" t="n">
        <f aca="false">COUNTIF(Verificação_Parametros!$A:$A,Parametros!A10)</f>
        <v>1</v>
      </c>
      <c r="P10" s="4" t="n">
        <f aca="false">COUNTIF(Constantes!$A:$A,Parametros!A10)&gt;0</f>
        <v>0</v>
      </c>
      <c r="Q10" s="4" t="n">
        <f aca="false">AND(F10&gt;C10,E10 &lt; C10)</f>
        <v>1</v>
      </c>
      <c r="R10" s="4" t="n">
        <f aca="false">AND(E10&gt;D10,C10 &lt; D10)</f>
        <v>0</v>
      </c>
    </row>
    <row r="11" customFormat="false" ht="13.8" hidden="false" customHeight="false" outlineLevel="0" collapsed="false">
      <c r="A11" s="1" t="s">
        <v>132</v>
      </c>
      <c r="B11" s="1" t="s">
        <v>118</v>
      </c>
      <c r="C11" s="10" t="n">
        <v>0</v>
      </c>
      <c r="D11" s="10" t="n">
        <v>0</v>
      </c>
      <c r="E11" s="10" t="n">
        <v>-1E-007</v>
      </c>
      <c r="F11" s="10" t="n">
        <v>10</v>
      </c>
      <c r="G11" s="1" t="n">
        <v>0</v>
      </c>
      <c r="H11" s="4" t="s">
        <v>119</v>
      </c>
      <c r="I11" s="4" t="n">
        <f aca="false">IF(COUNTIF(ParametrosSemSeedFixa!$A:$A,Parametros!A11)&gt;0,0,1)</f>
        <v>1</v>
      </c>
      <c r="J11" s="4" t="n">
        <f aca="false">1</f>
        <v>1</v>
      </c>
      <c r="K11" s="4" t="str">
        <f aca="false">IF(AND(B11="normal",NOT(COUNT(C11:D11)=2)),"Dados Incorretos", IF(AND(B11="triangular",NOT(COUNT(C11:E11)=3)),"Dados Incorretos", IF(AND(B11="poisson",NOT(COUNT(C11:D11)=1)),"Dados Incorretos", IF(AND(B11="normaltruncada",NOT(COUNT(C11:F11)=4)),"Dados Incorretos", IF(AND(B11="uniforme",NOT(COUNT(C11:D11)=2)),"Dados Incorretos", IF(AND(B11="poisson_percentual_eventos",NOT(COUNT(C11:D11)=1)),"Dados Incorretos","OK"))))))</f>
        <v>OK</v>
      </c>
      <c r="L11" s="4" t="str">
        <f aca="false">VLOOKUP(B11,Distribuições!$A$1:$F$13,6,0)</f>
        <v>Parametro 1: média, Parametro 2: desvio padrão, Parametro 3: mínimo, Parametro 4: máximo</v>
      </c>
      <c r="M11" s="4" t="n">
        <f aca="false">COUNTIF(Verificação_Parametros!$A:$A,Parametros!A11)</f>
        <v>1</v>
      </c>
      <c r="P11" s="4" t="n">
        <f aca="false">COUNTIF(Constantes!$A:$A,Parametros!A11)&gt;0</f>
        <v>0</v>
      </c>
      <c r="Q11" s="4" t="n">
        <f aca="false">AND(F11&gt;C11,E11 &lt; C11)</f>
        <v>1</v>
      </c>
      <c r="R11" s="4" t="n">
        <f aca="false">AND(E11&gt;D11,C11 &lt; D11)</f>
        <v>0</v>
      </c>
    </row>
    <row r="12" customFormat="false" ht="13.8" hidden="false" customHeight="false" outlineLevel="0" collapsed="false">
      <c r="A12" s="1" t="s">
        <v>133</v>
      </c>
      <c r="B12" s="1" t="s">
        <v>118</v>
      </c>
      <c r="C12" s="10" t="n">
        <v>0</v>
      </c>
      <c r="D12" s="10" t="n">
        <v>0</v>
      </c>
      <c r="E12" s="10" t="n">
        <v>-1E-007</v>
      </c>
      <c r="F12" s="10" t="n">
        <v>10</v>
      </c>
      <c r="G12" s="1" t="n">
        <v>0</v>
      </c>
      <c r="H12" s="4" t="s">
        <v>119</v>
      </c>
      <c r="I12" s="4" t="n">
        <f aca="false">IF(COUNTIF(ParametrosSemSeedFixa!$A:$A,Parametros!A12)&gt;0,0,1)</f>
        <v>1</v>
      </c>
      <c r="J12" s="4" t="n">
        <f aca="false">1</f>
        <v>1</v>
      </c>
      <c r="K12" s="4" t="str">
        <f aca="false">IF(AND(B12="normal",NOT(COUNT(C12:D12)=2)),"Dados Incorretos", IF(AND(B12="triangular",NOT(COUNT(C12:E12)=3)),"Dados Incorretos", IF(AND(B12="poisson",NOT(COUNT(C12:D12)=1)),"Dados Incorretos", IF(AND(B12="normaltruncada",NOT(COUNT(C12:F12)=4)),"Dados Incorretos", IF(AND(B12="uniforme",NOT(COUNT(C12:D12)=2)),"Dados Incorretos", IF(AND(B12="poisson_percentual_eventos",NOT(COUNT(C12:D12)=1)),"Dados Incorretos","OK"))))))</f>
        <v>OK</v>
      </c>
      <c r="L12" s="4" t="str">
        <f aca="false">VLOOKUP(B12,Distribuições!$A$1:$F$13,6,0)</f>
        <v>Parametro 1: média, Parametro 2: desvio padrão, Parametro 3: mínimo, Parametro 4: máximo</v>
      </c>
      <c r="M12" s="4" t="n">
        <f aca="false">COUNTIF(Verificação_Parametros!$A:$A,Parametros!A12)</f>
        <v>1</v>
      </c>
      <c r="P12" s="4" t="n">
        <f aca="false">COUNTIF(Constantes!$A:$A,Parametros!A12)&gt;0</f>
        <v>0</v>
      </c>
      <c r="Q12" s="4" t="n">
        <f aca="false">AND(F12&gt;C12,E12 &lt; C12)</f>
        <v>1</v>
      </c>
      <c r="R12" s="4" t="n">
        <f aca="false">AND(E12&gt;D12,C12 &lt; D12)</f>
        <v>0</v>
      </c>
    </row>
    <row r="13" customFormat="false" ht="13.8" hidden="false" customHeight="false" outlineLevel="0" collapsed="false">
      <c r="A13" s="1" t="s">
        <v>134</v>
      </c>
      <c r="B13" s="1" t="s">
        <v>118</v>
      </c>
      <c r="C13" s="10" t="n">
        <v>0</v>
      </c>
      <c r="D13" s="10" t="n">
        <v>0</v>
      </c>
      <c r="E13" s="10" t="n">
        <v>-1E-007</v>
      </c>
      <c r="F13" s="10" t="n">
        <v>10</v>
      </c>
      <c r="G13" s="1" t="n">
        <v>0</v>
      </c>
      <c r="H13" s="4" t="s">
        <v>119</v>
      </c>
      <c r="I13" s="4" t="n">
        <f aca="false">IF(COUNTIF(ParametrosSemSeedFixa!$A:$A,Parametros!A13)&gt;0,0,1)</f>
        <v>1</v>
      </c>
      <c r="J13" s="4" t="n">
        <f aca="false">1</f>
        <v>1</v>
      </c>
      <c r="K13" s="4" t="str">
        <f aca="false">IF(AND(B13="normal",NOT(COUNT(C13:D13)=2)),"Dados Incorretos", IF(AND(B13="triangular",NOT(COUNT(C13:E13)=3)),"Dados Incorretos", IF(AND(B13="poisson",NOT(COUNT(C13:D13)=1)),"Dados Incorretos", IF(AND(B13="normaltruncada",NOT(COUNT(C13:F13)=4)),"Dados Incorretos", IF(AND(B13="uniforme",NOT(COUNT(C13:D13)=2)),"Dados Incorretos", IF(AND(B13="poisson_percentual_eventos",NOT(COUNT(C13:D13)=1)),"Dados Incorretos","OK"))))))</f>
        <v>OK</v>
      </c>
      <c r="L13" s="4" t="str">
        <f aca="false">VLOOKUP(B13,Distribuições!$A$1:$F$13,6,0)</f>
        <v>Parametro 1: média, Parametro 2: desvio padrão, Parametro 3: mínimo, Parametro 4: máximo</v>
      </c>
      <c r="M13" s="4" t="n">
        <f aca="false">COUNTIF(Verificação_Parametros!$A:$A,Parametros!A13)</f>
        <v>1</v>
      </c>
      <c r="P13" s="4" t="n">
        <f aca="false">COUNTIF(Constantes!$A:$A,Parametros!A13)&gt;0</f>
        <v>0</v>
      </c>
      <c r="Q13" s="4" t="n">
        <f aca="false">AND(F13&gt;C13,E13 &lt; C13)</f>
        <v>1</v>
      </c>
      <c r="R13" s="4" t="n">
        <f aca="false">AND(E13&gt;D13,C13 &lt; D13)</f>
        <v>0</v>
      </c>
    </row>
    <row r="14" customFormat="false" ht="13.8" hidden="false" customHeight="false" outlineLevel="0" collapsed="false">
      <c r="A14" s="1" t="s">
        <v>135</v>
      </c>
      <c r="B14" s="1" t="s">
        <v>118</v>
      </c>
      <c r="C14" s="10" t="n">
        <v>0</v>
      </c>
      <c r="D14" s="10" t="n">
        <v>0</v>
      </c>
      <c r="E14" s="10" t="n">
        <v>-1E-007</v>
      </c>
      <c r="F14" s="10" t="n">
        <v>10</v>
      </c>
      <c r="G14" s="1" t="n">
        <v>0</v>
      </c>
      <c r="H14" s="4" t="s">
        <v>119</v>
      </c>
      <c r="I14" s="4" t="n">
        <f aca="false">IF(COUNTIF(ParametrosSemSeedFixa!$A:$A,Parametros!A14)&gt;0,0,1)</f>
        <v>1</v>
      </c>
      <c r="J14" s="4" t="n">
        <f aca="false">1</f>
        <v>1</v>
      </c>
      <c r="K14" s="4" t="str">
        <f aca="false">IF(AND(B14="normal",NOT(COUNT(C14:D14)=2)),"Dados Incorretos", IF(AND(B14="triangular",NOT(COUNT(C14:E14)=3)),"Dados Incorretos", IF(AND(B14="poisson",NOT(COUNT(C14:D14)=1)),"Dados Incorretos", IF(AND(B14="normaltruncada",NOT(COUNT(C14:F14)=4)),"Dados Incorretos", IF(AND(B14="uniforme",NOT(COUNT(C14:D14)=2)),"Dados Incorretos", IF(AND(B14="poisson_percentual_eventos",NOT(COUNT(C14:D14)=1)),"Dados Incorretos","OK"))))))</f>
        <v>OK</v>
      </c>
      <c r="L14" s="4" t="str">
        <f aca="false">VLOOKUP(B14,Distribuições!$A$1:$F$13,6,0)</f>
        <v>Parametro 1: média, Parametro 2: desvio padrão, Parametro 3: mínimo, Parametro 4: máximo</v>
      </c>
      <c r="M14" s="4" t="n">
        <f aca="false">COUNTIF(Verificação_Parametros!$A:$A,Parametros!A14)</f>
        <v>1</v>
      </c>
      <c r="P14" s="4" t="n">
        <f aca="false">COUNTIF(Constantes!$A:$A,Parametros!A14)&gt;0</f>
        <v>0</v>
      </c>
      <c r="Q14" s="4" t="n">
        <f aca="false">AND(F14&gt;C14,E14 &lt; C14)</f>
        <v>1</v>
      </c>
      <c r="R14" s="4" t="n">
        <f aca="false">AND(E14&gt;D14,C14 &lt; D14)</f>
        <v>0</v>
      </c>
    </row>
    <row r="15" customFormat="false" ht="13.8" hidden="false" customHeight="false" outlineLevel="0" collapsed="false">
      <c r="A15" s="1" t="s">
        <v>136</v>
      </c>
      <c r="B15" s="1" t="s">
        <v>118</v>
      </c>
      <c r="C15" s="10" t="n">
        <v>0</v>
      </c>
      <c r="D15" s="10" t="n">
        <v>0</v>
      </c>
      <c r="E15" s="10" t="n">
        <v>-1E-007</v>
      </c>
      <c r="F15" s="10" t="n">
        <v>10</v>
      </c>
      <c r="G15" s="1" t="n">
        <v>0</v>
      </c>
      <c r="H15" s="4" t="s">
        <v>119</v>
      </c>
      <c r="I15" s="4" t="n">
        <f aca="false">IF(COUNTIF(ParametrosSemSeedFixa!$A:$A,Parametros!A15)&gt;0,0,1)</f>
        <v>1</v>
      </c>
      <c r="J15" s="4" t="n">
        <f aca="false">1</f>
        <v>1</v>
      </c>
      <c r="K15" s="4" t="str">
        <f aca="false">IF(AND(B15="normal",NOT(COUNT(C15:D15)=2)),"Dados Incorretos", IF(AND(B15="triangular",NOT(COUNT(C15:E15)=3)),"Dados Incorretos", IF(AND(B15="poisson",NOT(COUNT(C15:D15)=1)),"Dados Incorretos", IF(AND(B15="normaltruncada",NOT(COUNT(C15:F15)=4)),"Dados Incorretos", IF(AND(B15="uniforme",NOT(COUNT(C15:D15)=2)),"Dados Incorretos", IF(AND(B15="poisson_percentual_eventos",NOT(COUNT(C15:D15)=1)),"Dados Incorretos","OK"))))))</f>
        <v>OK</v>
      </c>
      <c r="L15" s="4" t="str">
        <f aca="false">VLOOKUP(B15,Distribuições!$A$1:$F$13,6,0)</f>
        <v>Parametro 1: média, Parametro 2: desvio padrão, Parametro 3: mínimo, Parametro 4: máximo</v>
      </c>
      <c r="M15" s="4" t="n">
        <f aca="false">COUNTIF(Verificação_Parametros!$A:$A,Parametros!A15)</f>
        <v>1</v>
      </c>
      <c r="P15" s="4" t="n">
        <f aca="false">COUNTIF(Constantes!$A:$A,Parametros!A15)&gt;0</f>
        <v>0</v>
      </c>
      <c r="Q15" s="4" t="n">
        <f aca="false">AND(F15&gt;C15,E15 &lt; C15)</f>
        <v>1</v>
      </c>
      <c r="R15" s="4" t="n">
        <f aca="false">AND(E15&gt;D15,C15 &lt; D15)</f>
        <v>0</v>
      </c>
    </row>
    <row r="16" customFormat="false" ht="13.8" hidden="false" customHeight="false" outlineLevel="0" collapsed="false">
      <c r="A16" s="1" t="s">
        <v>137</v>
      </c>
      <c r="B16" s="1" t="s">
        <v>118</v>
      </c>
      <c r="C16" s="10" t="n">
        <v>0</v>
      </c>
      <c r="D16" s="10" t="n">
        <v>0</v>
      </c>
      <c r="E16" s="10" t="n">
        <v>-1E-007</v>
      </c>
      <c r="F16" s="10" t="n">
        <v>10</v>
      </c>
      <c r="G16" s="1" t="n">
        <v>0</v>
      </c>
      <c r="H16" s="4" t="s">
        <v>119</v>
      </c>
      <c r="I16" s="4" t="n">
        <f aca="false">IF(COUNTIF(ParametrosSemSeedFixa!$A:$A,Parametros!A16)&gt;0,0,1)</f>
        <v>1</v>
      </c>
      <c r="J16" s="4" t="n">
        <f aca="false">1</f>
        <v>1</v>
      </c>
      <c r="K16" s="4" t="str">
        <f aca="false">IF(AND(B16="normal",NOT(COUNT(C16:D16)=2)),"Dados Incorretos", IF(AND(B16="triangular",NOT(COUNT(C16:E16)=3)),"Dados Incorretos", IF(AND(B16="poisson",NOT(COUNT(C16:D16)=1)),"Dados Incorretos", IF(AND(B16="normaltruncada",NOT(COUNT(C16:F16)=4)),"Dados Incorretos", IF(AND(B16="uniforme",NOT(COUNT(C16:D16)=2)),"Dados Incorretos", IF(AND(B16="poisson_percentual_eventos",NOT(COUNT(C16:D16)=1)),"Dados Incorretos","OK"))))))</f>
        <v>OK</v>
      </c>
      <c r="L16" s="4" t="str">
        <f aca="false">VLOOKUP(B16,Distribuições!$A$1:$F$13,6,0)</f>
        <v>Parametro 1: média, Parametro 2: desvio padrão, Parametro 3: mínimo, Parametro 4: máximo</v>
      </c>
      <c r="M16" s="4" t="n">
        <f aca="false">COUNTIF(Verificação_Parametros!$A:$A,Parametros!A16)</f>
        <v>1</v>
      </c>
      <c r="P16" s="4" t="n">
        <f aca="false">COUNTIF(Constantes!$A:$A,Parametros!A16)&gt;0</f>
        <v>0</v>
      </c>
      <c r="Q16" s="4" t="n">
        <f aca="false">AND(F16&gt;C16,E16 &lt; C16)</f>
        <v>1</v>
      </c>
      <c r="R16" s="4" t="n">
        <f aca="false">AND(E16&gt;D16,C16 &lt; D16)</f>
        <v>0</v>
      </c>
    </row>
    <row r="17" customFormat="false" ht="13.8" hidden="false" customHeight="false" outlineLevel="0" collapsed="false">
      <c r="A17" s="1" t="s">
        <v>138</v>
      </c>
      <c r="B17" s="1" t="s">
        <v>118</v>
      </c>
      <c r="C17" s="10" t="n">
        <v>0</v>
      </c>
      <c r="D17" s="10" t="n">
        <v>0</v>
      </c>
      <c r="E17" s="10" t="n">
        <v>-1E-007</v>
      </c>
      <c r="F17" s="10" t="n">
        <v>10</v>
      </c>
      <c r="G17" s="1" t="n">
        <v>0</v>
      </c>
      <c r="H17" s="4" t="s">
        <v>119</v>
      </c>
      <c r="I17" s="4" t="n">
        <f aca="false">IF(COUNTIF(ParametrosSemSeedFixa!$A:$A,Parametros!A17)&gt;0,0,1)</f>
        <v>1</v>
      </c>
      <c r="J17" s="4" t="n">
        <f aca="false">1</f>
        <v>1</v>
      </c>
      <c r="K17" s="4" t="str">
        <f aca="false">IF(AND(B17="normal",NOT(COUNT(C17:D17)=2)),"Dados Incorretos", IF(AND(B17="triangular",NOT(COUNT(C17:E17)=3)),"Dados Incorretos", IF(AND(B17="poisson",NOT(COUNT(C17:D17)=1)),"Dados Incorretos", IF(AND(B17="normaltruncada",NOT(COUNT(C17:F17)=4)),"Dados Incorretos", IF(AND(B17="uniforme",NOT(COUNT(C17:D17)=2)),"Dados Incorretos", IF(AND(B17="poisson_percentual_eventos",NOT(COUNT(C17:D17)=1)),"Dados Incorretos","OK"))))))</f>
        <v>OK</v>
      </c>
      <c r="L17" s="4" t="str">
        <f aca="false">VLOOKUP(B17,Distribuições!$A$1:$F$13,6,0)</f>
        <v>Parametro 1: média, Parametro 2: desvio padrão, Parametro 3: mínimo, Parametro 4: máximo</v>
      </c>
      <c r="M17" s="4" t="n">
        <f aca="false">COUNTIF(Verificação_Parametros!$A:$A,Parametros!A17)</f>
        <v>1</v>
      </c>
      <c r="P17" s="4" t="n">
        <f aca="false">COUNTIF(Constantes!$A:$A,Parametros!A17)&gt;0</f>
        <v>0</v>
      </c>
      <c r="Q17" s="4" t="n">
        <f aca="false">AND(F17&gt;C17,E17 &lt; C17)</f>
        <v>1</v>
      </c>
      <c r="R17" s="4" t="n">
        <f aca="false">AND(E17&gt;D17,C17 &lt; D17)</f>
        <v>0</v>
      </c>
    </row>
    <row r="18" customFormat="false" ht="13.8" hidden="false" customHeight="false" outlineLevel="0" collapsed="false">
      <c r="A18" s="1" t="s">
        <v>139</v>
      </c>
      <c r="B18" s="1" t="s">
        <v>118</v>
      </c>
      <c r="C18" s="10" t="n">
        <v>0</v>
      </c>
      <c r="D18" s="10" t="n">
        <v>0</v>
      </c>
      <c r="E18" s="10" t="n">
        <v>-1E-007</v>
      </c>
      <c r="F18" s="10" t="n">
        <v>10</v>
      </c>
      <c r="G18" s="1" t="n">
        <v>0</v>
      </c>
      <c r="H18" s="4" t="s">
        <v>119</v>
      </c>
      <c r="I18" s="4" t="n">
        <f aca="false">IF(COUNTIF(ParametrosSemSeedFixa!$A:$A,Parametros!A18)&gt;0,0,1)</f>
        <v>1</v>
      </c>
      <c r="J18" s="4" t="n">
        <f aca="false">1</f>
        <v>1</v>
      </c>
      <c r="K18" s="4" t="str">
        <f aca="false">IF(AND(B18="normal",NOT(COUNT(C18:D18)=2)),"Dados Incorretos", IF(AND(B18="triangular",NOT(COUNT(C18:E18)=3)),"Dados Incorretos", IF(AND(B18="poisson",NOT(COUNT(C18:D18)=1)),"Dados Incorretos", IF(AND(B18="normaltruncada",NOT(COUNT(C18:F18)=4)),"Dados Incorretos", IF(AND(B18="uniforme",NOT(COUNT(C18:D18)=2)),"Dados Incorretos", IF(AND(B18="poisson_percentual_eventos",NOT(COUNT(C18:D18)=1)),"Dados Incorretos","OK"))))))</f>
        <v>OK</v>
      </c>
      <c r="L18" s="4" t="str">
        <f aca="false">VLOOKUP(B18,Distribuições!$A$1:$F$13,6,0)</f>
        <v>Parametro 1: média, Parametro 2: desvio padrão, Parametro 3: mínimo, Parametro 4: máximo</v>
      </c>
      <c r="M18" s="4" t="n">
        <f aca="false">COUNTIF(Verificação_Parametros!$A:$A,Parametros!A18)</f>
        <v>1</v>
      </c>
      <c r="P18" s="4" t="n">
        <f aca="false">COUNTIF(Constantes!$A:$A,Parametros!A18)&gt;0</f>
        <v>0</v>
      </c>
      <c r="Q18" s="4" t="n">
        <f aca="false">AND(F18&gt;C18,E18 &lt; C18)</f>
        <v>1</v>
      </c>
      <c r="R18" s="4" t="n">
        <f aca="false">AND(E18&gt;D18,C18 &lt; D18)</f>
        <v>0</v>
      </c>
    </row>
    <row r="19" customFormat="false" ht="13.8" hidden="false" customHeight="false" outlineLevel="0" collapsed="false">
      <c r="A19" s="1" t="s">
        <v>140</v>
      </c>
      <c r="B19" s="1" t="s">
        <v>118</v>
      </c>
      <c r="C19" s="10" t="n">
        <v>0</v>
      </c>
      <c r="D19" s="10" t="n">
        <v>0</v>
      </c>
      <c r="E19" s="10" t="n">
        <v>-1E-007</v>
      </c>
      <c r="F19" s="10" t="n">
        <v>10</v>
      </c>
      <c r="G19" s="1" t="n">
        <v>0</v>
      </c>
      <c r="H19" s="4" t="s">
        <v>119</v>
      </c>
      <c r="I19" s="4" t="n">
        <f aca="false">IF(COUNTIF(ParametrosSemSeedFixa!$A:$A,Parametros!A19)&gt;0,0,1)</f>
        <v>1</v>
      </c>
      <c r="J19" s="4" t="n">
        <f aca="false">1</f>
        <v>1</v>
      </c>
      <c r="K19" s="4" t="str">
        <f aca="false">IF(AND(B19="normal",NOT(COUNT(C19:D19)=2)),"Dados Incorretos", IF(AND(B19="triangular",NOT(COUNT(C19:E19)=3)),"Dados Incorretos", IF(AND(B19="poisson",NOT(COUNT(C19:D19)=1)),"Dados Incorretos", IF(AND(B19="normaltruncada",NOT(COUNT(C19:F19)=4)),"Dados Incorretos", IF(AND(B19="uniforme",NOT(COUNT(C19:D19)=2)),"Dados Incorretos", IF(AND(B19="poisson_percentual_eventos",NOT(COUNT(C19:D19)=1)),"Dados Incorretos","OK"))))))</f>
        <v>OK</v>
      </c>
      <c r="L19" s="4" t="str">
        <f aca="false">VLOOKUP(B19,Distribuições!$A$1:$F$13,6,0)</f>
        <v>Parametro 1: média, Parametro 2: desvio padrão, Parametro 3: mínimo, Parametro 4: máximo</v>
      </c>
      <c r="M19" s="4" t="n">
        <f aca="false">COUNTIF(Verificação_Parametros!$A:$A,Parametros!A19)</f>
        <v>1</v>
      </c>
      <c r="P19" s="4" t="n">
        <f aca="false">COUNTIF(Constantes!$A:$A,Parametros!A19)&gt;0</f>
        <v>0</v>
      </c>
      <c r="Q19" s="4" t="n">
        <f aca="false">AND(F19&gt;C19,E19 &lt; C19)</f>
        <v>1</v>
      </c>
      <c r="R19" s="4" t="n">
        <f aca="false">AND(E19&gt;D19,C19 &lt; D19)</f>
        <v>0</v>
      </c>
    </row>
    <row r="20" customFormat="false" ht="13.8" hidden="false" customHeight="false" outlineLevel="0" collapsed="false">
      <c r="A20" s="1" t="s">
        <v>141</v>
      </c>
      <c r="B20" s="1" t="s">
        <v>118</v>
      </c>
      <c r="C20" s="10" t="n">
        <v>0</v>
      </c>
      <c r="D20" s="10" t="n">
        <v>0</v>
      </c>
      <c r="E20" s="10" t="n">
        <v>-1E-007</v>
      </c>
      <c r="F20" s="11" t="n">
        <v>1000000000</v>
      </c>
      <c r="G20" s="1" t="n">
        <v>0</v>
      </c>
      <c r="H20" s="4" t="s">
        <v>119</v>
      </c>
      <c r="I20" s="4" t="n">
        <f aca="false">IF(COUNTIF(ParametrosSemSeedFixa!$A:$A,Parametros!A20)&gt;0,0,1)</f>
        <v>1</v>
      </c>
      <c r="J20" s="4" t="n">
        <f aca="false">1</f>
        <v>1</v>
      </c>
      <c r="K20" s="4" t="str">
        <f aca="false">IF(AND(B20="normal",NOT(COUNT(C20:D20)=2)),"Dados Incorretos", IF(AND(B20="triangular",NOT(COUNT(C20:E20)=3)),"Dados Incorretos", IF(AND(B20="poisson",NOT(COUNT(C20:D20)=1)),"Dados Incorretos", IF(AND(B20="normaltruncada",NOT(COUNT(C20:F20)=4)),"Dados Incorretos", IF(AND(B20="uniforme",NOT(COUNT(C20:D20)=2)),"Dados Incorretos", IF(AND(B20="poisson_percentual_eventos",NOT(COUNT(C20:D20)=1)),"Dados Incorretos","OK"))))))</f>
        <v>OK</v>
      </c>
      <c r="L20" s="4" t="str">
        <f aca="false">VLOOKUP(B20,Distribuições!$A$1:$F$13,6,0)</f>
        <v>Parametro 1: média, Parametro 2: desvio padrão, Parametro 3: mínimo, Parametro 4: máximo</v>
      </c>
      <c r="M20" s="4" t="n">
        <f aca="false">COUNTIF(Verificação_Parametros!$A:$A,Parametros!A20)</f>
        <v>1</v>
      </c>
      <c r="P20" s="4" t="n">
        <f aca="false">COUNTIF(Constantes!$A:$A,Parametros!A20)&gt;0</f>
        <v>0</v>
      </c>
      <c r="Q20" s="4" t="n">
        <f aca="false">AND(F20&gt;C20,E20 &lt; C20)</f>
        <v>1</v>
      </c>
      <c r="R20" s="4" t="n">
        <f aca="false">AND(E20&gt;D20,C20 &lt; D20)</f>
        <v>0</v>
      </c>
    </row>
    <row r="21" customFormat="false" ht="13.8" hidden="false" customHeight="false" outlineLevel="0" collapsed="false">
      <c r="A21" s="1" t="s">
        <v>142</v>
      </c>
      <c r="B21" s="1" t="s">
        <v>118</v>
      </c>
      <c r="C21" s="10" t="n">
        <v>0</v>
      </c>
      <c r="D21" s="10" t="n">
        <v>0</v>
      </c>
      <c r="E21" s="10" t="n">
        <v>-1E-007</v>
      </c>
      <c r="F21" s="11" t="n">
        <v>1000000000</v>
      </c>
      <c r="G21" s="1" t="n">
        <v>0</v>
      </c>
      <c r="H21" s="4" t="s">
        <v>119</v>
      </c>
      <c r="I21" s="4" t="n">
        <f aca="false">IF(COUNTIF(ParametrosSemSeedFixa!$A:$A,Parametros!A21)&gt;0,0,1)</f>
        <v>1</v>
      </c>
      <c r="J21" s="4" t="n">
        <f aca="false">0</f>
        <v>0</v>
      </c>
      <c r="K21" s="4" t="str">
        <f aca="false">IF(AND(B21="normal",NOT(COUNT(C21:D21)=2)),"Dados Incorretos", IF(AND(B21="triangular",NOT(COUNT(C21:E21)=3)),"Dados Incorretos", IF(AND(B21="poisson",NOT(COUNT(C21:D21)=1)),"Dados Incorretos", IF(AND(B21="normaltruncada",NOT(COUNT(C21:F21)=4)),"Dados Incorretos", IF(AND(B21="uniforme",NOT(COUNT(C21:D21)=2)),"Dados Incorretos", IF(AND(B21="poisson_percentual_eventos",NOT(COUNT(C21:D21)=1)),"Dados Incorretos","OK"))))))</f>
        <v>OK</v>
      </c>
      <c r="L21" s="4" t="str">
        <f aca="false">VLOOKUP(B21,Distribuições!$A$1:$F$13,6,0)</f>
        <v>Parametro 1: média, Parametro 2: desvio padrão, Parametro 3: mínimo, Parametro 4: máximo</v>
      </c>
      <c r="M21" s="4" t="n">
        <f aca="false">COUNTIF(Verificação_Parametros!$A:$A,Parametros!A21)</f>
        <v>1</v>
      </c>
      <c r="P21" s="4" t="n">
        <f aca="false">COUNTIF(Constantes!$A:$A,Parametros!A21)&gt;0</f>
        <v>0</v>
      </c>
      <c r="Q21" s="4" t="n">
        <f aca="false">AND(F21&gt;C21,E21 &lt; C21)</f>
        <v>1</v>
      </c>
      <c r="R21" s="4" t="n">
        <f aca="false">AND(E21&gt;D21,C21 &lt; D21)</f>
        <v>0</v>
      </c>
    </row>
    <row r="22" customFormat="false" ht="13.8" hidden="false" customHeight="false" outlineLevel="0" collapsed="false">
      <c r="A22" s="1" t="s">
        <v>143</v>
      </c>
      <c r="B22" s="1" t="s">
        <v>118</v>
      </c>
      <c r="C22" s="10" t="n">
        <v>0</v>
      </c>
      <c r="D22" s="10" t="n">
        <v>0</v>
      </c>
      <c r="E22" s="10" t="n">
        <v>-1E-007</v>
      </c>
      <c r="F22" s="11" t="n">
        <v>1000000000</v>
      </c>
      <c r="G22" s="1" t="n">
        <v>0</v>
      </c>
      <c r="H22" s="4" t="s">
        <v>119</v>
      </c>
      <c r="I22" s="4" t="n">
        <f aca="false">IF(COUNTIF(ParametrosSemSeedFixa!$A:$A,Parametros!A22)&gt;0,0,1)</f>
        <v>1</v>
      </c>
      <c r="J22" s="4" t="n">
        <f aca="false">0</f>
        <v>0</v>
      </c>
      <c r="K22" s="4" t="str">
        <f aca="false">IF(AND(B22="normal",NOT(COUNT(C22:D22)=2)),"Dados Incorretos", IF(AND(B22="triangular",NOT(COUNT(C22:E22)=3)),"Dados Incorretos", IF(AND(B22="poisson",NOT(COUNT(C22:D22)=1)),"Dados Incorretos", IF(AND(B22="normaltruncada",NOT(COUNT(C22:F22)=4)),"Dados Incorretos", IF(AND(B22="uniforme",NOT(COUNT(C22:D22)=2)),"Dados Incorretos", IF(AND(B22="poisson_percentual_eventos",NOT(COUNT(C22:D22)=1)),"Dados Incorretos","OK"))))))</f>
        <v>OK</v>
      </c>
      <c r="L22" s="4" t="str">
        <f aca="false">VLOOKUP(B22,Distribuições!$A$1:$F$13,6,0)</f>
        <v>Parametro 1: média, Parametro 2: desvio padrão, Parametro 3: mínimo, Parametro 4: máximo</v>
      </c>
      <c r="M22" s="4" t="n">
        <f aca="false">COUNTIF(Verificação_Parametros!$A:$A,Parametros!A22)</f>
        <v>1</v>
      </c>
      <c r="P22" s="4" t="n">
        <f aca="false">COUNTIF(Constantes!$A:$A,Parametros!A22)&gt;0</f>
        <v>0</v>
      </c>
      <c r="Q22" s="4" t="n">
        <f aca="false">AND(F22&gt;C22,E22 &lt; C22)</f>
        <v>1</v>
      </c>
      <c r="R22" s="4" t="n">
        <f aca="false">AND(E22&gt;D22,C22 &lt; D22)</f>
        <v>0</v>
      </c>
    </row>
    <row r="23" customFormat="false" ht="13.8" hidden="false" customHeight="false" outlineLevel="0" collapsed="false">
      <c r="A23" s="1" t="s">
        <v>144</v>
      </c>
      <c r="B23" s="1" t="s">
        <v>118</v>
      </c>
      <c r="C23" s="10" t="n">
        <v>0</v>
      </c>
      <c r="D23" s="10" t="n">
        <v>0</v>
      </c>
      <c r="E23" s="10" t="n">
        <v>-1E-007</v>
      </c>
      <c r="F23" s="11" t="n">
        <v>1000000000</v>
      </c>
      <c r="G23" s="1" t="n">
        <v>0</v>
      </c>
      <c r="H23" s="4" t="s">
        <v>119</v>
      </c>
      <c r="I23" s="4" t="n">
        <f aca="false">IF(COUNTIF(ParametrosSemSeedFixa!$A:$A,Parametros!A23)&gt;0,0,1)</f>
        <v>1</v>
      </c>
      <c r="J23" s="4" t="n">
        <f aca="false">0</f>
        <v>0</v>
      </c>
      <c r="K23" s="4" t="str">
        <f aca="false">IF(AND(B23="normal",NOT(COUNT(C23:D23)=2)),"Dados Incorretos", IF(AND(B23="triangular",NOT(COUNT(C23:E23)=3)),"Dados Incorretos", IF(AND(B23="poisson",NOT(COUNT(C23:D23)=1)),"Dados Incorretos", IF(AND(B23="normaltruncada",NOT(COUNT(C23:F23)=4)),"Dados Incorretos", IF(AND(B23="uniforme",NOT(COUNT(C23:D23)=2)),"Dados Incorretos", IF(AND(B23="poisson_percentual_eventos",NOT(COUNT(C23:D23)=1)),"Dados Incorretos","OK"))))))</f>
        <v>OK</v>
      </c>
      <c r="L23" s="4" t="str">
        <f aca="false">VLOOKUP(B23,Distribuições!$A$1:$F$13,6,0)</f>
        <v>Parametro 1: média, Parametro 2: desvio padrão, Parametro 3: mínimo, Parametro 4: máximo</v>
      </c>
      <c r="M23" s="4" t="n">
        <f aca="false">COUNTIF(Verificação_Parametros!$A:$A,Parametros!A23)</f>
        <v>1</v>
      </c>
      <c r="P23" s="4" t="n">
        <f aca="false">COUNTIF(Constantes!$A:$A,Parametros!A23)&gt;0</f>
        <v>0</v>
      </c>
      <c r="Q23" s="4" t="n">
        <f aca="false">AND(F23&gt;C23,E23 &lt; C23)</f>
        <v>1</v>
      </c>
      <c r="R23" s="4" t="n">
        <f aca="false">AND(E23&gt;D23,C23 &lt; D23)</f>
        <v>0</v>
      </c>
    </row>
    <row r="24" customFormat="false" ht="13.8" hidden="false" customHeight="false" outlineLevel="0" collapsed="false">
      <c r="A24" s="1" t="s">
        <v>145</v>
      </c>
      <c r="B24" s="1" t="s">
        <v>118</v>
      </c>
      <c r="C24" s="10" t="n">
        <v>0</v>
      </c>
      <c r="D24" s="10" t="n">
        <v>0</v>
      </c>
      <c r="E24" s="10" t="n">
        <v>-1E-007</v>
      </c>
      <c r="F24" s="11" t="n">
        <v>1000000000</v>
      </c>
      <c r="G24" s="1" t="n">
        <v>0</v>
      </c>
      <c r="H24" s="4" t="s">
        <v>119</v>
      </c>
      <c r="I24" s="4" t="n">
        <f aca="false">IF(COUNTIF(ParametrosSemSeedFixa!$A:$A,Parametros!A24)&gt;0,0,1)</f>
        <v>1</v>
      </c>
      <c r="J24" s="4" t="n">
        <f aca="false">0</f>
        <v>0</v>
      </c>
      <c r="K24" s="4" t="str">
        <f aca="false">IF(AND(B24="normal",NOT(COUNT(C24:D24)=2)),"Dados Incorretos", IF(AND(B24="triangular",NOT(COUNT(C24:E24)=3)),"Dados Incorretos", IF(AND(B24="poisson",NOT(COUNT(C24:D24)=1)),"Dados Incorretos", IF(AND(B24="normaltruncada",NOT(COUNT(C24:F24)=4)),"Dados Incorretos", IF(AND(B24="uniforme",NOT(COUNT(C24:D24)=2)),"Dados Incorretos", IF(AND(B24="poisson_percentual_eventos",NOT(COUNT(C24:D24)=1)),"Dados Incorretos","OK"))))))</f>
        <v>OK</v>
      </c>
      <c r="L24" s="4" t="str">
        <f aca="false">VLOOKUP(B24,Distribuições!$A$1:$F$13,6,0)</f>
        <v>Parametro 1: média, Parametro 2: desvio padrão, Parametro 3: mínimo, Parametro 4: máximo</v>
      </c>
      <c r="M24" s="4" t="n">
        <f aca="false">COUNTIF(Verificação_Parametros!$A:$A,Parametros!A24)</f>
        <v>1</v>
      </c>
      <c r="P24" s="4" t="n">
        <f aca="false">COUNTIF(Constantes!$A:$A,Parametros!A24)&gt;0</f>
        <v>0</v>
      </c>
      <c r="Q24" s="4" t="n">
        <f aca="false">AND(F24&gt;C24,E24 &lt; C24)</f>
        <v>1</v>
      </c>
      <c r="R24" s="4" t="n">
        <f aca="false">AND(E24&gt;D24,C24 &lt; D24)</f>
        <v>0</v>
      </c>
    </row>
    <row r="25" customFormat="false" ht="13.8" hidden="false" customHeight="false" outlineLevel="0" collapsed="false">
      <c r="A25" s="1" t="s">
        <v>146</v>
      </c>
      <c r="B25" s="1" t="s">
        <v>147</v>
      </c>
      <c r="C25" s="10" t="n">
        <v>0</v>
      </c>
      <c r="D25" s="10" t="n">
        <v>0</v>
      </c>
      <c r="E25" s="10" t="n">
        <v>-1E-007</v>
      </c>
      <c r="F25" s="10" t="n">
        <v>0</v>
      </c>
      <c r="G25" s="1" t="n">
        <v>0</v>
      </c>
      <c r="H25" s="4" t="s">
        <v>119</v>
      </c>
      <c r="I25" s="4" t="n">
        <f aca="false">IF(COUNTIF(ParametrosSemSeedFixa!$A:$A,Parametros!A25)&gt;0,0,1)</f>
        <v>1</v>
      </c>
      <c r="J25" s="4" t="n">
        <f aca="false">1</f>
        <v>1</v>
      </c>
      <c r="K25" s="4" t="str">
        <f aca="false">IF(AND(B25="normal",NOT(COUNT(C25:D25)=2)),"Dados Incorretos", IF(AND(B25="triangular",NOT(COUNT(C25:E25)=3)),"Dados Incorretos", IF(AND(B25="poisson",NOT(COUNT(C25:D25)=1)),"Dados Incorretos", IF(AND(B25="normaltruncada",NOT(COUNT(C25:F25)=4)),"Dados Incorretos", IF(AND(B25="uniforme",NOT(COUNT(C25:D25)=2)),"Dados Incorretos", IF(AND(B25="poisson_percentual_eventos",NOT(COUNT(C25:D25)=1)),"Dados Incorretos","OK"))))))</f>
        <v>OK</v>
      </c>
      <c r="L25" s="4" t="str">
        <f aca="false">VLOOKUP(B25,Distribuições!$A$1:$F$13,6,0)</f>
        <v>Parametro 1: mínimo, Parametro 2: moda (valor mais provável), Parametro 3: máximo</v>
      </c>
      <c r="M25" s="4" t="n">
        <f aca="false">COUNTIF(Verificação_Parametros!$A:$A,Parametros!A25)</f>
        <v>1</v>
      </c>
      <c r="P25" s="4" t="n">
        <f aca="false">COUNTIF(Constantes!$A:$A,Parametros!A25)&gt;0</f>
        <v>0</v>
      </c>
      <c r="Q25" s="4" t="n">
        <f aca="false">AND(F25&gt;C25,E25 &lt; C25)</f>
        <v>0</v>
      </c>
      <c r="R25" s="4" t="n">
        <f aca="false">AND(E25&gt;D25,C25 &lt; D25)</f>
        <v>0</v>
      </c>
    </row>
    <row r="26" customFormat="false" ht="13.8" hidden="false" customHeight="false" outlineLevel="0" collapsed="false">
      <c r="A26" s="1" t="s">
        <v>148</v>
      </c>
      <c r="B26" s="1" t="s">
        <v>118</v>
      </c>
      <c r="C26" s="10" t="n">
        <v>0</v>
      </c>
      <c r="D26" s="10" t="n">
        <v>0</v>
      </c>
      <c r="E26" s="10" t="n">
        <v>-1E-007</v>
      </c>
      <c r="F26" s="11" t="n">
        <v>1000000000</v>
      </c>
      <c r="G26" s="1" t="n">
        <v>0</v>
      </c>
      <c r="H26" s="4" t="s">
        <v>119</v>
      </c>
      <c r="I26" s="4" t="n">
        <f aca="false">IF(COUNTIF(ParametrosSemSeedFixa!$A:$A,Parametros!A26)&gt;0,0,1)</f>
        <v>1</v>
      </c>
      <c r="J26" s="4" t="n">
        <f aca="false">0</f>
        <v>0</v>
      </c>
      <c r="K26" s="4" t="str">
        <f aca="false">IF(AND(B26="normal",NOT(COUNT(C26:D26)=2)),"Dados Incorretos", IF(AND(B26="triangular",NOT(COUNT(C26:E26)=3)),"Dados Incorretos", IF(AND(B26="poisson",NOT(COUNT(C26:D26)=1)),"Dados Incorretos", IF(AND(B26="normaltruncada",NOT(COUNT(C26:F26)=4)),"Dados Incorretos", IF(AND(B26="uniforme",NOT(COUNT(C26:D26)=2)),"Dados Incorretos", IF(AND(B26="poisson_percentual_eventos",NOT(COUNT(C26:D26)=1)),"Dados Incorretos","OK"))))))</f>
        <v>OK</v>
      </c>
      <c r="L26" s="4" t="str">
        <f aca="false">VLOOKUP(B26,Distribuições!$A$1:$F$13,6,0)</f>
        <v>Parametro 1: média, Parametro 2: desvio padrão, Parametro 3: mínimo, Parametro 4: máximo</v>
      </c>
      <c r="M26" s="4" t="n">
        <f aca="false">COUNTIF(Verificação_Parametros!$A:$A,Parametros!A26)</f>
        <v>1</v>
      </c>
      <c r="P26" s="4" t="n">
        <f aca="false">COUNTIF(Constantes!$A:$A,Parametros!A26)&gt;0</f>
        <v>0</v>
      </c>
      <c r="Q26" s="4" t="n">
        <f aca="false">AND(F26&gt;C26,E26 &lt; C26)</f>
        <v>1</v>
      </c>
      <c r="R26" s="4" t="n">
        <f aca="false">AND(E26&gt;D26,C26 &lt; D26)</f>
        <v>0</v>
      </c>
    </row>
    <row r="27" customFormat="false" ht="13.8" hidden="false" customHeight="false" outlineLevel="0" collapsed="false">
      <c r="A27" s="1" t="s">
        <v>149</v>
      </c>
      <c r="B27" s="1" t="s">
        <v>118</v>
      </c>
      <c r="C27" s="10" t="n">
        <v>0</v>
      </c>
      <c r="D27" s="10" t="n">
        <v>0</v>
      </c>
      <c r="E27" s="10" t="n">
        <v>-1E-007</v>
      </c>
      <c r="F27" s="11" t="n">
        <v>1000000000</v>
      </c>
      <c r="G27" s="1" t="n">
        <v>0</v>
      </c>
      <c r="H27" s="4" t="s">
        <v>119</v>
      </c>
      <c r="I27" s="4" t="n">
        <f aca="false">IF(COUNTIF(ParametrosSemSeedFixa!$A:$A,Parametros!A27)&gt;0,0,1)</f>
        <v>1</v>
      </c>
      <c r="J27" s="4" t="n">
        <f aca="false">0</f>
        <v>0</v>
      </c>
      <c r="K27" s="4" t="str">
        <f aca="false">IF(AND(B27="normal",NOT(COUNT(C27:D27)=2)),"Dados Incorretos", IF(AND(B27="triangular",NOT(COUNT(C27:E27)=3)),"Dados Incorretos", IF(AND(B27="poisson",NOT(COUNT(C27:D27)=1)),"Dados Incorretos", IF(AND(B27="normaltruncada",NOT(COUNT(C27:F27)=4)),"Dados Incorretos", IF(AND(B27="uniforme",NOT(COUNT(C27:D27)=2)),"Dados Incorretos", IF(AND(B27="poisson_percentual_eventos",NOT(COUNT(C27:D27)=1)),"Dados Incorretos","OK"))))))</f>
        <v>OK</v>
      </c>
      <c r="L27" s="4" t="str">
        <f aca="false">VLOOKUP(B27,Distribuições!$A$1:$F$13,6,0)</f>
        <v>Parametro 1: média, Parametro 2: desvio padrão, Parametro 3: mínimo, Parametro 4: máximo</v>
      </c>
      <c r="M27" s="4" t="n">
        <f aca="false">COUNTIF(Verificação_Parametros!$A:$A,Parametros!A27)</f>
        <v>1</v>
      </c>
      <c r="P27" s="4" t="n">
        <f aca="false">COUNTIF(Constantes!$A:$A,Parametros!A27)&gt;0</f>
        <v>0</v>
      </c>
      <c r="Q27" s="4" t="n">
        <f aca="false">AND(F27&gt;C27,E27 &lt; C27)</f>
        <v>1</v>
      </c>
      <c r="R27" s="4" t="n">
        <f aca="false">AND(E27&gt;D27,C27 &lt; D27)</f>
        <v>0</v>
      </c>
    </row>
    <row r="28" customFormat="false" ht="13.8" hidden="false" customHeight="false" outlineLevel="0" collapsed="false">
      <c r="A28" s="1" t="s">
        <v>150</v>
      </c>
      <c r="B28" s="1" t="s">
        <v>118</v>
      </c>
      <c r="C28" s="10" t="n">
        <v>0</v>
      </c>
      <c r="D28" s="10" t="n">
        <v>0</v>
      </c>
      <c r="E28" s="10" t="n">
        <v>-1E-007</v>
      </c>
      <c r="F28" s="11" t="n">
        <v>1000000000</v>
      </c>
      <c r="G28" s="1" t="n">
        <v>0</v>
      </c>
      <c r="H28" s="4" t="s">
        <v>119</v>
      </c>
      <c r="I28" s="4" t="n">
        <f aca="false">IF(COUNTIF(ParametrosSemSeedFixa!$A:$A,Parametros!A28)&gt;0,0,1)</f>
        <v>1</v>
      </c>
      <c r="J28" s="4" t="n">
        <f aca="false">0</f>
        <v>0</v>
      </c>
      <c r="K28" s="4" t="str">
        <f aca="false">IF(AND(B28="normal",NOT(COUNT(C28:D28)=2)),"Dados Incorretos", IF(AND(B28="triangular",NOT(COUNT(C28:E28)=3)),"Dados Incorretos", IF(AND(B28="poisson",NOT(COUNT(C28:D28)=1)),"Dados Incorretos", IF(AND(B28="normaltruncada",NOT(COUNT(C28:F28)=4)),"Dados Incorretos", IF(AND(B28="uniforme",NOT(COUNT(C28:D28)=2)),"Dados Incorretos", IF(AND(B28="poisson_percentual_eventos",NOT(COUNT(C28:D28)=1)),"Dados Incorretos","OK"))))))</f>
        <v>OK</v>
      </c>
      <c r="L28" s="4" t="str">
        <f aca="false">VLOOKUP(B28,Distribuições!$A$1:$F$13,6,0)</f>
        <v>Parametro 1: média, Parametro 2: desvio padrão, Parametro 3: mínimo, Parametro 4: máximo</v>
      </c>
      <c r="M28" s="4" t="n">
        <f aca="false">COUNTIF(Verificação_Parametros!$A:$A,Parametros!A28)</f>
        <v>1</v>
      </c>
      <c r="P28" s="4" t="n">
        <f aca="false">COUNTIF(Constantes!$A:$A,Parametros!A28)&gt;0</f>
        <v>0</v>
      </c>
      <c r="Q28" s="4" t="n">
        <f aca="false">AND(F28&gt;C28,E28 &lt; C28)</f>
        <v>1</v>
      </c>
      <c r="R28" s="4" t="n">
        <f aca="false">AND(E28&gt;D28,C28 &lt; D28)</f>
        <v>0</v>
      </c>
    </row>
    <row r="29" customFormat="false" ht="13.8" hidden="false" customHeight="false" outlineLevel="0" collapsed="false">
      <c r="A29" s="1" t="s">
        <v>151</v>
      </c>
      <c r="B29" s="1" t="s">
        <v>118</v>
      </c>
      <c r="C29" s="10" t="n">
        <v>0</v>
      </c>
      <c r="D29" s="10" t="n">
        <v>0</v>
      </c>
      <c r="E29" s="10" t="n">
        <v>-1E-007</v>
      </c>
      <c r="F29" s="11" t="n">
        <v>1000000000</v>
      </c>
      <c r="G29" s="1" t="n">
        <v>0</v>
      </c>
      <c r="H29" s="4" t="s">
        <v>119</v>
      </c>
      <c r="I29" s="4" t="n">
        <f aca="false">IF(COUNTIF(ParametrosSemSeedFixa!$A:$A,Parametros!A29)&gt;0,0,1)</f>
        <v>1</v>
      </c>
      <c r="J29" s="4" t="n">
        <f aca="false">0</f>
        <v>0</v>
      </c>
      <c r="K29" s="4" t="str">
        <f aca="false">IF(AND(B29="normal",NOT(COUNT(C29:D29)=2)),"Dados Incorretos", IF(AND(B29="triangular",NOT(COUNT(C29:E29)=3)),"Dados Incorretos", IF(AND(B29="poisson",NOT(COUNT(C29:D29)=1)),"Dados Incorretos", IF(AND(B29="normaltruncada",NOT(COUNT(C29:F29)=4)),"Dados Incorretos", IF(AND(B29="uniforme",NOT(COUNT(C29:D29)=2)),"Dados Incorretos", IF(AND(B29="poisson_percentual_eventos",NOT(COUNT(C29:D29)=1)),"Dados Incorretos","OK"))))))</f>
        <v>OK</v>
      </c>
      <c r="L29" s="4" t="str">
        <f aca="false">VLOOKUP(B29,Distribuições!$A$1:$F$13,6,0)</f>
        <v>Parametro 1: média, Parametro 2: desvio padrão, Parametro 3: mínimo, Parametro 4: máximo</v>
      </c>
      <c r="M29" s="4" t="n">
        <f aca="false">COUNTIF(Verificação_Parametros!$A:$A,Parametros!A29)</f>
        <v>1</v>
      </c>
      <c r="P29" s="4" t="n">
        <f aca="false">COUNTIF(Constantes!$A:$A,Parametros!A29)&gt;0</f>
        <v>0</v>
      </c>
      <c r="Q29" s="4" t="n">
        <f aca="false">AND(F29&gt;C29,E29 &lt; C29)</f>
        <v>1</v>
      </c>
      <c r="R29" s="4" t="n">
        <f aca="false">AND(E29&gt;D29,C29 &lt; D29)</f>
        <v>0</v>
      </c>
    </row>
    <row r="30" customFormat="false" ht="13.8" hidden="false" customHeight="false" outlineLevel="0" collapsed="false">
      <c r="A30" s="1" t="s">
        <v>152</v>
      </c>
      <c r="B30" s="1" t="s">
        <v>118</v>
      </c>
      <c r="C30" s="10" t="n">
        <v>0</v>
      </c>
      <c r="D30" s="10" t="n">
        <v>0</v>
      </c>
      <c r="E30" s="10" t="n">
        <v>-1E-007</v>
      </c>
      <c r="F30" s="11" t="n">
        <v>1000000000</v>
      </c>
      <c r="G30" s="1" t="n">
        <v>0</v>
      </c>
      <c r="H30" s="4" t="s">
        <v>119</v>
      </c>
      <c r="I30" s="4" t="n">
        <f aca="false">IF(COUNTIF(ParametrosSemSeedFixa!$A:$A,Parametros!A30)&gt;0,0,1)</f>
        <v>1</v>
      </c>
      <c r="J30" s="4" t="n">
        <f aca="false">0</f>
        <v>0</v>
      </c>
      <c r="K30" s="4" t="str">
        <f aca="false">IF(AND(B30="normal",NOT(COUNT(C30:D30)=2)),"Dados Incorretos", IF(AND(B30="triangular",NOT(COUNT(C30:E30)=3)),"Dados Incorretos", IF(AND(B30="poisson",NOT(COUNT(C30:D30)=1)),"Dados Incorretos", IF(AND(B30="normaltruncada",NOT(COUNT(C30:F30)=4)),"Dados Incorretos", IF(AND(B30="uniforme",NOT(COUNT(C30:D30)=2)),"Dados Incorretos", IF(AND(B30="poisson_percentual_eventos",NOT(COUNT(C30:D30)=1)),"Dados Incorretos","OK"))))))</f>
        <v>OK</v>
      </c>
      <c r="L30" s="4" t="str">
        <f aca="false">VLOOKUP(B30,Distribuições!$A$1:$F$13,6,0)</f>
        <v>Parametro 1: média, Parametro 2: desvio padrão, Parametro 3: mínimo, Parametro 4: máximo</v>
      </c>
      <c r="M30" s="4" t="n">
        <f aca="false">COUNTIF(Verificação_Parametros!$A:$A,Parametros!A30)</f>
        <v>1</v>
      </c>
      <c r="P30" s="4" t="n">
        <f aca="false">COUNTIF(Constantes!$A:$A,Parametros!A30)&gt;0</f>
        <v>0</v>
      </c>
      <c r="Q30" s="4" t="n">
        <f aca="false">AND(F30&gt;C30,E30 &lt; C30)</f>
        <v>1</v>
      </c>
      <c r="R30" s="4" t="n">
        <f aca="false">AND(E30&gt;D30,C30 &lt; D30)</f>
        <v>0</v>
      </c>
    </row>
    <row r="31" customFormat="false" ht="13.8" hidden="false" customHeight="false" outlineLevel="0" collapsed="false">
      <c r="A31" s="1" t="s">
        <v>153</v>
      </c>
      <c r="B31" s="1" t="s">
        <v>122</v>
      </c>
      <c r="C31" s="10" t="n">
        <v>0</v>
      </c>
      <c r="D31" s="10" t="n">
        <v>0</v>
      </c>
      <c r="E31" s="10" t="n">
        <v>-1E-007</v>
      </c>
      <c r="F31" s="10" t="n">
        <v>0</v>
      </c>
      <c r="G31" s="1" t="n">
        <v>0</v>
      </c>
      <c r="H31" s="4" t="s">
        <v>119</v>
      </c>
      <c r="I31" s="4" t="n">
        <f aca="false">IF(COUNTIF(ParametrosSemSeedFixa!$A:$A,Parametros!A31)&gt;0,0,1)</f>
        <v>1</v>
      </c>
      <c r="J31" s="4" t="n">
        <f aca="false">1</f>
        <v>1</v>
      </c>
      <c r="K31" s="4" t="str">
        <f aca="false">IF(AND(B31="normal",NOT(COUNT(C31:D31)=2)),"Dados Incorretos", IF(AND(B31="triangular",NOT(COUNT(C31:E31)=3)),"Dados Incorretos", IF(AND(B31="poisson",NOT(COUNT(C31:D31)=1)),"Dados Incorretos", IF(AND(B31="normaltruncada",NOT(COUNT(C31:F31)=4)),"Dados Incorretos", IF(AND(B31="uniforme",NOT(COUNT(C31:D31)=2)),"Dados Incorretos", IF(AND(B31="poisson_percentual_eventos",NOT(COUNT(C31:D31)=1)),"Dados Incorretos","OK"))))))</f>
        <v>Dados Incorretos</v>
      </c>
      <c r="L31" s="4" t="str">
        <f aca="false">VLOOKUP(B31,Distribuições!$A$1:$F$13,6,0)</f>
        <v>Parametro 1: taxa (eventos / ano)</v>
      </c>
      <c r="M31" s="4" t="n">
        <f aca="false">COUNTIF(Verificação_Parametros!$A:$A,Parametros!A31)</f>
        <v>1</v>
      </c>
      <c r="P31" s="4" t="n">
        <f aca="false">COUNTIF(Constantes!$A:$A,Parametros!A31)&gt;0</f>
        <v>0</v>
      </c>
      <c r="Q31" s="4" t="n">
        <f aca="false">AND(F31&gt;C31,E31 &lt; C31)</f>
        <v>0</v>
      </c>
      <c r="R31" s="4" t="n">
        <f aca="false">AND(E31&gt;D31,C31 &lt; D31)</f>
        <v>0</v>
      </c>
    </row>
    <row r="32" customFormat="false" ht="13.8" hidden="false" customHeight="false" outlineLevel="0" collapsed="false">
      <c r="A32" s="1" t="s">
        <v>154</v>
      </c>
      <c r="B32" s="1" t="s">
        <v>122</v>
      </c>
      <c r="C32" s="10" t="n">
        <v>0</v>
      </c>
      <c r="D32" s="10" t="n">
        <v>0</v>
      </c>
      <c r="E32" s="10" t="n">
        <v>-1E-007</v>
      </c>
      <c r="F32" s="10" t="n">
        <v>0</v>
      </c>
      <c r="G32" s="1" t="n">
        <v>0</v>
      </c>
      <c r="H32" s="4" t="s">
        <v>119</v>
      </c>
      <c r="I32" s="4" t="n">
        <f aca="false">IF(COUNTIF(ParametrosSemSeedFixa!$A:$A,Parametros!A32)&gt;0,0,1)</f>
        <v>1</v>
      </c>
      <c r="J32" s="4" t="n">
        <f aca="false">1</f>
        <v>1</v>
      </c>
      <c r="K32" s="4" t="str">
        <f aca="false">IF(AND(B32="normal",NOT(COUNT(C32:D32)=2)),"Dados Incorretos", IF(AND(B32="triangular",NOT(COUNT(C32:E32)=3)),"Dados Incorretos", IF(AND(B32="poisson",NOT(COUNT(C32:D32)=1)),"Dados Incorretos", IF(AND(B32="normaltruncada",NOT(COUNT(C32:F32)=4)),"Dados Incorretos", IF(AND(B32="uniforme",NOT(COUNT(C32:D32)=2)),"Dados Incorretos", IF(AND(B32="poisson_percentual_eventos",NOT(COUNT(C32:D32)=1)),"Dados Incorretos","OK"))))))</f>
        <v>Dados Incorretos</v>
      </c>
      <c r="L32" s="4" t="str">
        <f aca="false">VLOOKUP(B32,Distribuições!$A$1:$F$13,6,0)</f>
        <v>Parametro 1: taxa (eventos / ano)</v>
      </c>
      <c r="M32" s="4" t="n">
        <f aca="false">COUNTIF(Verificação_Parametros!$A:$A,Parametros!A32)</f>
        <v>1</v>
      </c>
      <c r="P32" s="4" t="n">
        <f aca="false">COUNTIF(Constantes!$A:$A,Parametros!A32)&gt;0</f>
        <v>0</v>
      </c>
      <c r="Q32" s="4" t="n">
        <f aca="false">AND(F32&gt;C32,E32 &lt; C32)</f>
        <v>0</v>
      </c>
      <c r="R32" s="4" t="n">
        <f aca="false">AND(E32&gt;D32,C32 &lt; D32)</f>
        <v>0</v>
      </c>
    </row>
    <row r="33" customFormat="false" ht="13.8" hidden="false" customHeight="false" outlineLevel="0" collapsed="false">
      <c r="A33" s="1" t="s">
        <v>155</v>
      </c>
      <c r="B33" s="1" t="s">
        <v>122</v>
      </c>
      <c r="C33" s="10" t="n">
        <v>0</v>
      </c>
      <c r="D33" s="10" t="n">
        <v>0</v>
      </c>
      <c r="E33" s="10" t="n">
        <v>-1E-007</v>
      </c>
      <c r="F33" s="10" t="n">
        <v>0</v>
      </c>
      <c r="G33" s="1" t="n">
        <v>0</v>
      </c>
      <c r="H33" s="4" t="s">
        <v>119</v>
      </c>
      <c r="I33" s="4" t="n">
        <f aca="false">IF(COUNTIF(ParametrosSemSeedFixa!$A:$A,Parametros!A33)&gt;0,0,1)</f>
        <v>1</v>
      </c>
      <c r="J33" s="4" t="n">
        <f aca="false">1</f>
        <v>1</v>
      </c>
      <c r="K33" s="4" t="str">
        <f aca="false">IF(AND(B33="normal",NOT(COUNT(C33:D33)=2)),"Dados Incorretos", IF(AND(B33="triangular",NOT(COUNT(C33:E33)=3)),"Dados Incorretos", IF(AND(B33="poisson",NOT(COUNT(C33:D33)=1)),"Dados Incorretos", IF(AND(B33="normaltruncada",NOT(COUNT(C33:F33)=4)),"Dados Incorretos", IF(AND(B33="uniforme",NOT(COUNT(C33:D33)=2)),"Dados Incorretos", IF(AND(B33="poisson_percentual_eventos",NOT(COUNT(C33:D33)=1)),"Dados Incorretos","OK"))))))</f>
        <v>Dados Incorretos</v>
      </c>
      <c r="L33" s="4" t="str">
        <f aca="false">VLOOKUP(B33,Distribuições!$A$1:$F$13,6,0)</f>
        <v>Parametro 1: taxa (eventos / ano)</v>
      </c>
      <c r="M33" s="4" t="n">
        <f aca="false">COUNTIF(Verificação_Parametros!$A:$A,Parametros!A33)</f>
        <v>1</v>
      </c>
      <c r="P33" s="4" t="n">
        <f aca="false">COUNTIF(Constantes!$A:$A,Parametros!A33)&gt;0</f>
        <v>0</v>
      </c>
      <c r="Q33" s="4" t="n">
        <f aca="false">AND(F33&gt;C33,E33 &lt; C33)</f>
        <v>0</v>
      </c>
      <c r="R33" s="4" t="n">
        <f aca="false">AND(E33&gt;D33,C33 &lt; D33)</f>
        <v>0</v>
      </c>
    </row>
    <row r="34" customFormat="false" ht="13.8" hidden="false" customHeight="false" outlineLevel="0" collapsed="false">
      <c r="A34" s="1" t="s">
        <v>156</v>
      </c>
      <c r="B34" s="1" t="s">
        <v>122</v>
      </c>
      <c r="C34" s="10" t="n">
        <v>0</v>
      </c>
      <c r="D34" s="10" t="n">
        <v>0</v>
      </c>
      <c r="E34" s="10" t="n">
        <v>-1E-007</v>
      </c>
      <c r="F34" s="10" t="n">
        <v>0</v>
      </c>
      <c r="G34" s="1" t="n">
        <v>0</v>
      </c>
      <c r="H34" s="4" t="s">
        <v>119</v>
      </c>
      <c r="I34" s="4" t="n">
        <f aca="false">IF(COUNTIF(ParametrosSemSeedFixa!$A:$A,Parametros!A34)&gt;0,0,1)</f>
        <v>1</v>
      </c>
      <c r="J34" s="4" t="n">
        <f aca="false">1</f>
        <v>1</v>
      </c>
      <c r="K34" s="4" t="str">
        <f aca="false">IF(AND(B34="normal",NOT(COUNT(C34:D34)=2)),"Dados Incorretos", IF(AND(B34="triangular",NOT(COUNT(C34:E34)=3)),"Dados Incorretos", IF(AND(B34="poisson",NOT(COUNT(C34:D34)=1)),"Dados Incorretos", IF(AND(B34="normaltruncada",NOT(COUNT(C34:F34)=4)),"Dados Incorretos", IF(AND(B34="uniforme",NOT(COUNT(C34:D34)=2)),"Dados Incorretos", IF(AND(B34="poisson_percentual_eventos",NOT(COUNT(C34:D34)=1)),"Dados Incorretos","OK"))))))</f>
        <v>Dados Incorretos</v>
      </c>
      <c r="L34" s="4" t="str">
        <f aca="false">VLOOKUP(B34,Distribuições!$A$1:$F$13,6,0)</f>
        <v>Parametro 1: taxa (eventos / ano)</v>
      </c>
      <c r="M34" s="4" t="n">
        <f aca="false">COUNTIF(Verificação_Parametros!$A:$A,Parametros!A34)</f>
        <v>1</v>
      </c>
      <c r="P34" s="4" t="n">
        <f aca="false">COUNTIF(Constantes!$A:$A,Parametros!A34)&gt;0</f>
        <v>0</v>
      </c>
      <c r="Q34" s="4" t="n">
        <f aca="false">AND(F34&gt;C34,E34 &lt; C34)</f>
        <v>0</v>
      </c>
      <c r="R34" s="4" t="n">
        <f aca="false">AND(E34&gt;D34,C34 &lt; D34)</f>
        <v>0</v>
      </c>
    </row>
    <row r="35" customFormat="false" ht="13.8" hidden="false" customHeight="false" outlineLevel="0" collapsed="false">
      <c r="A35" s="1" t="s">
        <v>157</v>
      </c>
      <c r="B35" s="1" t="s">
        <v>122</v>
      </c>
      <c r="C35" s="10" t="n">
        <v>0</v>
      </c>
      <c r="D35" s="10" t="n">
        <v>0</v>
      </c>
      <c r="E35" s="10" t="n">
        <v>-1E-007</v>
      </c>
      <c r="F35" s="10" t="n">
        <v>0</v>
      </c>
      <c r="G35" s="1" t="n">
        <v>0</v>
      </c>
      <c r="H35" s="4" t="s">
        <v>119</v>
      </c>
      <c r="I35" s="4" t="n">
        <f aca="false">IF(COUNTIF(ParametrosSemSeedFixa!$A:$A,Parametros!A35)&gt;0,0,1)</f>
        <v>1</v>
      </c>
      <c r="J35" s="4" t="n">
        <f aca="false">1</f>
        <v>1</v>
      </c>
      <c r="K35" s="4" t="str">
        <f aca="false">IF(AND(B35="normal",NOT(COUNT(C35:D35)=2)),"Dados Incorretos", IF(AND(B35="triangular",NOT(COUNT(C35:E35)=3)),"Dados Incorretos", IF(AND(B35="poisson",NOT(COUNT(C35:D35)=1)),"Dados Incorretos", IF(AND(B35="normaltruncada",NOT(COUNT(C35:F35)=4)),"Dados Incorretos", IF(AND(B35="uniforme",NOT(COUNT(C35:D35)=2)),"Dados Incorretos", IF(AND(B35="poisson_percentual_eventos",NOT(COUNT(C35:D35)=1)),"Dados Incorretos","OK"))))))</f>
        <v>Dados Incorretos</v>
      </c>
      <c r="L35" s="4" t="str">
        <f aca="false">VLOOKUP(B35,Distribuições!$A$1:$F$13,6,0)</f>
        <v>Parametro 1: taxa (eventos / ano)</v>
      </c>
      <c r="M35" s="4" t="n">
        <f aca="false">COUNTIF(Verificação_Parametros!$A:$A,Parametros!A35)</f>
        <v>1</v>
      </c>
      <c r="P35" s="4" t="n">
        <f aca="false">COUNTIF(Constantes!$A:$A,Parametros!A35)&gt;0</f>
        <v>0</v>
      </c>
      <c r="Q35" s="4" t="n">
        <f aca="false">AND(F35&gt;C35,E35 &lt; C35)</f>
        <v>0</v>
      </c>
      <c r="R35" s="4" t="n">
        <f aca="false">AND(E35&gt;D35,C35 &lt; D35)</f>
        <v>0</v>
      </c>
    </row>
    <row r="36" customFormat="false" ht="13.8" hidden="false" customHeight="false" outlineLevel="0" collapsed="false">
      <c r="A36" s="1" t="s">
        <v>158</v>
      </c>
      <c r="B36" s="1" t="s">
        <v>147</v>
      </c>
      <c r="C36" s="10" t="n">
        <v>0</v>
      </c>
      <c r="D36" s="10" t="n">
        <v>0</v>
      </c>
      <c r="E36" s="10" t="n">
        <v>-1E-007</v>
      </c>
      <c r="F36" s="10" t="n">
        <v>0</v>
      </c>
      <c r="G36" s="1" t="n">
        <v>0</v>
      </c>
      <c r="H36" s="1" t="s">
        <v>119</v>
      </c>
      <c r="I36" s="4" t="n">
        <f aca="false">IF(COUNTIF(ParametrosSemSeedFixa!$A:$A,Parametros!A36)&gt;0,0,1)</f>
        <v>1</v>
      </c>
      <c r="J36" s="4" t="n">
        <f aca="false">1</f>
        <v>1</v>
      </c>
      <c r="K36" s="4" t="str">
        <f aca="false">IF(AND(B36="normal",NOT(COUNT(C36:D36)=2)),"Dados Incorretos", IF(AND(B36="triangular",NOT(COUNT(C36:E36)=3)),"Dados Incorretos", IF(AND(B36="poisson",NOT(COUNT(C36:D36)=1)),"Dados Incorretos", IF(AND(B36="normaltruncada",NOT(COUNT(C36:F36)=4)),"Dados Incorretos", IF(AND(B36="uniforme",NOT(COUNT(C36:D36)=2)),"Dados Incorretos", IF(AND(B36="poisson_percentual_eventos",NOT(COUNT(C36:D36)=1)),"Dados Incorretos","OK"))))))</f>
        <v>OK</v>
      </c>
      <c r="L36" s="4" t="str">
        <f aca="false">VLOOKUP(B36,Distribuições!$A$1:$F$13,6,0)</f>
        <v>Parametro 1: mínimo, Parametro 2: moda (valor mais provável), Parametro 3: máximo</v>
      </c>
      <c r="M36" s="4" t="n">
        <f aca="false">COUNTIF(Verificação_Parametros!$A:$A,Parametros!A36)</f>
        <v>1</v>
      </c>
      <c r="P36" s="4" t="n">
        <f aca="false">COUNTIF(Constantes!$A:$A,Parametros!A36)&gt;0</f>
        <v>0</v>
      </c>
      <c r="Q36" s="4" t="n">
        <f aca="false">AND(F36&gt;C36,E36 &lt; C36)</f>
        <v>0</v>
      </c>
      <c r="R36" s="4" t="n">
        <f aca="false">AND(E36&gt;D36,C36 &lt; D36)</f>
        <v>0</v>
      </c>
    </row>
    <row r="37" customFormat="false" ht="13.8" hidden="false" customHeight="false" outlineLevel="0" collapsed="false">
      <c r="A37" s="1" t="s">
        <v>159</v>
      </c>
      <c r="B37" s="1" t="s">
        <v>147</v>
      </c>
      <c r="C37" s="10" t="n">
        <v>0</v>
      </c>
      <c r="D37" s="10" t="n">
        <v>0</v>
      </c>
      <c r="E37" s="10" t="n">
        <v>-1E-007</v>
      </c>
      <c r="F37" s="10" t="n">
        <v>0</v>
      </c>
      <c r="G37" s="1" t="n">
        <v>0</v>
      </c>
      <c r="H37" s="1" t="s">
        <v>119</v>
      </c>
      <c r="I37" s="4" t="n">
        <f aca="false">IF(COUNTIF(ParametrosSemSeedFixa!$A:$A,Parametros!A37)&gt;0,0,1)</f>
        <v>1</v>
      </c>
      <c r="J37" s="4" t="n">
        <f aca="false">1</f>
        <v>1</v>
      </c>
      <c r="K37" s="4" t="str">
        <f aca="false">IF(AND(B37="normal",NOT(COUNT(C37:D37)=2)),"Dados Incorretos", IF(AND(B37="triangular",NOT(COUNT(C37:E37)=3)),"Dados Incorretos", IF(AND(B37="poisson",NOT(COUNT(C37:D37)=1)),"Dados Incorretos", IF(AND(B37="normaltruncada",NOT(COUNT(C37:F37)=4)),"Dados Incorretos", IF(AND(B37="uniforme",NOT(COUNT(C37:D37)=2)),"Dados Incorretos", IF(AND(B37="poisson_percentual_eventos",NOT(COUNT(C37:D37)=1)),"Dados Incorretos","OK"))))))</f>
        <v>OK</v>
      </c>
      <c r="L37" s="4" t="str">
        <f aca="false">VLOOKUP(B37,Distribuições!$A$1:$F$13,6,0)</f>
        <v>Parametro 1: mínimo, Parametro 2: moda (valor mais provável), Parametro 3: máximo</v>
      </c>
      <c r="M37" s="4" t="n">
        <f aca="false">COUNTIF(Verificação_Parametros!$A:$A,Parametros!A37)</f>
        <v>1</v>
      </c>
      <c r="P37" s="4" t="n">
        <f aca="false">COUNTIF(Constantes!$A:$A,Parametros!A37)&gt;0</f>
        <v>0</v>
      </c>
      <c r="Q37" s="4" t="n">
        <f aca="false">AND(F37&gt;C37,E37 &lt; C37)</f>
        <v>0</v>
      </c>
      <c r="R37" s="4" t="n">
        <f aca="false">AND(E37&gt;D37,C37 &lt; D37)</f>
        <v>0</v>
      </c>
    </row>
    <row r="38" customFormat="false" ht="13.8" hidden="false" customHeight="false" outlineLevel="0" collapsed="false">
      <c r="A38" s="1" t="s">
        <v>160</v>
      </c>
      <c r="B38" s="1" t="s">
        <v>147</v>
      </c>
      <c r="C38" s="10" t="n">
        <v>0</v>
      </c>
      <c r="D38" s="10" t="n">
        <v>0</v>
      </c>
      <c r="E38" s="10" t="n">
        <v>-1E-007</v>
      </c>
      <c r="F38" s="10" t="n">
        <v>0</v>
      </c>
      <c r="G38" s="1" t="n">
        <v>0</v>
      </c>
      <c r="H38" s="1" t="s">
        <v>119</v>
      </c>
      <c r="I38" s="4" t="n">
        <f aca="false">IF(COUNTIF(ParametrosSemSeedFixa!$A:$A,Parametros!A38)&gt;0,0,1)</f>
        <v>1</v>
      </c>
      <c r="J38" s="4" t="n">
        <f aca="false">1</f>
        <v>1</v>
      </c>
      <c r="K38" s="4" t="str">
        <f aca="false">IF(AND(B38="normal",NOT(COUNT(C38:D38)=2)),"Dados Incorretos", IF(AND(B38="triangular",NOT(COUNT(C38:E38)=3)),"Dados Incorretos", IF(AND(B38="poisson",NOT(COUNT(C38:D38)=1)),"Dados Incorretos", IF(AND(B38="normaltruncada",NOT(COUNT(C38:F38)=4)),"Dados Incorretos", IF(AND(B38="uniforme",NOT(COUNT(C38:D38)=2)),"Dados Incorretos", IF(AND(B38="poisson_percentual_eventos",NOT(COUNT(C38:D38)=1)),"Dados Incorretos","OK"))))))</f>
        <v>OK</v>
      </c>
      <c r="L38" s="4" t="str">
        <f aca="false">VLOOKUP(B38,Distribuições!$A$1:$F$13,6,0)</f>
        <v>Parametro 1: mínimo, Parametro 2: moda (valor mais provável), Parametro 3: máximo</v>
      </c>
      <c r="M38" s="4" t="n">
        <f aca="false">COUNTIF(Verificação_Parametros!$A:$A,Parametros!A38)</f>
        <v>1</v>
      </c>
      <c r="P38" s="4" t="n">
        <f aca="false">COUNTIF(Constantes!$A:$A,Parametros!A38)&gt;0</f>
        <v>0</v>
      </c>
      <c r="Q38" s="4" t="n">
        <f aca="false">AND(F38&gt;C38,E38 &lt; C38)</f>
        <v>0</v>
      </c>
      <c r="R38" s="4" t="n">
        <f aca="false">AND(E38&gt;D38,C38 &lt; D38)</f>
        <v>0</v>
      </c>
    </row>
    <row r="39" customFormat="false" ht="13.8" hidden="false" customHeight="false" outlineLevel="0" collapsed="false">
      <c r="A39" s="1" t="s">
        <v>161</v>
      </c>
      <c r="B39" s="1" t="s">
        <v>147</v>
      </c>
      <c r="C39" s="10" t="n">
        <v>0</v>
      </c>
      <c r="D39" s="10" t="n">
        <v>0</v>
      </c>
      <c r="E39" s="10" t="n">
        <v>0</v>
      </c>
      <c r="F39" s="10" t="n">
        <v>0</v>
      </c>
      <c r="G39" s="1" t="n">
        <v>0</v>
      </c>
      <c r="H39" s="1" t="s">
        <v>119</v>
      </c>
      <c r="I39" s="4" t="n">
        <v>1</v>
      </c>
      <c r="J39" s="4" t="n">
        <v>1</v>
      </c>
      <c r="K39" s="4" t="str">
        <f aca="false">IF(AND(B39="normal",NOT(COUNT(C39:D39)=2)),"Dados Incorretos", IF(AND(B39="triangular",NOT(COUNT(C39:E39)=3)),"Dados Incorretos", IF(AND(B39="poisson",NOT(COUNT(C39:D39)=1)),"Dados Incorretos", IF(AND(B39="normaltruncada",NOT(COUNT(C39:F39)=4)),"Dados Incorretos", IF(AND(B39="uniforme",NOT(COUNT(C39:D39)=2)),"Dados Incorretos", IF(AND(B39="poisson_percentual_eventos",NOT(COUNT(C39:D39)=1)),"Dados Incorretos","OK"))))))</f>
        <v>OK</v>
      </c>
      <c r="L39" s="4" t="str">
        <f aca="false">VLOOKUP(B39,Distribuições!$A$1:$F$13,6,0)</f>
        <v>Parametro 1: mínimo, Parametro 2: moda (valor mais provável), Parametro 3: máximo</v>
      </c>
      <c r="M39" s="4" t="n">
        <f aca="false">COUNTIF(Verificação_Parametros!$A:$A,Parametros!A39)</f>
        <v>1</v>
      </c>
      <c r="P39" s="4" t="n">
        <f aca="false">COUNTIF(Constantes!$A:$A,Parametros!A39)&gt;0</f>
        <v>0</v>
      </c>
      <c r="Q39" s="4" t="n">
        <f aca="false">AND(F39&gt;C39,E39 &lt; C39)</f>
        <v>0</v>
      </c>
      <c r="R39" s="4" t="n">
        <f aca="false">AND(E39&gt;D39,C39 &lt; D39)</f>
        <v>0</v>
      </c>
    </row>
    <row r="40" customFormat="false" ht="13.8" hidden="false" customHeight="false" outlineLevel="0" collapsed="false">
      <c r="A40" s="1" t="s">
        <v>117</v>
      </c>
      <c r="B40" s="1" t="s">
        <v>162</v>
      </c>
      <c r="C40" s="10" t="n">
        <v>0</v>
      </c>
      <c r="D40" s="10" t="n">
        <v>0</v>
      </c>
      <c r="E40" s="10" t="n">
        <v>-1E-007</v>
      </c>
      <c r="F40" s="10" t="n">
        <v>1</v>
      </c>
      <c r="G40" s="1" t="n">
        <v>0</v>
      </c>
      <c r="H40" s="1" t="s">
        <v>163</v>
      </c>
      <c r="I40" s="4" t="n">
        <f aca="false">IF(COUNTIF(ParametrosSemSeedFixa!$A:$A,Parametros!A40)&gt;0,0,1)</f>
        <v>1</v>
      </c>
      <c r="J40" s="4" t="n">
        <f aca="false">0</f>
        <v>0</v>
      </c>
      <c r="K40" s="4" t="str">
        <f aca="false">IF(AND(B40="normal",NOT(COUNT(C40:D40)=2)),"Dados Incorretos", IF(AND(B40="triangular",NOT(COUNT(C40:E40)=3)),"Dados Incorretos", IF(AND(B40="poisson",NOT(COUNT(C40:D40)=1)),"Dados Incorretos", IF(AND(B40="normaltruncada",NOT(COUNT(C40:F40)=4)),"Dados Incorretos", IF(AND(B40="uniforme",NOT(COUNT(C40:D40)=2)),"Dados Incorretos", IF(AND(B40="poisson_percentual_eventos",NOT(COUNT(C40:D40)=1)),"Dados Incorretos","OK"))))))</f>
        <v>OK</v>
      </c>
      <c r="L40" s="4" t="str">
        <f aca="false">VLOOKUP(B40,Distribuições!$A$1:$F$13,6,0)</f>
        <v>Parametro 1: média, Parametro 2: desvio padrão</v>
      </c>
      <c r="M40" s="4" t="n">
        <f aca="false">COUNTIF(Verificação_Parametros!$A:$A,Parametros!A40)</f>
        <v>1</v>
      </c>
      <c r="P40" s="4" t="n">
        <f aca="false">COUNTIF(Constantes!$A:$A,Parametros!A40)&gt;0</f>
        <v>0</v>
      </c>
      <c r="Q40" s="4" t="n">
        <f aca="false">AND(F40&gt;C40,E40 &lt; C40)</f>
        <v>1</v>
      </c>
      <c r="R40" s="4" t="n">
        <f aca="false">AND(E40&gt;D40,C40 &lt; D40)</f>
        <v>0</v>
      </c>
    </row>
    <row r="41" customFormat="false" ht="15" hidden="false" customHeight="false" outlineLevel="0" collapsed="false">
      <c r="A41" s="1" t="s">
        <v>121</v>
      </c>
      <c r="B41" s="1" t="s">
        <v>122</v>
      </c>
      <c r="C41" s="12" t="n">
        <v>0</v>
      </c>
      <c r="D41" s="13"/>
      <c r="E41" s="13"/>
      <c r="F41" s="13"/>
      <c r="G41" s="1" t="n">
        <v>0</v>
      </c>
      <c r="H41" s="1" t="s">
        <v>163</v>
      </c>
      <c r="I41" s="4" t="n">
        <f aca="false">IF(COUNTIF(ParametrosSemSeedFixa!$A:$A,Parametros!A41)&gt;0,0,1)</f>
        <v>1</v>
      </c>
      <c r="J41" s="4" t="n">
        <f aca="false">0</f>
        <v>0</v>
      </c>
      <c r="K41" s="4" t="str">
        <f aca="false">IF(AND(B41="normal",NOT(COUNT(C41:D41)=2)),"Dados Incorretos", IF(AND(B41="triangular",NOT(COUNT(C41:E41)=3)),"Dados Incorretos", IF(AND(B41="poisson",NOT(COUNT(C41:D41)=1)),"Dados Incorretos", IF(AND(B41="normaltruncada",NOT(COUNT(C41:F41)=4)),"Dados Incorretos", IF(AND(B41="uniforme",NOT(COUNT(C41:D41)=2)),"Dados Incorretos", IF(AND(B41="poisson_percentual_eventos",NOT(COUNT(C41:D41)=1)),"Dados Incorretos","OK"))))))</f>
        <v>OK</v>
      </c>
      <c r="L41" s="4" t="str">
        <f aca="false">VLOOKUP(B41,Distribuições!$A$1:$F$13,6,0)</f>
        <v>Parametro 1: taxa (eventos / ano)</v>
      </c>
      <c r="M41" s="4" t="n">
        <f aca="false">COUNTIF(Verificação_Parametros!$A:$A,Parametros!A41)</f>
        <v>1</v>
      </c>
      <c r="P41" s="4" t="n">
        <f aca="false">COUNTIF(Constantes!$A:$A,Parametros!A41)&gt;0</f>
        <v>0</v>
      </c>
      <c r="Q41" s="4" t="n">
        <f aca="false">AND(F41&gt;C41,E41 &lt; C41)</f>
        <v>0</v>
      </c>
      <c r="R41" s="4" t="n">
        <f aca="false">AND(E41&gt;D41,C41 &lt; D41)</f>
        <v>0</v>
      </c>
    </row>
    <row r="42" customFormat="false" ht="15" hidden="false" customHeight="false" outlineLevel="0" collapsed="false">
      <c r="A42" s="1" t="s">
        <v>124</v>
      </c>
      <c r="B42" s="1" t="s">
        <v>118</v>
      </c>
      <c r="C42" s="14" t="n">
        <v>0.0349827387802072</v>
      </c>
      <c r="D42" s="13" t="n">
        <v>0.0119043389204038</v>
      </c>
      <c r="E42" s="13" t="n">
        <v>0</v>
      </c>
      <c r="F42" s="13" t="n">
        <v>1</v>
      </c>
      <c r="G42" s="1" t="n">
        <v>0</v>
      </c>
      <c r="H42" s="1" t="s">
        <v>163</v>
      </c>
      <c r="I42" s="4" t="n">
        <f aca="false">IF(COUNTIF(ParametrosSemSeedFixa!$A:$A,Parametros!A42)&gt;0,0,1)</f>
        <v>1</v>
      </c>
      <c r="J42" s="4" t="n">
        <f aca="false">0</f>
        <v>0</v>
      </c>
      <c r="K42" s="4" t="str">
        <f aca="false">IF(AND(B42="normal",NOT(COUNT(C42:D42)=2)),"Dados Incorretos", IF(AND(B42="triangular",NOT(COUNT(C42:E42)=3)),"Dados Incorretos", IF(AND(B42="poisson",NOT(COUNT(C42:D42)=1)),"Dados Incorretos", IF(AND(B42="normaltruncada",NOT(COUNT(C42:F42)=4)),"Dados Incorretos", IF(AND(B42="uniforme",NOT(COUNT(C42:D42)=2)),"Dados Incorretos", IF(AND(B42="poisson_percentual_eventos",NOT(COUNT(C42:D42)=1)),"Dados Incorretos","OK"))))))</f>
        <v>OK</v>
      </c>
      <c r="L42" s="4" t="str">
        <f aca="false">VLOOKUP(B42,Distribuições!$A$1:$F$13,6,0)</f>
        <v>Parametro 1: média, Parametro 2: desvio padrão, Parametro 3: mínimo, Parametro 4: máximo</v>
      </c>
      <c r="M42" s="4" t="n">
        <f aca="false">COUNTIF(Verificação_Parametros!$A:$A,Parametros!A42)</f>
        <v>1</v>
      </c>
      <c r="P42" s="4" t="n">
        <f aca="false">COUNTIF(Constantes!$A:$A,Parametros!A42)&gt;0</f>
        <v>0</v>
      </c>
      <c r="Q42" s="4" t="n">
        <f aca="false">AND(F42&gt;C42,E42 &lt; C42)</f>
        <v>1</v>
      </c>
      <c r="R42" s="4" t="n">
        <f aca="false">AND(E42&gt;D42,C42 &lt; D42)</f>
        <v>0</v>
      </c>
    </row>
    <row r="43" customFormat="false" ht="15" hidden="false" customHeight="false" outlineLevel="0" collapsed="false">
      <c r="A43" s="1" t="s">
        <v>125</v>
      </c>
      <c r="B43" s="1" t="s">
        <v>118</v>
      </c>
      <c r="C43" s="14" t="n">
        <v>0.0036936039732296</v>
      </c>
      <c r="D43" s="13" t="n">
        <v>0.00245425425964697</v>
      </c>
      <c r="E43" s="13" t="n">
        <v>0</v>
      </c>
      <c r="F43" s="13" t="n">
        <v>1</v>
      </c>
      <c r="G43" s="1" t="n">
        <v>0</v>
      </c>
      <c r="H43" s="1" t="s">
        <v>163</v>
      </c>
      <c r="I43" s="4" t="n">
        <f aca="false">IF(COUNTIF(ParametrosSemSeedFixa!$A:$A,Parametros!A43)&gt;0,0,1)</f>
        <v>1</v>
      </c>
      <c r="J43" s="4" t="n">
        <f aca="false">0</f>
        <v>0</v>
      </c>
      <c r="K43" s="4" t="str">
        <f aca="false">IF(AND(B43="normal",NOT(COUNT(C43:D43)=2)),"Dados Incorretos", IF(AND(B43="triangular",NOT(COUNT(C43:E43)=3)),"Dados Incorretos", IF(AND(B43="poisson",NOT(COUNT(C43:D43)=1)),"Dados Incorretos", IF(AND(B43="normaltruncada",NOT(COUNT(C43:F43)=4)),"Dados Incorretos", IF(AND(B43="uniforme",NOT(COUNT(C43:D43)=2)),"Dados Incorretos", IF(AND(B43="poisson_percentual_eventos",NOT(COUNT(C43:D43)=1)),"Dados Incorretos","OK"))))))</f>
        <v>OK</v>
      </c>
      <c r="L43" s="4" t="str">
        <f aca="false">VLOOKUP(B43,Distribuições!$A$1:$F$13,6,0)</f>
        <v>Parametro 1: média, Parametro 2: desvio padrão, Parametro 3: mínimo, Parametro 4: máximo</v>
      </c>
      <c r="M43" s="4" t="n">
        <f aca="false">COUNTIF(Verificação_Parametros!$A:$A,Parametros!A43)</f>
        <v>1</v>
      </c>
      <c r="P43" s="4" t="n">
        <f aca="false">COUNTIF(Constantes!$A:$A,Parametros!A43)&gt;0</f>
        <v>0</v>
      </c>
      <c r="Q43" s="4" t="n">
        <f aca="false">AND(F43&gt;C43,E43 &lt; C43)</f>
        <v>1</v>
      </c>
      <c r="R43" s="4" t="n">
        <f aca="false">AND(E43&gt;D43,C43 &lt; D43)</f>
        <v>0</v>
      </c>
    </row>
    <row r="44" customFormat="false" ht="15" hidden="false" customHeight="false" outlineLevel="0" collapsed="false">
      <c r="A44" s="1" t="s">
        <v>126</v>
      </c>
      <c r="B44" s="1" t="s">
        <v>118</v>
      </c>
      <c r="C44" s="14" t="n">
        <v>0.0385207471576048</v>
      </c>
      <c r="D44" s="13" t="n">
        <v>0.010951524049799</v>
      </c>
      <c r="E44" s="13" t="n">
        <v>0</v>
      </c>
      <c r="F44" s="13" t="n">
        <v>1</v>
      </c>
      <c r="G44" s="1" t="n">
        <v>0</v>
      </c>
      <c r="H44" s="1" t="s">
        <v>163</v>
      </c>
      <c r="I44" s="4" t="n">
        <f aca="false">IF(COUNTIF(ParametrosSemSeedFixa!$A:$A,Parametros!A44)&gt;0,0,1)</f>
        <v>1</v>
      </c>
      <c r="J44" s="4" t="n">
        <f aca="false">0</f>
        <v>0</v>
      </c>
      <c r="K44" s="4" t="str">
        <f aca="false">IF(AND(B44="normal",NOT(COUNT(C44:D44)=2)),"Dados Incorretos", IF(AND(B44="triangular",NOT(COUNT(C44:E44)=3)),"Dados Incorretos", IF(AND(B44="poisson",NOT(COUNT(C44:D44)=1)),"Dados Incorretos", IF(AND(B44="normaltruncada",NOT(COUNT(C44:F44)=4)),"Dados Incorretos", IF(AND(B44="uniforme",NOT(COUNT(C44:D44)=2)),"Dados Incorretos", IF(AND(B44="poisson_percentual_eventos",NOT(COUNT(C44:D44)=1)),"Dados Incorretos","OK"))))))</f>
        <v>OK</v>
      </c>
      <c r="L44" s="4" t="str">
        <f aca="false">VLOOKUP(B44,Distribuições!$A$1:$F$13,6,0)</f>
        <v>Parametro 1: média, Parametro 2: desvio padrão, Parametro 3: mínimo, Parametro 4: máximo</v>
      </c>
      <c r="M44" s="4" t="n">
        <f aca="false">COUNTIF(Verificação_Parametros!$A:$A,Parametros!A44)</f>
        <v>1</v>
      </c>
      <c r="P44" s="4" t="n">
        <f aca="false">COUNTIF(Constantes!$A:$A,Parametros!A44)&gt;0</f>
        <v>0</v>
      </c>
      <c r="Q44" s="4" t="n">
        <f aca="false">AND(F44&gt;C44,E44 &lt; C44)</f>
        <v>1</v>
      </c>
      <c r="R44" s="4" t="n">
        <f aca="false">AND(E44&gt;D44,C44 &lt; D44)</f>
        <v>0</v>
      </c>
    </row>
    <row r="45" customFormat="false" ht="15" hidden="false" customHeight="false" outlineLevel="0" collapsed="false">
      <c r="A45" s="1" t="s">
        <v>127</v>
      </c>
      <c r="B45" s="1" t="s">
        <v>128</v>
      </c>
      <c r="C45" s="12" t="n">
        <f aca="false">(1/75)*0.5</f>
        <v>0.00666666666666667</v>
      </c>
      <c r="D45" s="13"/>
      <c r="E45" s="13"/>
      <c r="F45" s="13"/>
      <c r="G45" s="1" t="n">
        <v>0</v>
      </c>
      <c r="H45" s="1" t="s">
        <v>163</v>
      </c>
      <c r="I45" s="4" t="n">
        <f aca="false">IF(COUNTIF(ParametrosSemSeedFixa!$A:$A,Parametros!A45)&gt;0,0,1)</f>
        <v>1</v>
      </c>
      <c r="J45" s="4" t="n">
        <f aca="false">0</f>
        <v>0</v>
      </c>
      <c r="K45" s="4" t="str">
        <f aca="false">IF(AND(B45="normal",NOT(COUNT(C45:D45)=2)),"Dados Incorretos", IF(AND(B45="triangular",NOT(COUNT(C45:E45)=3)),"Dados Incorretos", IF(AND(B45="poisson",NOT(COUNT(C45:D45)=1)),"Dados Incorretos", IF(AND(B45="normaltruncada",NOT(COUNT(C45:F45)=4)),"Dados Incorretos", IF(AND(B45="uniforme",NOT(COUNT(C45:D45)=2)),"Dados Incorretos", IF(AND(B45="poisson_percentual_eventos",NOT(COUNT(C45:D45)=1)),"Dados Incorretos","OK"))))))</f>
        <v>OK</v>
      </c>
      <c r="L45" s="4" t="e">
        <f aca="false">VLOOKUP(B45,Distribuições!$A$1:$F$13,6,0)</f>
        <v>#N/A</v>
      </c>
      <c r="M45" s="4" t="n">
        <f aca="false">COUNTIF(Verificação_Parametros!$A:$A,Parametros!A45)</f>
        <v>1</v>
      </c>
      <c r="P45" s="4" t="n">
        <f aca="false">COUNTIF(Constantes!$A:$A,Parametros!A45)&gt;0</f>
        <v>0</v>
      </c>
      <c r="Q45" s="4" t="n">
        <f aca="false">AND(F45&gt;C45,E45 &lt; C45)</f>
        <v>0</v>
      </c>
      <c r="R45" s="4" t="n">
        <f aca="false">AND(E45&gt;D45,C45 &lt; D45)</f>
        <v>0</v>
      </c>
    </row>
    <row r="46" customFormat="false" ht="15" hidden="false" customHeight="false" outlineLevel="0" collapsed="false">
      <c r="A46" s="1" t="s">
        <v>129</v>
      </c>
      <c r="B46" s="1" t="s">
        <v>118</v>
      </c>
      <c r="C46" s="14" t="n">
        <v>0.0046029919447641</v>
      </c>
      <c r="D46" s="13" t="n">
        <v>0.00604078569430037</v>
      </c>
      <c r="E46" s="13" t="n">
        <v>0</v>
      </c>
      <c r="F46" s="13" t="n">
        <v>1</v>
      </c>
      <c r="G46" s="1" t="n">
        <v>0</v>
      </c>
      <c r="H46" s="1" t="s">
        <v>163</v>
      </c>
      <c r="I46" s="4" t="n">
        <f aca="false">IF(COUNTIF(ParametrosSemSeedFixa!$A:$A,Parametros!A46)&gt;0,0,1)</f>
        <v>1</v>
      </c>
      <c r="J46" s="4" t="n">
        <f aca="false">0</f>
        <v>0</v>
      </c>
      <c r="K46" s="4" t="str">
        <f aca="false">IF(AND(B46="normal",NOT(COUNT(C46:D46)=2)),"Dados Incorretos", IF(AND(B46="triangular",NOT(COUNT(C46:E46)=3)),"Dados Incorretos", IF(AND(B46="poisson",NOT(COUNT(C46:D46)=1)),"Dados Incorretos", IF(AND(B46="normaltruncada",NOT(COUNT(C46:F46)=4)),"Dados Incorretos", IF(AND(B46="uniforme",NOT(COUNT(C46:D46)=2)),"Dados Incorretos", IF(AND(B46="poisson_percentual_eventos",NOT(COUNT(C46:D46)=1)),"Dados Incorretos","OK"))))))</f>
        <v>OK</v>
      </c>
      <c r="L46" s="4" t="str">
        <f aca="false">VLOOKUP(B46,Distribuições!$A$1:$F$13,6,0)</f>
        <v>Parametro 1: média, Parametro 2: desvio padrão, Parametro 3: mínimo, Parametro 4: máximo</v>
      </c>
      <c r="M46" s="4" t="n">
        <f aca="false">COUNTIF(Verificação_Parametros!$A:$A,Parametros!A46)</f>
        <v>1</v>
      </c>
      <c r="P46" s="4" t="n">
        <f aca="false">COUNTIF(Constantes!$A:$A,Parametros!A46)&gt;0</f>
        <v>0</v>
      </c>
      <c r="Q46" s="4" t="n">
        <f aca="false">AND(F46&gt;C46,E46 &lt; C46)</f>
        <v>1</v>
      </c>
      <c r="R46" s="4" t="n">
        <f aca="false">AND(E46&gt;D46,C46 &lt; D46)</f>
        <v>0</v>
      </c>
    </row>
    <row r="47" customFormat="false" ht="15" hidden="false" customHeight="false" outlineLevel="0" collapsed="false">
      <c r="A47" s="1" t="s">
        <v>130</v>
      </c>
      <c r="B47" s="1" t="s">
        <v>118</v>
      </c>
      <c r="C47" s="14" t="n">
        <v>0.00230149597238205</v>
      </c>
      <c r="D47" s="13" t="n">
        <v>0.00160710956165399</v>
      </c>
      <c r="E47" s="13" t="n">
        <v>0</v>
      </c>
      <c r="F47" s="13" t="n">
        <v>1</v>
      </c>
      <c r="G47" s="1" t="n">
        <v>0</v>
      </c>
      <c r="H47" s="1" t="s">
        <v>163</v>
      </c>
      <c r="I47" s="4" t="n">
        <f aca="false">IF(COUNTIF(ParametrosSemSeedFixa!$A:$A,Parametros!A47)&gt;0,0,1)</f>
        <v>1</v>
      </c>
      <c r="J47" s="4" t="n">
        <f aca="false">0</f>
        <v>0</v>
      </c>
      <c r="K47" s="4" t="str">
        <f aca="false">IF(AND(B47="normal",NOT(COUNT(C47:D47)=2)),"Dados Incorretos", IF(AND(B47="triangular",NOT(COUNT(C47:E47)=3)),"Dados Incorretos", IF(AND(B47="poisson",NOT(COUNT(C47:D47)=1)),"Dados Incorretos", IF(AND(B47="normaltruncada",NOT(COUNT(C47:F47)=4)),"Dados Incorretos", IF(AND(B47="uniforme",NOT(COUNT(C47:D47)=2)),"Dados Incorretos", IF(AND(B47="poisson_percentual_eventos",NOT(COUNT(C47:D47)=1)),"Dados Incorretos","OK"))))))</f>
        <v>OK</v>
      </c>
      <c r="L47" s="4" t="str">
        <f aca="false">VLOOKUP(B47,Distribuições!$A$1:$F$13,6,0)</f>
        <v>Parametro 1: média, Parametro 2: desvio padrão, Parametro 3: mínimo, Parametro 4: máximo</v>
      </c>
      <c r="M47" s="4" t="n">
        <f aca="false">COUNTIF(Verificação_Parametros!$A:$A,Parametros!A47)</f>
        <v>1</v>
      </c>
      <c r="P47" s="4" t="n">
        <f aca="false">COUNTIF(Constantes!$A:$A,Parametros!A47)&gt;0</f>
        <v>0</v>
      </c>
      <c r="Q47" s="4" t="n">
        <f aca="false">AND(F47&gt;C47,E47 &lt; C47)</f>
        <v>1</v>
      </c>
      <c r="R47" s="4" t="n">
        <f aca="false">AND(E47&gt;D47,C47 &lt; D47)</f>
        <v>0</v>
      </c>
    </row>
    <row r="48" customFormat="false" ht="15" hidden="false" customHeight="false" outlineLevel="0" collapsed="false">
      <c r="A48" s="1" t="s">
        <v>131</v>
      </c>
      <c r="B48" s="1" t="s">
        <v>118</v>
      </c>
      <c r="C48" s="14" t="n">
        <v>0.00384528069553313</v>
      </c>
      <c r="D48" s="13" t="n">
        <v>0.00385882507287109</v>
      </c>
      <c r="E48" s="13" t="n">
        <v>0</v>
      </c>
      <c r="F48" s="13" t="n">
        <v>1</v>
      </c>
      <c r="G48" s="1" t="n">
        <v>0</v>
      </c>
      <c r="H48" s="1" t="s">
        <v>163</v>
      </c>
      <c r="I48" s="4" t="n">
        <f aca="false">IF(COUNTIF(ParametrosSemSeedFixa!$A:$A,Parametros!A48)&gt;0,0,1)</f>
        <v>1</v>
      </c>
      <c r="J48" s="4" t="n">
        <f aca="false">0</f>
        <v>0</v>
      </c>
      <c r="K48" s="4" t="str">
        <f aca="false">IF(AND(B48="normal",NOT(COUNT(C48:D48)=2)),"Dados Incorretos", IF(AND(B48="triangular",NOT(COUNT(C48:E48)=3)),"Dados Incorretos", IF(AND(B48="poisson",NOT(COUNT(C48:D48)=1)),"Dados Incorretos", IF(AND(B48="normaltruncada",NOT(COUNT(C48:F48)=4)),"Dados Incorretos", IF(AND(B48="uniforme",NOT(COUNT(C48:D48)=2)),"Dados Incorretos", IF(AND(B48="poisson_percentual_eventos",NOT(COUNT(C48:D48)=1)),"Dados Incorretos","OK"))))))</f>
        <v>OK</v>
      </c>
      <c r="L48" s="4" t="str">
        <f aca="false">VLOOKUP(B48,Distribuições!$A$1:$F$13,6,0)</f>
        <v>Parametro 1: média, Parametro 2: desvio padrão, Parametro 3: mínimo, Parametro 4: máximo</v>
      </c>
      <c r="M48" s="4" t="n">
        <f aca="false">COUNTIF(Verificação_Parametros!$A:$A,Parametros!A48)</f>
        <v>1</v>
      </c>
      <c r="P48" s="4" t="n">
        <f aca="false">COUNTIF(Constantes!$A:$A,Parametros!A48)&gt;0</f>
        <v>0</v>
      </c>
      <c r="Q48" s="4" t="n">
        <f aca="false">AND(F48&gt;C48,E48 &lt; C48)</f>
        <v>1</v>
      </c>
      <c r="R48" s="4" t="n">
        <f aca="false">AND(E48&gt;D48,C48 &lt; D48)</f>
        <v>0</v>
      </c>
    </row>
    <row r="49" customFormat="false" ht="15" hidden="false" customHeight="false" outlineLevel="0" collapsed="false">
      <c r="A49" s="1" t="s">
        <v>132</v>
      </c>
      <c r="B49" s="1" t="s">
        <v>162</v>
      </c>
      <c r="C49" s="14" t="n">
        <v>0</v>
      </c>
      <c r="D49" s="13" t="n">
        <v>0</v>
      </c>
      <c r="E49" s="13" t="n">
        <v>0</v>
      </c>
      <c r="F49" s="13" t="n">
        <v>1</v>
      </c>
      <c r="G49" s="1" t="n">
        <v>0</v>
      </c>
      <c r="H49" s="1" t="s">
        <v>163</v>
      </c>
      <c r="I49" s="4" t="n">
        <f aca="false">IF(COUNTIF(ParametrosSemSeedFixa!$A:$A,Parametros!A49)&gt;0,0,1)</f>
        <v>1</v>
      </c>
      <c r="J49" s="4" t="n">
        <f aca="false">0</f>
        <v>0</v>
      </c>
      <c r="K49" s="4" t="str">
        <f aca="false">IF(AND(B49="normal",NOT(COUNT(C49:D49)=2)),"Dados Incorretos", IF(AND(B49="triangular",NOT(COUNT(C49:E49)=3)),"Dados Incorretos", IF(AND(B49="poisson",NOT(COUNT(C49:D49)=1)),"Dados Incorretos", IF(AND(B49="normaltruncada",NOT(COUNT(C49:F49)=4)),"Dados Incorretos", IF(AND(B49="uniforme",NOT(COUNT(C49:D49)=2)),"Dados Incorretos", IF(AND(B49="poisson_percentual_eventos",NOT(COUNT(C49:D49)=1)),"Dados Incorretos","OK"))))))</f>
        <v>OK</v>
      </c>
      <c r="L49" s="4" t="str">
        <f aca="false">VLOOKUP(B49,Distribuições!$A$1:$F$13,6,0)</f>
        <v>Parametro 1: média, Parametro 2: desvio padrão</v>
      </c>
      <c r="M49" s="4" t="n">
        <f aca="false">COUNTIF(Verificação_Parametros!$A:$A,Parametros!A49)</f>
        <v>1</v>
      </c>
      <c r="P49" s="4" t="n">
        <f aca="false">COUNTIF(Constantes!$A:$A,Parametros!A49)&gt;0</f>
        <v>0</v>
      </c>
      <c r="Q49" s="4" t="n">
        <f aca="false">AND(F49&gt;C49,E49 &lt; C49)</f>
        <v>0</v>
      </c>
      <c r="R49" s="4" t="n">
        <f aca="false">AND(E49&gt;D49,C49 &lt; D49)</f>
        <v>0</v>
      </c>
    </row>
    <row r="50" customFormat="false" ht="15" hidden="false" customHeight="false" outlineLevel="0" collapsed="false">
      <c r="A50" s="1" t="s">
        <v>133</v>
      </c>
      <c r="B50" s="1" t="s">
        <v>162</v>
      </c>
      <c r="C50" s="14" t="n">
        <v>0.00393507132316773</v>
      </c>
      <c r="D50" s="13" t="n">
        <v>0.0109300205298133</v>
      </c>
      <c r="E50" s="13" t="n">
        <v>0</v>
      </c>
      <c r="F50" s="13" t="n">
        <v>1</v>
      </c>
      <c r="G50" s="1" t="n">
        <v>0</v>
      </c>
      <c r="H50" s="1" t="s">
        <v>163</v>
      </c>
      <c r="I50" s="4" t="n">
        <f aca="false">IF(COUNTIF(ParametrosSemSeedFixa!$A:$A,Parametros!A50)&gt;0,0,1)</f>
        <v>1</v>
      </c>
      <c r="J50" s="4" t="n">
        <f aca="false">0</f>
        <v>0</v>
      </c>
      <c r="K50" s="4" t="str">
        <f aca="false">IF(AND(B50="normal",NOT(COUNT(C50:D50)=2)),"Dados Incorretos", IF(AND(B50="triangular",NOT(COUNT(C50:E50)=3)),"Dados Incorretos", IF(AND(B50="poisson",NOT(COUNT(C50:D50)=1)),"Dados Incorretos", IF(AND(B50="normaltruncada",NOT(COUNT(C50:F50)=4)),"Dados Incorretos", IF(AND(B50="uniforme",NOT(COUNT(C50:D50)=2)),"Dados Incorretos", IF(AND(B50="poisson_percentual_eventos",NOT(COUNT(C50:D50)=1)),"Dados Incorretos","OK"))))))</f>
        <v>OK</v>
      </c>
      <c r="L50" s="4" t="str">
        <f aca="false">VLOOKUP(B50,Distribuições!$A$1:$F$13,6,0)</f>
        <v>Parametro 1: média, Parametro 2: desvio padrão</v>
      </c>
      <c r="M50" s="4" t="n">
        <f aca="false">COUNTIF(Verificação_Parametros!$A:$A,Parametros!A50)</f>
        <v>1</v>
      </c>
      <c r="P50" s="4" t="n">
        <f aca="false">COUNTIF(Constantes!$A:$A,Parametros!A50)&gt;0</f>
        <v>0</v>
      </c>
      <c r="Q50" s="4" t="n">
        <f aca="false">AND(F50&gt;C50,E50 &lt; C50)</f>
        <v>1</v>
      </c>
      <c r="R50" s="4" t="n">
        <f aca="false">AND(E50&gt;D50,C50 &lt; D50)</f>
        <v>0</v>
      </c>
    </row>
    <row r="51" customFormat="false" ht="15" hidden="false" customHeight="false" outlineLevel="0" collapsed="false">
      <c r="A51" s="1" t="s">
        <v>134</v>
      </c>
      <c r="B51" s="1" t="s">
        <v>118</v>
      </c>
      <c r="C51" s="14" t="n">
        <v>0.00189630066038898</v>
      </c>
      <c r="D51" s="13" t="n">
        <v>0.00234443027737478</v>
      </c>
      <c r="E51" s="13" t="n">
        <v>0</v>
      </c>
      <c r="F51" s="13" t="n">
        <v>1</v>
      </c>
      <c r="G51" s="1" t="n">
        <v>0</v>
      </c>
      <c r="H51" s="1" t="s">
        <v>163</v>
      </c>
      <c r="I51" s="4" t="n">
        <f aca="false">IF(COUNTIF(ParametrosSemSeedFixa!$A:$A,Parametros!A51)&gt;0,0,1)</f>
        <v>1</v>
      </c>
      <c r="J51" s="4" t="n">
        <f aca="false">0</f>
        <v>0</v>
      </c>
      <c r="K51" s="4" t="str">
        <f aca="false">IF(AND(B51="normal",NOT(COUNT(C51:D51)=2)),"Dados Incorretos", IF(AND(B51="triangular",NOT(COUNT(C51:E51)=3)),"Dados Incorretos", IF(AND(B51="poisson",NOT(COUNT(C51:D51)=1)),"Dados Incorretos", IF(AND(B51="normaltruncada",NOT(COUNT(C51:F51)=4)),"Dados Incorretos", IF(AND(B51="uniforme",NOT(COUNT(C51:D51)=2)),"Dados Incorretos", IF(AND(B51="poisson_percentual_eventos",NOT(COUNT(C51:D51)=1)),"Dados Incorretos","OK"))))))</f>
        <v>OK</v>
      </c>
      <c r="L51" s="4" t="str">
        <f aca="false">VLOOKUP(B51,Distribuições!$A$1:$F$13,6,0)</f>
        <v>Parametro 1: média, Parametro 2: desvio padrão, Parametro 3: mínimo, Parametro 4: máximo</v>
      </c>
      <c r="M51" s="4" t="n">
        <f aca="false">COUNTIF(Verificação_Parametros!$A:$A,Parametros!A51)</f>
        <v>1</v>
      </c>
      <c r="P51" s="4" t="n">
        <f aca="false">COUNTIF(Constantes!$A:$A,Parametros!A51)&gt;0</f>
        <v>0</v>
      </c>
      <c r="Q51" s="4" t="n">
        <f aca="false">AND(F51&gt;C51,E51 &lt; C51)</f>
        <v>1</v>
      </c>
      <c r="R51" s="4" t="n">
        <f aca="false">AND(E51&gt;D51,C51 &lt; D51)</f>
        <v>0</v>
      </c>
    </row>
    <row r="52" customFormat="false" ht="15" hidden="false" customHeight="false" outlineLevel="0" collapsed="false">
      <c r="A52" s="1" t="s">
        <v>135</v>
      </c>
      <c r="B52" s="1" t="s">
        <v>162</v>
      </c>
      <c r="C52" s="14" t="n">
        <v>0.00880460597467803</v>
      </c>
      <c r="D52" s="13" t="n">
        <v>0.007175516146522</v>
      </c>
      <c r="E52" s="13" t="n">
        <v>0</v>
      </c>
      <c r="F52" s="13" t="n">
        <v>1</v>
      </c>
      <c r="G52" s="1" t="n">
        <v>0</v>
      </c>
      <c r="H52" s="1" t="s">
        <v>163</v>
      </c>
      <c r="I52" s="4" t="n">
        <f aca="false">IF(COUNTIF(ParametrosSemSeedFixa!$A:$A,Parametros!A52)&gt;0,0,1)</f>
        <v>1</v>
      </c>
      <c r="J52" s="4" t="n">
        <f aca="false">0</f>
        <v>0</v>
      </c>
      <c r="K52" s="4" t="str">
        <f aca="false">IF(AND(B52="normal",NOT(COUNT(C52:D52)=2)),"Dados Incorretos", IF(AND(B52="triangular",NOT(COUNT(C52:E52)=3)),"Dados Incorretos", IF(AND(B52="poisson",NOT(COUNT(C52:D52)=1)),"Dados Incorretos", IF(AND(B52="normaltruncada",NOT(COUNT(C52:F52)=4)),"Dados Incorretos", IF(AND(B52="uniforme",NOT(COUNT(C52:D52)=2)),"Dados Incorretos", IF(AND(B52="poisson_percentual_eventos",NOT(COUNT(C52:D52)=1)),"Dados Incorretos","OK"))))))</f>
        <v>OK</v>
      </c>
      <c r="L52" s="4" t="str">
        <f aca="false">VLOOKUP(B52,Distribuições!$A$1:$F$13,6,0)</f>
        <v>Parametro 1: média, Parametro 2: desvio padrão</v>
      </c>
      <c r="M52" s="4" t="n">
        <f aca="false">COUNTIF(Verificação_Parametros!$A:$A,Parametros!A52)</f>
        <v>1</v>
      </c>
      <c r="P52" s="4" t="n">
        <f aca="false">COUNTIF(Constantes!$A:$A,Parametros!A52)&gt;0</f>
        <v>0</v>
      </c>
      <c r="Q52" s="4" t="n">
        <f aca="false">AND(F52&gt;C52,E52 &lt; C52)</f>
        <v>1</v>
      </c>
      <c r="R52" s="4" t="n">
        <f aca="false">AND(E52&gt;D52,C52 &lt; D52)</f>
        <v>0</v>
      </c>
    </row>
    <row r="53" customFormat="false" ht="15" hidden="false" customHeight="false" outlineLevel="0" collapsed="false">
      <c r="A53" s="1" t="s">
        <v>136</v>
      </c>
      <c r="B53" s="1" t="s">
        <v>162</v>
      </c>
      <c r="C53" s="14" t="n">
        <v>0</v>
      </c>
      <c r="D53" s="13" t="n">
        <v>0</v>
      </c>
      <c r="E53" s="13" t="n">
        <v>0</v>
      </c>
      <c r="F53" s="13" t="n">
        <v>1</v>
      </c>
      <c r="G53" s="1" t="n">
        <v>0</v>
      </c>
      <c r="H53" s="1" t="s">
        <v>163</v>
      </c>
      <c r="I53" s="4" t="n">
        <f aca="false">IF(COUNTIF(ParametrosSemSeedFixa!$A:$A,Parametros!A53)&gt;0,0,1)</f>
        <v>1</v>
      </c>
      <c r="J53" s="4" t="n">
        <f aca="false">0</f>
        <v>0</v>
      </c>
      <c r="K53" s="4" t="str">
        <f aca="false">IF(AND(B53="normal",NOT(COUNT(C53:D53)=2)),"Dados Incorretos", IF(AND(B53="triangular",NOT(COUNT(C53:E53)=3)),"Dados Incorretos", IF(AND(B53="poisson",NOT(COUNT(C53:D53)=1)),"Dados Incorretos", IF(AND(B53="normaltruncada",NOT(COUNT(C53:F53)=4)),"Dados Incorretos", IF(AND(B53="uniforme",NOT(COUNT(C53:D53)=2)),"Dados Incorretos", IF(AND(B53="poisson_percentual_eventos",NOT(COUNT(C53:D53)=1)),"Dados Incorretos","OK"))))))</f>
        <v>OK</v>
      </c>
      <c r="L53" s="4" t="str">
        <f aca="false">VLOOKUP(B53,Distribuições!$A$1:$F$13,6,0)</f>
        <v>Parametro 1: média, Parametro 2: desvio padrão</v>
      </c>
      <c r="M53" s="4" t="n">
        <f aca="false">COUNTIF(Verificação_Parametros!$A:$A,Parametros!A53)</f>
        <v>1</v>
      </c>
      <c r="P53" s="4" t="n">
        <f aca="false">COUNTIF(Constantes!$A:$A,Parametros!A53)&gt;0</f>
        <v>0</v>
      </c>
      <c r="Q53" s="4" t="n">
        <f aca="false">AND(F53&gt;C53,E53 &lt; C53)</f>
        <v>0</v>
      </c>
      <c r="R53" s="4" t="n">
        <f aca="false">AND(E53&gt;D53,C53 &lt; D53)</f>
        <v>0</v>
      </c>
    </row>
    <row r="54" customFormat="false" ht="15" hidden="false" customHeight="false" outlineLevel="0" collapsed="false">
      <c r="A54" s="1" t="s">
        <v>137</v>
      </c>
      <c r="B54" s="1" t="s">
        <v>162</v>
      </c>
      <c r="C54" s="14" t="n">
        <v>0</v>
      </c>
      <c r="D54" s="13" t="n">
        <v>0</v>
      </c>
      <c r="E54" s="13" t="n">
        <v>0</v>
      </c>
      <c r="F54" s="13" t="n">
        <v>1</v>
      </c>
      <c r="G54" s="1" t="n">
        <v>0</v>
      </c>
      <c r="H54" s="1" t="s">
        <v>163</v>
      </c>
      <c r="I54" s="4" t="n">
        <f aca="false">IF(COUNTIF(ParametrosSemSeedFixa!$A:$A,Parametros!A54)&gt;0,0,1)</f>
        <v>1</v>
      </c>
      <c r="J54" s="4" t="n">
        <f aca="false">0</f>
        <v>0</v>
      </c>
      <c r="K54" s="4" t="str">
        <f aca="false">IF(AND(B54="normal",NOT(COUNT(C54:D54)=2)),"Dados Incorretos", IF(AND(B54="triangular",NOT(COUNT(C54:E54)=3)),"Dados Incorretos", IF(AND(B54="poisson",NOT(COUNT(C54:D54)=1)),"Dados Incorretos", IF(AND(B54="normaltruncada",NOT(COUNT(C54:F54)=4)),"Dados Incorretos", IF(AND(B54="uniforme",NOT(COUNT(C54:D54)=2)),"Dados Incorretos", IF(AND(B54="poisson_percentual_eventos",NOT(COUNT(C54:D54)=1)),"Dados Incorretos","OK"))))))</f>
        <v>OK</v>
      </c>
      <c r="L54" s="4" t="str">
        <f aca="false">VLOOKUP(B54,Distribuições!$A$1:$F$13,6,0)</f>
        <v>Parametro 1: média, Parametro 2: desvio padrão</v>
      </c>
      <c r="M54" s="4" t="n">
        <f aca="false">COUNTIF(Verificação_Parametros!$A:$A,Parametros!A54)</f>
        <v>1</v>
      </c>
      <c r="P54" s="4" t="n">
        <f aca="false">COUNTIF(Constantes!$A:$A,Parametros!A54)&gt;0</f>
        <v>0</v>
      </c>
      <c r="Q54" s="4" t="n">
        <f aca="false">AND(F54&gt;C54,E54 &lt; C54)</f>
        <v>0</v>
      </c>
      <c r="R54" s="4" t="n">
        <f aca="false">AND(E54&gt;D54,C54 &lt; D54)</f>
        <v>0</v>
      </c>
    </row>
    <row r="55" customFormat="false" ht="15" hidden="false" customHeight="false" outlineLevel="0" collapsed="false">
      <c r="A55" s="1" t="s">
        <v>138</v>
      </c>
      <c r="B55" s="1" t="s">
        <v>162</v>
      </c>
      <c r="C55" s="14" t="n">
        <v>0</v>
      </c>
      <c r="D55" s="13" t="n">
        <v>0</v>
      </c>
      <c r="E55" s="13" t="n">
        <v>0</v>
      </c>
      <c r="F55" s="13" t="n">
        <v>1</v>
      </c>
      <c r="G55" s="1" t="n">
        <v>0</v>
      </c>
      <c r="H55" s="1" t="s">
        <v>163</v>
      </c>
      <c r="I55" s="4" t="n">
        <f aca="false">IF(COUNTIF(ParametrosSemSeedFixa!$A:$A,Parametros!A55)&gt;0,0,1)</f>
        <v>1</v>
      </c>
      <c r="J55" s="4" t="n">
        <f aca="false">0</f>
        <v>0</v>
      </c>
      <c r="K55" s="4" t="str">
        <f aca="false">IF(AND(B55="normal",NOT(COUNT(C55:D55)=2)),"Dados Incorretos", IF(AND(B55="triangular",NOT(COUNT(C55:E55)=3)),"Dados Incorretos", IF(AND(B55="poisson",NOT(COUNT(C55:D55)=1)),"Dados Incorretos", IF(AND(B55="normaltruncada",NOT(COUNT(C55:F55)=4)),"Dados Incorretos", IF(AND(B55="uniforme",NOT(COUNT(C55:D55)=2)),"Dados Incorretos", IF(AND(B55="poisson_percentual_eventos",NOT(COUNT(C55:D55)=1)),"Dados Incorretos","OK"))))))</f>
        <v>OK</v>
      </c>
      <c r="L55" s="4" t="str">
        <f aca="false">VLOOKUP(B55,Distribuições!$A$1:$F$13,6,0)</f>
        <v>Parametro 1: média, Parametro 2: desvio padrão</v>
      </c>
      <c r="M55" s="4" t="n">
        <f aca="false">COUNTIF(Verificação_Parametros!$A:$A,Parametros!A55)</f>
        <v>1</v>
      </c>
      <c r="P55" s="4" t="n">
        <f aca="false">COUNTIF(Constantes!$A:$A,Parametros!A55)&gt;0</f>
        <v>0</v>
      </c>
      <c r="Q55" s="4" t="n">
        <f aca="false">AND(F55&gt;C55,E55 &lt; C55)</f>
        <v>0</v>
      </c>
      <c r="R55" s="4" t="n">
        <f aca="false">AND(E55&gt;D55,C55 &lt; D55)</f>
        <v>0</v>
      </c>
    </row>
    <row r="56" customFormat="false" ht="15" hidden="false" customHeight="false" outlineLevel="0" collapsed="false">
      <c r="A56" s="1" t="s">
        <v>139</v>
      </c>
      <c r="B56" s="1" t="s">
        <v>162</v>
      </c>
      <c r="C56" s="14" t="n">
        <v>0</v>
      </c>
      <c r="D56" s="13" t="n">
        <v>0</v>
      </c>
      <c r="E56" s="13" t="n">
        <v>0</v>
      </c>
      <c r="F56" s="13" t="n">
        <v>1</v>
      </c>
      <c r="G56" s="1" t="n">
        <v>0</v>
      </c>
      <c r="H56" s="1" t="s">
        <v>163</v>
      </c>
      <c r="I56" s="4" t="n">
        <f aca="false">IF(COUNTIF(ParametrosSemSeedFixa!$A:$A,Parametros!A56)&gt;0,0,1)</f>
        <v>1</v>
      </c>
      <c r="J56" s="4" t="n">
        <f aca="false">0</f>
        <v>0</v>
      </c>
      <c r="K56" s="4" t="str">
        <f aca="false">IF(AND(B56="normal",NOT(COUNT(C56:D56)=2)),"Dados Incorretos", IF(AND(B56="triangular",NOT(COUNT(C56:E56)=3)),"Dados Incorretos", IF(AND(B56="poisson",NOT(COUNT(C56:D56)=1)),"Dados Incorretos", IF(AND(B56="normaltruncada",NOT(COUNT(C56:F56)=4)),"Dados Incorretos", IF(AND(B56="uniforme",NOT(COUNT(C56:D56)=2)),"Dados Incorretos", IF(AND(B56="poisson_percentual_eventos",NOT(COUNT(C56:D56)=1)),"Dados Incorretos","OK"))))))</f>
        <v>OK</v>
      </c>
      <c r="L56" s="4" t="str">
        <f aca="false">VLOOKUP(B56,Distribuições!$A$1:$F$13,6,0)</f>
        <v>Parametro 1: média, Parametro 2: desvio padrão</v>
      </c>
      <c r="M56" s="4" t="n">
        <f aca="false">COUNTIF(Verificação_Parametros!$A:$A,Parametros!A56)</f>
        <v>1</v>
      </c>
      <c r="P56" s="4" t="n">
        <f aca="false">COUNTIF(Constantes!$A:$A,Parametros!A56)&gt;0</f>
        <v>0</v>
      </c>
      <c r="Q56" s="4" t="n">
        <f aca="false">AND(F56&gt;C56,E56 &lt; C56)</f>
        <v>0</v>
      </c>
      <c r="R56" s="4" t="n">
        <f aca="false">AND(E56&gt;D56,C56 &lt; D56)</f>
        <v>0</v>
      </c>
    </row>
    <row r="57" customFormat="false" ht="15" hidden="false" customHeight="false" outlineLevel="0" collapsed="false">
      <c r="A57" s="1" t="s">
        <v>140</v>
      </c>
      <c r="B57" s="1" t="s">
        <v>162</v>
      </c>
      <c r="C57" s="14" t="n">
        <v>0</v>
      </c>
      <c r="D57" s="13" t="n">
        <v>0</v>
      </c>
      <c r="E57" s="13" t="n">
        <v>0</v>
      </c>
      <c r="F57" s="13" t="n">
        <v>1</v>
      </c>
      <c r="G57" s="1" t="n">
        <v>0</v>
      </c>
      <c r="H57" s="1" t="s">
        <v>163</v>
      </c>
      <c r="I57" s="4" t="n">
        <f aca="false">IF(COUNTIF(ParametrosSemSeedFixa!$A:$A,Parametros!A57)&gt;0,0,1)</f>
        <v>1</v>
      </c>
      <c r="J57" s="4" t="n">
        <f aca="false">0</f>
        <v>0</v>
      </c>
      <c r="K57" s="4" t="str">
        <f aca="false">IF(AND(B57="normal",NOT(COUNT(C57:D57)=2)),"Dados Incorretos", IF(AND(B57="triangular",NOT(COUNT(C57:E57)=3)),"Dados Incorretos", IF(AND(B57="poisson",NOT(COUNT(C57:D57)=1)),"Dados Incorretos", IF(AND(B57="normaltruncada",NOT(COUNT(C57:F57)=4)),"Dados Incorretos", IF(AND(B57="uniforme",NOT(COUNT(C57:D57)=2)),"Dados Incorretos", IF(AND(B57="poisson_percentual_eventos",NOT(COUNT(C57:D57)=1)),"Dados Incorretos","OK"))))))</f>
        <v>OK</v>
      </c>
      <c r="L57" s="4" t="str">
        <f aca="false">VLOOKUP(B57,Distribuições!$A$1:$F$13,6,0)</f>
        <v>Parametro 1: média, Parametro 2: desvio padrão</v>
      </c>
      <c r="M57" s="4" t="n">
        <f aca="false">COUNTIF(Verificação_Parametros!$A:$A,Parametros!A57)</f>
        <v>1</v>
      </c>
      <c r="P57" s="4" t="n">
        <f aca="false">COUNTIF(Constantes!$A:$A,Parametros!A57)&gt;0</f>
        <v>0</v>
      </c>
      <c r="Q57" s="4" t="n">
        <f aca="false">AND(F57&gt;C57,E57 &lt; C57)</f>
        <v>0</v>
      </c>
      <c r="R57" s="4" t="n">
        <f aca="false">AND(E57&gt;D57,C57 &lt; D57)</f>
        <v>0</v>
      </c>
    </row>
    <row r="58" customFormat="false" ht="15" hidden="false" customHeight="false" outlineLevel="0" collapsed="false">
      <c r="A58" s="1" t="s">
        <v>141</v>
      </c>
      <c r="B58" s="1" t="s">
        <v>118</v>
      </c>
      <c r="C58" s="14" t="n">
        <v>1.52948216340621</v>
      </c>
      <c r="D58" s="13" t="n">
        <v>0.678936685487901</v>
      </c>
      <c r="E58" s="13" t="n">
        <v>0</v>
      </c>
      <c r="F58" s="13" t="n">
        <v>19.3749967231657</v>
      </c>
      <c r="G58" s="1" t="n">
        <v>0</v>
      </c>
      <c r="H58" s="1" t="s">
        <v>163</v>
      </c>
      <c r="I58" s="4" t="n">
        <f aca="false">IF(COUNTIF(ParametrosSemSeedFixa!$A:$A,Parametros!A58)&gt;0,0,1)</f>
        <v>1</v>
      </c>
      <c r="J58" s="4" t="n">
        <f aca="false">0</f>
        <v>0</v>
      </c>
      <c r="K58" s="4" t="str">
        <f aca="false">IF(AND(B58="normal",NOT(COUNT(C58:D58)=2)),"Dados Incorretos", IF(AND(B58="triangular",NOT(COUNT(C58:E58)=3)),"Dados Incorretos", IF(AND(B58="poisson",NOT(COUNT(C58:D58)=1)),"Dados Incorretos", IF(AND(B58="normaltruncada",NOT(COUNT(C58:F58)=4)),"Dados Incorretos", IF(AND(B58="uniforme",NOT(COUNT(C58:D58)=2)),"Dados Incorretos", IF(AND(B58="poisson_percentual_eventos",NOT(COUNT(C58:D58)=1)),"Dados Incorretos","OK"))))))</f>
        <v>OK</v>
      </c>
      <c r="L58" s="4" t="str">
        <f aca="false">VLOOKUP(B58,Distribuições!$A$1:$F$13,6,0)</f>
        <v>Parametro 1: média, Parametro 2: desvio padrão, Parametro 3: mínimo, Parametro 4: máximo</v>
      </c>
      <c r="M58" s="4" t="n">
        <f aca="false">COUNTIF(Verificação_Parametros!$A:$A,Parametros!A58)</f>
        <v>1</v>
      </c>
      <c r="P58" s="4" t="n">
        <f aca="false">COUNTIF(Constantes!$A:$A,Parametros!A58)&gt;0</f>
        <v>0</v>
      </c>
      <c r="Q58" s="4" t="n">
        <f aca="false">AND(F58&gt;C58,E58 &lt; C58)</f>
        <v>1</v>
      </c>
      <c r="R58" s="4" t="n">
        <f aca="false">AND(E58&gt;D58,C58 &lt; D58)</f>
        <v>0</v>
      </c>
    </row>
    <row r="59" customFormat="false" ht="15" hidden="false" customHeight="false" outlineLevel="0" collapsed="false">
      <c r="A59" s="1" t="s">
        <v>142</v>
      </c>
      <c r="B59" s="1" t="s">
        <v>118</v>
      </c>
      <c r="C59" s="12" t="n">
        <v>0</v>
      </c>
      <c r="D59" s="15" t="n">
        <v>0</v>
      </c>
      <c r="E59" s="13" t="n">
        <v>-0.0001</v>
      </c>
      <c r="F59" s="13" t="n">
        <v>10000000</v>
      </c>
      <c r="G59" s="1" t="n">
        <v>0</v>
      </c>
      <c r="H59" s="1" t="s">
        <v>163</v>
      </c>
      <c r="I59" s="4" t="n">
        <f aca="false">IF(COUNTIF(ParametrosSemSeedFixa!$A:$A,Parametros!A59)&gt;0,0,1)</f>
        <v>1</v>
      </c>
      <c r="J59" s="4" t="n">
        <f aca="false">0</f>
        <v>0</v>
      </c>
      <c r="K59" s="4" t="str">
        <f aca="false">IF(AND(B59="normal",NOT(COUNT(C59:D59)=2)),"Dados Incorretos", IF(AND(B59="triangular",NOT(COUNT(C59:E59)=3)),"Dados Incorretos", IF(AND(B59="poisson",NOT(COUNT(C59:D59)=1)),"Dados Incorretos", IF(AND(B59="normaltruncada",NOT(COUNT(C59:F59)=4)),"Dados Incorretos", IF(AND(B59="uniforme",NOT(COUNT(C59:D59)=2)),"Dados Incorretos", IF(AND(B59="poisson_percentual_eventos",NOT(COUNT(C59:D59)=1)),"Dados Incorretos","OK"))))))</f>
        <v>OK</v>
      </c>
      <c r="L59" s="4" t="str">
        <f aca="false">VLOOKUP(B59,Distribuições!$A$1:$F$13,6,0)</f>
        <v>Parametro 1: média, Parametro 2: desvio padrão, Parametro 3: mínimo, Parametro 4: máximo</v>
      </c>
      <c r="M59" s="4" t="n">
        <f aca="false">COUNTIF(Verificação_Parametros!$A:$A,Parametros!A59)</f>
        <v>1</v>
      </c>
      <c r="P59" s="4" t="n">
        <f aca="false">COUNTIF(Constantes!$A:$A,Parametros!A59)&gt;0</f>
        <v>0</v>
      </c>
      <c r="Q59" s="4" t="n">
        <f aca="false">AND(F59&gt;C59,E59 &lt; C59)</f>
        <v>1</v>
      </c>
      <c r="R59" s="4" t="n">
        <f aca="false">AND(E59&gt;D59,C59 &lt; D59)</f>
        <v>0</v>
      </c>
    </row>
    <row r="60" customFormat="false" ht="15" hidden="false" customHeight="false" outlineLevel="0" collapsed="false">
      <c r="A60" s="1" t="s">
        <v>143</v>
      </c>
      <c r="B60" s="1" t="s">
        <v>118</v>
      </c>
      <c r="C60" s="12" t="n">
        <v>0</v>
      </c>
      <c r="D60" s="15" t="n">
        <v>0</v>
      </c>
      <c r="E60" s="13" t="n">
        <v>-0.0001</v>
      </c>
      <c r="F60" s="13" t="n">
        <v>10000000</v>
      </c>
      <c r="G60" s="1" t="n">
        <v>0</v>
      </c>
      <c r="H60" s="1" t="s">
        <v>163</v>
      </c>
      <c r="I60" s="4" t="n">
        <f aca="false">IF(COUNTIF(ParametrosSemSeedFixa!$A:$A,Parametros!A60)&gt;0,0,1)</f>
        <v>1</v>
      </c>
      <c r="J60" s="4" t="n">
        <f aca="false">0</f>
        <v>0</v>
      </c>
      <c r="K60" s="4" t="str">
        <f aca="false">IF(AND(B60="normal",NOT(COUNT(C60:D60)=2)),"Dados Incorretos", IF(AND(B60="triangular",NOT(COUNT(C60:E60)=3)),"Dados Incorretos", IF(AND(B60="poisson",NOT(COUNT(C60:D60)=1)),"Dados Incorretos", IF(AND(B60="normaltruncada",NOT(COUNT(C60:F60)=4)),"Dados Incorretos", IF(AND(B60="uniforme",NOT(COUNT(C60:D60)=2)),"Dados Incorretos", IF(AND(B60="poisson_percentual_eventos",NOT(COUNT(C60:D60)=1)),"Dados Incorretos","OK"))))))</f>
        <v>OK</v>
      </c>
      <c r="L60" s="4" t="str">
        <f aca="false">VLOOKUP(B60,Distribuições!$A$1:$F$13,6,0)</f>
        <v>Parametro 1: média, Parametro 2: desvio padrão, Parametro 3: mínimo, Parametro 4: máximo</v>
      </c>
      <c r="M60" s="4" t="n">
        <f aca="false">COUNTIF(Verificação_Parametros!$A:$A,Parametros!A60)</f>
        <v>1</v>
      </c>
      <c r="P60" s="4" t="n">
        <f aca="false">COUNTIF(Constantes!$A:$A,Parametros!A60)&gt;0</f>
        <v>0</v>
      </c>
      <c r="Q60" s="4" t="n">
        <f aca="false">AND(F60&gt;C60,E60 &lt; C60)</f>
        <v>1</v>
      </c>
      <c r="R60" s="4" t="n">
        <f aca="false">AND(E60&gt;D60,C60 &lt; D60)</f>
        <v>0</v>
      </c>
    </row>
    <row r="61" customFormat="false" ht="15" hidden="false" customHeight="false" outlineLevel="0" collapsed="false">
      <c r="A61" s="1" t="s">
        <v>144</v>
      </c>
      <c r="B61" s="1" t="s">
        <v>118</v>
      </c>
      <c r="C61" s="12" t="n">
        <v>0</v>
      </c>
      <c r="D61" s="15" t="n">
        <v>0</v>
      </c>
      <c r="E61" s="15" t="n">
        <v>-0.0001</v>
      </c>
      <c r="F61" s="15" t="n">
        <v>10000000</v>
      </c>
      <c r="G61" s="1" t="n">
        <v>0</v>
      </c>
      <c r="H61" s="1" t="s">
        <v>163</v>
      </c>
      <c r="I61" s="4" t="n">
        <f aca="false">IF(COUNTIF(ParametrosSemSeedFixa!$A:$A,Parametros!A61)&gt;0,0,1)</f>
        <v>1</v>
      </c>
      <c r="J61" s="4" t="n">
        <f aca="false">0</f>
        <v>0</v>
      </c>
      <c r="K61" s="4" t="str">
        <f aca="false">IF(AND(B61="normal",NOT(COUNT(C61:D61)=2)),"Dados Incorretos", IF(AND(B61="triangular",NOT(COUNT(C61:E61)=3)),"Dados Incorretos", IF(AND(B61="poisson",NOT(COUNT(C61:D61)=1)),"Dados Incorretos", IF(AND(B61="normaltruncada",NOT(COUNT(C61:F61)=4)),"Dados Incorretos", IF(AND(B61="uniforme",NOT(COUNT(C61:D61)=2)),"Dados Incorretos", IF(AND(B61="poisson_percentual_eventos",NOT(COUNT(C61:D61)=1)),"Dados Incorretos","OK"))))))</f>
        <v>OK</v>
      </c>
      <c r="L61" s="4" t="str">
        <f aca="false">VLOOKUP(B61,Distribuições!$A$1:$F$13,6,0)</f>
        <v>Parametro 1: média, Parametro 2: desvio padrão, Parametro 3: mínimo, Parametro 4: máximo</v>
      </c>
      <c r="M61" s="4" t="n">
        <f aca="false">COUNTIF(Verificação_Parametros!$A:$A,Parametros!A61)</f>
        <v>1</v>
      </c>
      <c r="P61" s="4" t="n">
        <f aca="false">COUNTIF(Constantes!$A:$A,Parametros!A61)&gt;0</f>
        <v>0</v>
      </c>
      <c r="Q61" s="4" t="n">
        <f aca="false">AND(F61&gt;C61,E61 &lt; C61)</f>
        <v>1</v>
      </c>
      <c r="R61" s="4" t="n">
        <f aca="false">AND(E61&gt;D61,C61 &lt; D61)</f>
        <v>0</v>
      </c>
    </row>
    <row r="62" customFormat="false" ht="15" hidden="false" customHeight="false" outlineLevel="0" collapsed="false">
      <c r="A62" s="1" t="s">
        <v>145</v>
      </c>
      <c r="B62" s="1" t="s">
        <v>118</v>
      </c>
      <c r="C62" s="14" t="n">
        <v>7.79104767029113</v>
      </c>
      <c r="D62" s="13" t="n">
        <v>6.85604192757315</v>
      </c>
      <c r="E62" s="13" t="n">
        <v>-0.0001</v>
      </c>
      <c r="F62" s="13" t="n">
        <v>1000000</v>
      </c>
      <c r="G62" s="1" t="n">
        <v>0</v>
      </c>
      <c r="H62" s="1" t="s">
        <v>163</v>
      </c>
      <c r="I62" s="4" t="n">
        <f aca="false">IF(COUNTIF(ParametrosSemSeedFixa!$A:$A,Parametros!A62)&gt;0,0,1)</f>
        <v>1</v>
      </c>
      <c r="J62" s="4" t="n">
        <f aca="false">0</f>
        <v>0</v>
      </c>
      <c r="K62" s="4" t="str">
        <f aca="false">IF(AND(B62="normal",NOT(COUNT(C62:D62)=2)),"Dados Incorretos", IF(AND(B62="triangular",NOT(COUNT(C62:E62)=3)),"Dados Incorretos", IF(AND(B62="poisson",NOT(COUNT(C62:D62)=1)),"Dados Incorretos", IF(AND(B62="normaltruncada",NOT(COUNT(C62:F62)=4)),"Dados Incorretos", IF(AND(B62="uniforme",NOT(COUNT(C62:D62)=2)),"Dados Incorretos", IF(AND(B62="poisson_percentual_eventos",NOT(COUNT(C62:D62)=1)),"Dados Incorretos","OK"))))))</f>
        <v>OK</v>
      </c>
      <c r="L62" s="4" t="str">
        <f aca="false">VLOOKUP(B62,Distribuições!$A$1:$F$13,6,0)</f>
        <v>Parametro 1: média, Parametro 2: desvio padrão, Parametro 3: mínimo, Parametro 4: máximo</v>
      </c>
      <c r="M62" s="4" t="n">
        <f aca="false">COUNTIF(Verificação_Parametros!$A:$A,Parametros!A62)</f>
        <v>1</v>
      </c>
      <c r="P62" s="4" t="n">
        <f aca="false">COUNTIF(Constantes!$A:$A,Parametros!A62)&gt;0</f>
        <v>0</v>
      </c>
      <c r="Q62" s="4" t="n">
        <f aca="false">AND(F62&gt;C62,E62 &lt; C62)</f>
        <v>1</v>
      </c>
      <c r="R62" s="4" t="n">
        <f aca="false">AND(E62&gt;D62,C62 &lt; D62)</f>
        <v>0</v>
      </c>
    </row>
    <row r="63" customFormat="false" ht="15" hidden="false" customHeight="false" outlineLevel="0" collapsed="false">
      <c r="A63" s="1" t="s">
        <v>146</v>
      </c>
      <c r="B63" s="1" t="s">
        <v>147</v>
      </c>
      <c r="C63" s="12" t="n">
        <f aca="false">D63-0.001</f>
        <v>58708.999</v>
      </c>
      <c r="D63" s="15" t="n">
        <v>58709</v>
      </c>
      <c r="E63" s="15" t="n">
        <f aca="false">D63+0.0001</f>
        <v>58709.0001</v>
      </c>
      <c r="F63" s="13"/>
      <c r="G63" s="1" t="n">
        <v>0</v>
      </c>
      <c r="H63" s="1" t="s">
        <v>163</v>
      </c>
      <c r="I63" s="4" t="n">
        <f aca="false">IF(COUNTIF(ParametrosSemSeedFixa!$A:$A,Parametros!A63)&gt;0,0,1)</f>
        <v>1</v>
      </c>
      <c r="J63" s="4" t="n">
        <f aca="false">0</f>
        <v>0</v>
      </c>
      <c r="K63" s="4" t="str">
        <f aca="false">IF(AND(B63="normal",NOT(COUNT(C63:D63)=2)),"Dados Incorretos", IF(AND(B63="triangular",NOT(COUNT(C63:E63)=3)),"Dados Incorretos", IF(AND(B63="poisson",NOT(COUNT(C63:D63)=1)),"Dados Incorretos", IF(AND(B63="normaltruncada",NOT(COUNT(C63:F63)=4)),"Dados Incorretos", IF(AND(B63="uniforme",NOT(COUNT(C63:D63)=2)),"Dados Incorretos", IF(AND(B63="poisson_percentual_eventos",NOT(COUNT(C63:D63)=1)),"Dados Incorretos","OK"))))))</f>
        <v>OK</v>
      </c>
      <c r="L63" s="4" t="str">
        <f aca="false">VLOOKUP(B63,Distribuições!$A$1:$F$13,6,0)</f>
        <v>Parametro 1: mínimo, Parametro 2: moda (valor mais provável), Parametro 3: máximo</v>
      </c>
      <c r="M63" s="4" t="n">
        <f aca="false">COUNTIF(Verificação_Parametros!$A:$A,Parametros!A63)</f>
        <v>1</v>
      </c>
      <c r="P63" s="4" t="n">
        <f aca="false">COUNTIF(Constantes!$A:$A,Parametros!A63)&gt;0</f>
        <v>0</v>
      </c>
      <c r="Q63" s="4" t="n">
        <f aca="false">AND(F63&gt;C63,E63 &lt; C63)</f>
        <v>0</v>
      </c>
      <c r="R63" s="4" t="n">
        <f aca="false">AND(E63&gt;D63,C63 &lt; D63)</f>
        <v>1</v>
      </c>
    </row>
    <row r="64" customFormat="false" ht="15" hidden="false" customHeight="false" outlineLevel="0" collapsed="false">
      <c r="A64" s="1" t="s">
        <v>148</v>
      </c>
      <c r="B64" s="3" t="s">
        <v>162</v>
      </c>
      <c r="C64" s="12" t="n">
        <v>5259.74</v>
      </c>
      <c r="D64" s="15" t="n">
        <v>0</v>
      </c>
      <c r="E64" s="13"/>
      <c r="F64" s="13"/>
      <c r="G64" s="1" t="n">
        <v>0</v>
      </c>
      <c r="H64" s="1" t="s">
        <v>163</v>
      </c>
      <c r="I64" s="4" t="n">
        <f aca="false">IF(COUNTIF(ParametrosSemSeedFixa!$A:$A,Parametros!A64)&gt;0,0,1)</f>
        <v>1</v>
      </c>
      <c r="J64" s="4" t="n">
        <f aca="false">0</f>
        <v>0</v>
      </c>
      <c r="K64" s="4" t="str">
        <f aca="false">IF(AND(B64="normal",NOT(COUNT(C64:D64)=2)),"Dados Incorretos", IF(AND(B64="triangular",NOT(COUNT(C64:E64)=3)),"Dados Incorretos", IF(AND(B64="poisson",NOT(COUNT(C64:D64)=1)),"Dados Incorretos", IF(AND(B64="normaltruncada",NOT(COUNT(C64:F64)=4)),"Dados Incorretos", IF(AND(B64="uniforme",NOT(COUNT(C64:D64)=2)),"Dados Incorretos", IF(AND(B64="poisson_percentual_eventos",NOT(COUNT(C64:D64)=1)),"Dados Incorretos","OK"))))))</f>
        <v>OK</v>
      </c>
      <c r="L64" s="4" t="str">
        <f aca="false">VLOOKUP(B64,Distribuições!$A$1:$F$13,6,0)</f>
        <v>Parametro 1: média, Parametro 2: desvio padrão</v>
      </c>
      <c r="M64" s="4" t="n">
        <f aca="false">COUNTIF(Verificação_Parametros!$A:$A,Parametros!A64)</f>
        <v>1</v>
      </c>
      <c r="P64" s="4" t="n">
        <f aca="false">COUNTIF(Constantes!$A:$A,Parametros!A64)&gt;0</f>
        <v>0</v>
      </c>
      <c r="Q64" s="4" t="n">
        <f aca="false">AND(F64&gt;C64,E64 &lt; C64)</f>
        <v>0</v>
      </c>
      <c r="R64" s="4" t="n">
        <f aca="false">AND(E64&gt;D64,C64 &lt; D64)</f>
        <v>0</v>
      </c>
    </row>
    <row r="65" customFormat="false" ht="15" hidden="false" customHeight="false" outlineLevel="0" collapsed="false">
      <c r="A65" s="1" t="s">
        <v>149</v>
      </c>
      <c r="B65" s="3" t="s">
        <v>162</v>
      </c>
      <c r="C65" s="12" t="n">
        <v>6038</v>
      </c>
      <c r="D65" s="15" t="n">
        <v>0</v>
      </c>
      <c r="E65" s="13"/>
      <c r="F65" s="13"/>
      <c r="G65" s="1" t="n">
        <v>0</v>
      </c>
      <c r="H65" s="1" t="s">
        <v>163</v>
      </c>
      <c r="I65" s="4" t="n">
        <f aca="false">IF(COUNTIF(ParametrosSemSeedFixa!$A:$A,Parametros!A65)&gt;0,0,1)</f>
        <v>1</v>
      </c>
      <c r="J65" s="4" t="n">
        <f aca="false">0</f>
        <v>0</v>
      </c>
      <c r="K65" s="4" t="str">
        <f aca="false">IF(AND(B65="normal",NOT(COUNT(C65:D65)=2)),"Dados Incorretos", IF(AND(B65="triangular",NOT(COUNT(C65:E65)=3)),"Dados Incorretos", IF(AND(B65="poisson",NOT(COUNT(C65:D65)=1)),"Dados Incorretos", IF(AND(B65="normaltruncada",NOT(COUNT(C65:F65)=4)),"Dados Incorretos", IF(AND(B65="uniforme",NOT(COUNT(C65:D65)=2)),"Dados Incorretos", IF(AND(B65="poisson_percentual_eventos",NOT(COUNT(C65:D65)=1)),"Dados Incorretos","OK"))))))</f>
        <v>OK</v>
      </c>
      <c r="L65" s="4" t="str">
        <f aca="false">VLOOKUP(B65,Distribuições!$A$1:$F$13,6,0)</f>
        <v>Parametro 1: média, Parametro 2: desvio padrão</v>
      </c>
      <c r="M65" s="4" t="n">
        <f aca="false">COUNTIF(Verificação_Parametros!$A:$A,Parametros!A65)</f>
        <v>1</v>
      </c>
      <c r="P65" s="4" t="n">
        <f aca="false">COUNTIF(Constantes!$A:$A,Parametros!A65)&gt;0</f>
        <v>0</v>
      </c>
      <c r="Q65" s="4" t="n">
        <f aca="false">AND(F65&gt;C65,E65 &lt; C65)</f>
        <v>0</v>
      </c>
      <c r="R65" s="4" t="n">
        <f aca="false">AND(E65&gt;D65,C65 &lt; D65)</f>
        <v>0</v>
      </c>
    </row>
    <row r="66" customFormat="false" ht="15" hidden="false" customHeight="false" outlineLevel="0" collapsed="false">
      <c r="A66" s="1" t="s">
        <v>150</v>
      </c>
      <c r="B66" s="1" t="s">
        <v>147</v>
      </c>
      <c r="C66" s="12" t="n">
        <v>1E-005</v>
      </c>
      <c r="D66" s="15" t="n">
        <f aca="false">C66*1.1</f>
        <v>1.1E-005</v>
      </c>
      <c r="E66" s="15" t="n">
        <f aca="false">D66*1.1</f>
        <v>1.21E-005</v>
      </c>
      <c r="F66" s="13"/>
      <c r="G66" s="1" t="n">
        <v>0</v>
      </c>
      <c r="H66" s="1" t="s">
        <v>163</v>
      </c>
      <c r="I66" s="4" t="n">
        <f aca="false">IF(COUNTIF(ParametrosSemSeedFixa!$A:$A,Parametros!A66)&gt;0,0,1)</f>
        <v>1</v>
      </c>
      <c r="J66" s="4" t="n">
        <f aca="false">0</f>
        <v>0</v>
      </c>
      <c r="K66" s="4" t="str">
        <f aca="false">IF(AND(B66="normal",NOT(COUNT(C66:D66)=2)),"Dados Incorretos", IF(AND(B66="triangular",NOT(COUNT(C66:E66)=3)),"Dados Incorretos", IF(AND(B66="poisson",NOT(COUNT(C66:D66)=1)),"Dados Incorretos", IF(AND(B66="normaltruncada",NOT(COUNT(C66:F66)=4)),"Dados Incorretos", IF(AND(B66="uniforme",NOT(COUNT(C66:D66)=2)),"Dados Incorretos", IF(AND(B66="poisson_percentual_eventos",NOT(COUNT(C66:D66)=1)),"Dados Incorretos","OK"))))))</f>
        <v>OK</v>
      </c>
      <c r="L66" s="4" t="str">
        <f aca="false">VLOOKUP(B66,Distribuições!$A$1:$F$13,6,0)</f>
        <v>Parametro 1: mínimo, Parametro 2: moda (valor mais provável), Parametro 3: máximo</v>
      </c>
      <c r="M66" s="4" t="n">
        <f aca="false">COUNTIF(Verificação_Parametros!$A:$A,Parametros!A66)</f>
        <v>1</v>
      </c>
      <c r="P66" s="4" t="n">
        <f aca="false">COUNTIF(Constantes!$A:$A,Parametros!A66)&gt;0</f>
        <v>0</v>
      </c>
      <c r="Q66" s="4" t="n">
        <f aca="false">AND(F66&gt;C66,E66 &lt; C66)</f>
        <v>0</v>
      </c>
      <c r="R66" s="4" t="n">
        <f aca="false">AND(E66&gt;D66,C66 &lt; D66)</f>
        <v>1</v>
      </c>
    </row>
    <row r="67" customFormat="false" ht="15" hidden="false" customHeight="false" outlineLevel="0" collapsed="false">
      <c r="A67" s="1" t="s">
        <v>151</v>
      </c>
      <c r="B67" s="1" t="s">
        <v>147</v>
      </c>
      <c r="C67" s="12" t="n">
        <v>1E-005</v>
      </c>
      <c r="D67" s="15" t="n">
        <f aca="false">C67*1.1</f>
        <v>1.1E-005</v>
      </c>
      <c r="E67" s="15" t="n">
        <f aca="false">D67*1.1</f>
        <v>1.21E-005</v>
      </c>
      <c r="F67" s="13"/>
      <c r="G67" s="1" t="n">
        <v>0</v>
      </c>
      <c r="H67" s="1" t="s">
        <v>163</v>
      </c>
      <c r="I67" s="4" t="n">
        <f aca="false">IF(COUNTIF(ParametrosSemSeedFixa!$A:$A,Parametros!A67)&gt;0,0,1)</f>
        <v>1</v>
      </c>
      <c r="J67" s="4" t="n">
        <f aca="false">0</f>
        <v>0</v>
      </c>
      <c r="K67" s="4" t="str">
        <f aca="false">IF(AND(B67="normal",NOT(COUNT(C67:D67)=2)),"Dados Incorretos", IF(AND(B67="triangular",NOT(COUNT(C67:E67)=3)),"Dados Incorretos", IF(AND(B67="poisson",NOT(COUNT(C67:D67)=1)),"Dados Incorretos", IF(AND(B67="normaltruncada",NOT(COUNT(C67:F67)=4)),"Dados Incorretos", IF(AND(B67="uniforme",NOT(COUNT(C67:D67)=2)),"Dados Incorretos", IF(AND(B67="poisson_percentual_eventos",NOT(COUNT(C67:D67)=1)),"Dados Incorretos","OK"))))))</f>
        <v>OK</v>
      </c>
      <c r="L67" s="4" t="str">
        <f aca="false">VLOOKUP(B67,Distribuições!$A$1:$F$13,6,0)</f>
        <v>Parametro 1: mínimo, Parametro 2: moda (valor mais provável), Parametro 3: máximo</v>
      </c>
      <c r="M67" s="4" t="n">
        <f aca="false">COUNTIF(Verificação_Parametros!$A:$A,Parametros!A67)</f>
        <v>1</v>
      </c>
      <c r="P67" s="4" t="n">
        <f aca="false">COUNTIF(Constantes!$A:$A,Parametros!A67)&gt;0</f>
        <v>0</v>
      </c>
      <c r="Q67" s="4" t="n">
        <f aca="false">AND(F67&gt;C67,E67 &lt; C67)</f>
        <v>0</v>
      </c>
      <c r="R67" s="4" t="n">
        <f aca="false">AND(E67&gt;D67,C67 &lt; D67)</f>
        <v>1</v>
      </c>
    </row>
    <row r="68" customFormat="false" ht="15" hidden="false" customHeight="false" outlineLevel="0" collapsed="false">
      <c r="A68" s="1" t="s">
        <v>152</v>
      </c>
      <c r="B68" s="1" t="s">
        <v>147</v>
      </c>
      <c r="C68" s="12" t="n">
        <v>1E-005</v>
      </c>
      <c r="D68" s="15" t="n">
        <f aca="false">C68*1.1</f>
        <v>1.1E-005</v>
      </c>
      <c r="E68" s="15" t="n">
        <f aca="false">D68*1.1</f>
        <v>1.21E-005</v>
      </c>
      <c r="F68" s="13"/>
      <c r="G68" s="1" t="n">
        <v>0</v>
      </c>
      <c r="H68" s="1" t="s">
        <v>163</v>
      </c>
      <c r="I68" s="4" t="n">
        <f aca="false">IF(COUNTIF(ParametrosSemSeedFixa!$A:$A,Parametros!A68)&gt;0,0,1)</f>
        <v>1</v>
      </c>
      <c r="J68" s="4" t="n">
        <f aca="false">0</f>
        <v>0</v>
      </c>
      <c r="K68" s="4" t="str">
        <f aca="false">IF(AND(B68="normal",NOT(COUNT(C68:D68)=2)),"Dados Incorretos", IF(AND(B68="triangular",NOT(COUNT(C68:E68)=3)),"Dados Incorretos", IF(AND(B68="poisson",NOT(COUNT(C68:D68)=1)),"Dados Incorretos", IF(AND(B68="normaltruncada",NOT(COUNT(C68:F68)=4)),"Dados Incorretos", IF(AND(B68="uniforme",NOT(COUNT(C68:D68)=2)),"Dados Incorretos", IF(AND(B68="poisson_percentual_eventos",NOT(COUNT(C68:D68)=1)),"Dados Incorretos","OK"))))))</f>
        <v>OK</v>
      </c>
      <c r="L68" s="4" t="str">
        <f aca="false">VLOOKUP(B68,Distribuições!$A$1:$F$13,6,0)</f>
        <v>Parametro 1: mínimo, Parametro 2: moda (valor mais provável), Parametro 3: máximo</v>
      </c>
      <c r="M68" s="4" t="n">
        <f aca="false">COUNTIF(Verificação_Parametros!$A:$A,Parametros!A68)</f>
        <v>1</v>
      </c>
      <c r="P68" s="4" t="n">
        <f aca="false">COUNTIF(Constantes!$A:$A,Parametros!A68)&gt;0</f>
        <v>0</v>
      </c>
      <c r="Q68" s="4" t="n">
        <f aca="false">AND(F68&gt;C68,E68 &lt; C68)</f>
        <v>0</v>
      </c>
      <c r="R68" s="4" t="n">
        <f aca="false">AND(E68&gt;D68,C68 &lt; D68)</f>
        <v>1</v>
      </c>
    </row>
    <row r="69" customFormat="false" ht="15" hidden="false" customHeight="false" outlineLevel="0" collapsed="false">
      <c r="A69" s="1" t="s">
        <v>153</v>
      </c>
      <c r="B69" s="1" t="s">
        <v>122</v>
      </c>
      <c r="C69" s="14" t="n">
        <f aca="false">0.5*3/5</f>
        <v>0.3</v>
      </c>
      <c r="D69" s="13"/>
      <c r="E69" s="13"/>
      <c r="F69" s="13"/>
      <c r="G69" s="1" t="n">
        <v>0</v>
      </c>
      <c r="H69" s="1" t="s">
        <v>163</v>
      </c>
      <c r="I69" s="4" t="n">
        <f aca="false">IF(COUNTIF(ParametrosSemSeedFixa!$A:$A,Parametros!A69)&gt;0,0,1)</f>
        <v>1</v>
      </c>
      <c r="J69" s="4" t="n">
        <f aca="false">0</f>
        <v>0</v>
      </c>
      <c r="K69" s="4" t="str">
        <f aca="false">IF(AND(B69="normal",NOT(COUNT(C69:D69)=2)),"Dados Incorretos", IF(AND(B69="triangular",NOT(COUNT(C69:E69)=3)),"Dados Incorretos", IF(AND(B69="poisson",NOT(COUNT(C69:D69)=1)),"Dados Incorretos", IF(AND(B69="normaltruncada",NOT(COUNT(C69:F69)=4)),"Dados Incorretos", IF(AND(B69="uniforme",NOT(COUNT(C69:D69)=2)),"Dados Incorretos", IF(AND(B69="poisson_percentual_eventos",NOT(COUNT(C69:D69)=1)),"Dados Incorretos","OK"))))))</f>
        <v>OK</v>
      </c>
      <c r="L69" s="4" t="str">
        <f aca="false">VLOOKUP(B69,Distribuições!$A$1:$F$13,6,0)</f>
        <v>Parametro 1: taxa (eventos / ano)</v>
      </c>
      <c r="M69" s="4" t="n">
        <f aca="false">COUNTIF(Verificação_Parametros!$A:$A,Parametros!A69)</f>
        <v>1</v>
      </c>
      <c r="P69" s="4" t="n">
        <f aca="false">COUNTIF(Constantes!$A:$A,Parametros!A69)&gt;0</f>
        <v>0</v>
      </c>
      <c r="Q69" s="4" t="n">
        <f aca="false">AND(F69&gt;C69,E69 &lt; C69)</f>
        <v>0</v>
      </c>
      <c r="R69" s="4" t="n">
        <f aca="false">AND(E69&gt;D69,C69 &lt; D69)</f>
        <v>0</v>
      </c>
    </row>
    <row r="70" customFormat="false" ht="15" hidden="false" customHeight="false" outlineLevel="0" collapsed="false">
      <c r="A70" s="1" t="s">
        <v>154</v>
      </c>
      <c r="B70" s="1" t="s">
        <v>122</v>
      </c>
      <c r="C70" s="14" t="n">
        <f aca="false">3/5</f>
        <v>0.6</v>
      </c>
      <c r="D70" s="13"/>
      <c r="E70" s="13"/>
      <c r="F70" s="13"/>
      <c r="G70" s="1" t="n">
        <v>0</v>
      </c>
      <c r="H70" s="1" t="s">
        <v>163</v>
      </c>
      <c r="I70" s="4" t="n">
        <f aca="false">IF(COUNTIF(ParametrosSemSeedFixa!$A:$A,Parametros!A70)&gt;0,0,1)</f>
        <v>1</v>
      </c>
      <c r="J70" s="4" t="n">
        <f aca="false">0</f>
        <v>0</v>
      </c>
      <c r="K70" s="4" t="str">
        <f aca="false">IF(AND(B70="normal",NOT(COUNT(C70:D70)=2)),"Dados Incorretos", IF(AND(B70="triangular",NOT(COUNT(C70:E70)=3)),"Dados Incorretos", IF(AND(B70="poisson",NOT(COUNT(C70:D70)=1)),"Dados Incorretos", IF(AND(B70="normaltruncada",NOT(COUNT(C70:F70)=4)),"Dados Incorretos", IF(AND(B70="uniforme",NOT(COUNT(C70:D70)=2)),"Dados Incorretos", IF(AND(B70="poisson_percentual_eventos",NOT(COUNT(C70:D70)=1)),"Dados Incorretos","OK"))))))</f>
        <v>OK</v>
      </c>
      <c r="L70" s="4" t="str">
        <f aca="false">VLOOKUP(B70,Distribuições!$A$1:$F$13,6,0)</f>
        <v>Parametro 1: taxa (eventos / ano)</v>
      </c>
      <c r="M70" s="4" t="n">
        <f aca="false">COUNTIF(Verificação_Parametros!$A:$A,Parametros!A70)</f>
        <v>1</v>
      </c>
      <c r="P70" s="4" t="n">
        <f aca="false">COUNTIF(Constantes!$A:$A,Parametros!A70)&gt;0</f>
        <v>0</v>
      </c>
      <c r="Q70" s="4" t="n">
        <f aca="false">AND(F70&gt;C70,E70 &lt; C70)</f>
        <v>0</v>
      </c>
      <c r="R70" s="4" t="n">
        <f aca="false">AND(E70&gt;D70,C70 &lt; D70)</f>
        <v>0</v>
      </c>
    </row>
    <row r="71" customFormat="false" ht="15" hidden="false" customHeight="false" outlineLevel="0" collapsed="false">
      <c r="A71" s="1" t="s">
        <v>155</v>
      </c>
      <c r="B71" s="1" t="s">
        <v>122</v>
      </c>
      <c r="C71" s="14" t="n">
        <v>0</v>
      </c>
      <c r="D71" s="13"/>
      <c r="E71" s="13"/>
      <c r="F71" s="13"/>
      <c r="G71" s="1" t="n">
        <v>0</v>
      </c>
      <c r="H71" s="1" t="s">
        <v>163</v>
      </c>
      <c r="I71" s="4" t="n">
        <f aca="false">IF(COUNTIF(ParametrosSemSeedFixa!$A:$A,Parametros!A71)&gt;0,0,1)</f>
        <v>1</v>
      </c>
      <c r="J71" s="4" t="n">
        <f aca="false">0</f>
        <v>0</v>
      </c>
      <c r="K71" s="4" t="str">
        <f aca="false">IF(AND(B71="normal",NOT(COUNT(C71:D71)=2)),"Dados Incorretos", IF(AND(B71="triangular",NOT(COUNT(C71:E71)=3)),"Dados Incorretos", IF(AND(B71="poisson",NOT(COUNT(C71:D71)=1)),"Dados Incorretos", IF(AND(B71="normaltruncada",NOT(COUNT(C71:F71)=4)),"Dados Incorretos", IF(AND(B71="uniforme",NOT(COUNT(C71:D71)=2)),"Dados Incorretos", IF(AND(B71="poisson_percentual_eventos",NOT(COUNT(C71:D71)=1)),"Dados Incorretos","OK"))))))</f>
        <v>OK</v>
      </c>
      <c r="L71" s="4" t="str">
        <f aca="false">VLOOKUP(B71,Distribuições!$A$1:$F$13,6,0)</f>
        <v>Parametro 1: taxa (eventos / ano)</v>
      </c>
      <c r="M71" s="4" t="n">
        <f aca="false">COUNTIF(Verificação_Parametros!$A:$A,Parametros!A71)</f>
        <v>1</v>
      </c>
      <c r="P71" s="4" t="n">
        <f aca="false">COUNTIF(Constantes!$A:$A,Parametros!A71)&gt;0</f>
        <v>0</v>
      </c>
      <c r="Q71" s="4" t="n">
        <f aca="false">AND(F71&gt;C71,E71 &lt; C71)</f>
        <v>0</v>
      </c>
      <c r="R71" s="4" t="n">
        <f aca="false">AND(E71&gt;D71,C71 &lt; D71)</f>
        <v>0</v>
      </c>
    </row>
    <row r="72" customFormat="false" ht="15" hidden="false" customHeight="false" outlineLevel="0" collapsed="false">
      <c r="A72" s="1" t="s">
        <v>156</v>
      </c>
      <c r="B72" s="1" t="s">
        <v>122</v>
      </c>
      <c r="C72" s="14" t="n">
        <v>0</v>
      </c>
      <c r="D72" s="13"/>
      <c r="E72" s="13"/>
      <c r="F72" s="13"/>
      <c r="G72" s="1" t="n">
        <v>0</v>
      </c>
      <c r="H72" s="1" t="s">
        <v>163</v>
      </c>
      <c r="I72" s="4" t="n">
        <f aca="false">IF(COUNTIF(ParametrosSemSeedFixa!$A:$A,Parametros!A72)&gt;0,0,1)</f>
        <v>1</v>
      </c>
      <c r="J72" s="4" t="n">
        <f aca="false">0</f>
        <v>0</v>
      </c>
      <c r="K72" s="4" t="str">
        <f aca="false">IF(AND(B72="normal",NOT(COUNT(C72:D72)=2)),"Dados Incorretos", IF(AND(B72="triangular",NOT(COUNT(C72:E72)=3)),"Dados Incorretos", IF(AND(B72="poisson",NOT(COUNT(C72:D72)=1)),"Dados Incorretos", IF(AND(B72="normaltruncada",NOT(COUNT(C72:F72)=4)),"Dados Incorretos", IF(AND(B72="uniforme",NOT(COUNT(C72:D72)=2)),"Dados Incorretos", IF(AND(B72="poisson_percentual_eventos",NOT(COUNT(C72:D72)=1)),"Dados Incorretos","OK"))))))</f>
        <v>OK</v>
      </c>
      <c r="L72" s="4" t="str">
        <f aca="false">VLOOKUP(B72,Distribuições!$A$1:$F$13,6,0)</f>
        <v>Parametro 1: taxa (eventos / ano)</v>
      </c>
      <c r="M72" s="4" t="n">
        <f aca="false">COUNTIF(Verificação_Parametros!$A:$A,Parametros!A72)</f>
        <v>1</v>
      </c>
      <c r="P72" s="4" t="n">
        <f aca="false">COUNTIF(Constantes!$A:$A,Parametros!A72)&gt;0</f>
        <v>0</v>
      </c>
      <c r="Q72" s="4" t="n">
        <f aca="false">AND(F72&gt;C72,E72 &lt; C72)</f>
        <v>0</v>
      </c>
      <c r="R72" s="4" t="n">
        <f aca="false">AND(E72&gt;D72,C72 &lt; D72)</f>
        <v>0</v>
      </c>
    </row>
    <row r="73" customFormat="false" ht="15" hidden="false" customHeight="false" outlineLevel="0" collapsed="false">
      <c r="A73" s="1" t="s">
        <v>157</v>
      </c>
      <c r="B73" s="1" t="s">
        <v>122</v>
      </c>
      <c r="C73" s="14" t="n">
        <v>0</v>
      </c>
      <c r="D73" s="13"/>
      <c r="E73" s="13"/>
      <c r="F73" s="13"/>
      <c r="G73" s="1" t="n">
        <v>0</v>
      </c>
      <c r="H73" s="1" t="s">
        <v>163</v>
      </c>
      <c r="I73" s="4" t="n">
        <f aca="false">IF(COUNTIF(ParametrosSemSeedFixa!$A:$A,Parametros!A73)&gt;0,0,1)</f>
        <v>1</v>
      </c>
      <c r="J73" s="4" t="n">
        <f aca="false">0</f>
        <v>0</v>
      </c>
      <c r="K73" s="4" t="str">
        <f aca="false">IF(AND(B73="normal",NOT(COUNT(C73:D73)=2)),"Dados Incorretos", IF(AND(B73="triangular",NOT(COUNT(C73:E73)=3)),"Dados Incorretos", IF(AND(B73="poisson",NOT(COUNT(C73:D73)=1)),"Dados Incorretos", IF(AND(B73="normaltruncada",NOT(COUNT(C73:F73)=4)),"Dados Incorretos", IF(AND(B73="uniforme",NOT(COUNT(C73:D73)=2)),"Dados Incorretos", IF(AND(B73="poisson_percentual_eventos",NOT(COUNT(C73:D73)=1)),"Dados Incorretos","OK"))))))</f>
        <v>OK</v>
      </c>
      <c r="L73" s="4" t="str">
        <f aca="false">VLOOKUP(B73,Distribuições!$A$1:$F$13,6,0)</f>
        <v>Parametro 1: taxa (eventos / ano)</v>
      </c>
      <c r="M73" s="4" t="n">
        <f aca="false">COUNTIF(Verificação_Parametros!$A:$A,Parametros!A73)</f>
        <v>1</v>
      </c>
      <c r="P73" s="4" t="n">
        <f aca="false">COUNTIF(Constantes!$A:$A,Parametros!A73)&gt;0</f>
        <v>0</v>
      </c>
      <c r="Q73" s="4" t="n">
        <f aca="false">AND(F73&gt;C73,E73 &lt; C73)</f>
        <v>0</v>
      </c>
      <c r="R73" s="4" t="n">
        <f aca="false">AND(E73&gt;D73,C73 &lt; D73)</f>
        <v>0</v>
      </c>
    </row>
    <row r="74" customFormat="false" ht="15" hidden="false" customHeight="false" outlineLevel="0" collapsed="false">
      <c r="A74" s="1" t="s">
        <v>158</v>
      </c>
      <c r="B74" s="1" t="s">
        <v>147</v>
      </c>
      <c r="C74" s="14" t="n">
        <v>1E-007</v>
      </c>
      <c r="D74" s="13" t="n">
        <v>1E-006</v>
      </c>
      <c r="E74" s="13" t="n">
        <v>1E-005</v>
      </c>
      <c r="F74" s="13"/>
      <c r="G74" s="1" t="n">
        <v>0</v>
      </c>
      <c r="H74" s="1" t="s">
        <v>163</v>
      </c>
      <c r="I74" s="4" t="n">
        <f aca="false">IF(COUNTIF(ParametrosSemSeedFixa!$A:$A,Parametros!A74)&gt;0,0,1)</f>
        <v>1</v>
      </c>
      <c r="J74" s="4" t="n">
        <f aca="false">0</f>
        <v>0</v>
      </c>
      <c r="K74" s="4" t="str">
        <f aca="false">IF(AND(B74="normal",NOT(COUNT(C74:D74)=2)),"Dados Incorretos", IF(AND(B74="triangular",NOT(COUNT(C74:E74)=3)),"Dados Incorretos", IF(AND(B74="poisson",NOT(COUNT(C74:D74)=1)),"Dados Incorretos", IF(AND(B74="normaltruncada",NOT(COUNT(C74:F74)=4)),"Dados Incorretos", IF(AND(B74="uniforme",NOT(COUNT(C74:D74)=2)),"Dados Incorretos", IF(AND(B74="poisson_percentual_eventos",NOT(COUNT(C74:D74)=1)),"Dados Incorretos","OK"))))))</f>
        <v>OK</v>
      </c>
      <c r="L74" s="4" t="str">
        <f aca="false">VLOOKUP(B74,Distribuições!$A$1:$F$13,6,0)</f>
        <v>Parametro 1: mínimo, Parametro 2: moda (valor mais provável), Parametro 3: máximo</v>
      </c>
      <c r="M74" s="4" t="n">
        <f aca="false">COUNTIF(Verificação_Parametros!$A:$A,Parametros!A74)</f>
        <v>1</v>
      </c>
      <c r="P74" s="4" t="n">
        <f aca="false">COUNTIF(Constantes!$A:$A,Parametros!A74)&gt;0</f>
        <v>0</v>
      </c>
      <c r="Q74" s="4" t="n">
        <f aca="false">AND(F74&gt;C74,E74 &lt; C74)</f>
        <v>0</v>
      </c>
      <c r="R74" s="4" t="n">
        <f aca="false">AND(E74&gt;D74,C74 &lt; D74)</f>
        <v>1</v>
      </c>
    </row>
    <row r="75" customFormat="false" ht="15" hidden="false" customHeight="false" outlineLevel="0" collapsed="false">
      <c r="A75" s="1" t="s">
        <v>159</v>
      </c>
      <c r="B75" s="1" t="s">
        <v>147</v>
      </c>
      <c r="C75" s="14" t="n">
        <v>1E-007</v>
      </c>
      <c r="D75" s="13" t="n">
        <v>1E-006</v>
      </c>
      <c r="E75" s="13" t="n">
        <v>1E-005</v>
      </c>
      <c r="F75" s="13"/>
      <c r="G75" s="1" t="n">
        <v>0</v>
      </c>
      <c r="H75" s="1" t="s">
        <v>163</v>
      </c>
      <c r="I75" s="4" t="n">
        <f aca="false">IF(COUNTIF(ParametrosSemSeedFixa!$A:$A,Parametros!A75)&gt;0,0,1)</f>
        <v>1</v>
      </c>
      <c r="J75" s="4" t="n">
        <f aca="false">0</f>
        <v>0</v>
      </c>
      <c r="K75" s="4" t="str">
        <f aca="false">IF(AND(B75="normal",NOT(COUNT(C75:D75)=2)),"Dados Incorretos", IF(AND(B75="triangular",NOT(COUNT(C75:E75)=3)),"Dados Incorretos", IF(AND(B75="poisson",NOT(COUNT(C75:D75)=1)),"Dados Incorretos", IF(AND(B75="normaltruncada",NOT(COUNT(C75:F75)=4)),"Dados Incorretos", IF(AND(B75="uniforme",NOT(COUNT(C75:D75)=2)),"Dados Incorretos", IF(AND(B75="poisson_percentual_eventos",NOT(COUNT(C75:D75)=1)),"Dados Incorretos","OK"))))))</f>
        <v>OK</v>
      </c>
      <c r="L75" s="4" t="str">
        <f aca="false">VLOOKUP(B75,Distribuições!$A$1:$F$13,6,0)</f>
        <v>Parametro 1: mínimo, Parametro 2: moda (valor mais provável), Parametro 3: máximo</v>
      </c>
      <c r="M75" s="4" t="n">
        <f aca="false">COUNTIF(Verificação_Parametros!$A:$A,Parametros!A75)</f>
        <v>1</v>
      </c>
      <c r="P75" s="4" t="n">
        <f aca="false">COUNTIF(Constantes!$A:$A,Parametros!A75)&gt;0</f>
        <v>0</v>
      </c>
      <c r="Q75" s="4" t="n">
        <f aca="false">AND(F75&gt;C75,E75 &lt; C75)</f>
        <v>0</v>
      </c>
      <c r="R75" s="4" t="n">
        <f aca="false">AND(E75&gt;D75,C75 &lt; D75)</f>
        <v>1</v>
      </c>
    </row>
    <row r="76" customFormat="false" ht="15" hidden="false" customHeight="false" outlineLevel="0" collapsed="false">
      <c r="A76" s="1" t="s">
        <v>160</v>
      </c>
      <c r="B76" s="1" t="s">
        <v>147</v>
      </c>
      <c r="C76" s="12" t="n">
        <v>11368</v>
      </c>
      <c r="D76" s="15" t="n">
        <v>15736</v>
      </c>
      <c r="E76" s="15" t="n">
        <v>24472</v>
      </c>
      <c r="F76" s="13"/>
      <c r="G76" s="1" t="n">
        <v>0</v>
      </c>
      <c r="H76" s="1" t="s">
        <v>163</v>
      </c>
      <c r="I76" s="4" t="n">
        <f aca="false">IF(COUNTIF(ParametrosSemSeedFixa!$A:$A,Parametros!A76)&gt;0,0,1)</f>
        <v>1</v>
      </c>
      <c r="J76" s="4" t="n">
        <f aca="false">0</f>
        <v>0</v>
      </c>
      <c r="K76" s="4" t="str">
        <f aca="false">IF(AND(B76="normal",NOT(COUNT(C76:D76)=2)),"Dados Incorretos", IF(AND(B76="triangular",NOT(COUNT(C76:E76)=3)),"Dados Incorretos", IF(AND(B76="poisson",NOT(COUNT(C76:D76)=1)),"Dados Incorretos", IF(AND(B76="normaltruncada",NOT(COUNT(C76:F76)=4)),"Dados Incorretos", IF(AND(B76="uniforme",NOT(COUNT(C76:D76)=2)),"Dados Incorretos", IF(AND(B76="poisson_percentual_eventos",NOT(COUNT(C76:D76)=1)),"Dados Incorretos","OK"))))))</f>
        <v>OK</v>
      </c>
      <c r="L76" s="4" t="str">
        <f aca="false">VLOOKUP(B76,Distribuições!$A$1:$F$13,6,0)</f>
        <v>Parametro 1: mínimo, Parametro 2: moda (valor mais provável), Parametro 3: máximo</v>
      </c>
      <c r="M76" s="4" t="n">
        <f aca="false">COUNTIF(Verificação_Parametros!$A:$A,Parametros!A76)</f>
        <v>1</v>
      </c>
      <c r="P76" s="4" t="n">
        <f aca="false">COUNTIF(Constantes!$A:$A,Parametros!A76)&gt;0</f>
        <v>0</v>
      </c>
      <c r="Q76" s="4" t="n">
        <f aca="false">AND(F76&gt;C76,E76 &lt; C76)</f>
        <v>0</v>
      </c>
      <c r="R76" s="4" t="n">
        <f aca="false">AND(E76&gt;D76,C76 &lt; D76)</f>
        <v>1</v>
      </c>
    </row>
    <row r="77" customFormat="false" ht="15" hidden="false" customHeight="false" outlineLevel="0" collapsed="false">
      <c r="A77" s="1" t="s">
        <v>117</v>
      </c>
      <c r="B77" s="1" t="s">
        <v>162</v>
      </c>
      <c r="C77" s="14" t="n">
        <v>0</v>
      </c>
      <c r="D77" s="13" t="n">
        <v>0</v>
      </c>
      <c r="E77" s="13" t="n">
        <v>0</v>
      </c>
      <c r="F77" s="13" t="n">
        <v>1</v>
      </c>
      <c r="G77" s="1" t="n">
        <v>0</v>
      </c>
      <c r="H77" s="1" t="s">
        <v>164</v>
      </c>
      <c r="I77" s="4" t="n">
        <f aca="false">IF(COUNTIF(ParametrosSemSeedFixa!$A:$A,Parametros!A77)&gt;0,0,1)</f>
        <v>1</v>
      </c>
      <c r="J77" s="4" t="n">
        <f aca="false">0</f>
        <v>0</v>
      </c>
      <c r="K77" s="4" t="str">
        <f aca="false">IF(AND(B77="normal",NOT(COUNT(C77:D77)=2)),"Dados Incorretos", IF(AND(B77="triangular",NOT(COUNT(C77:E77)=3)),"Dados Incorretos", IF(AND(B77="poisson",NOT(COUNT(C77:D77)=1)),"Dados Incorretos", IF(AND(B77="normaltruncada",NOT(COUNT(C77:F77)=4)),"Dados Incorretos", IF(AND(B77="uniforme",NOT(COUNT(C77:D77)=2)),"Dados Incorretos", IF(AND(B77="poisson_percentual_eventos",NOT(COUNT(C77:D77)=1)),"Dados Incorretos","OK"))))))</f>
        <v>OK</v>
      </c>
      <c r="L77" s="4" t="str">
        <f aca="false">VLOOKUP(B77,Distribuições!$A$1:$F$13,6,0)</f>
        <v>Parametro 1: média, Parametro 2: desvio padrão</v>
      </c>
      <c r="M77" s="4" t="n">
        <f aca="false">COUNTIF(Verificação_Parametros!$A:$A,Parametros!A77)</f>
        <v>1</v>
      </c>
      <c r="P77" s="4" t="n">
        <f aca="false">COUNTIF(Constantes!$A:$A,Parametros!A77)&gt;0</f>
        <v>0</v>
      </c>
      <c r="Q77" s="4" t="n">
        <f aca="false">AND(F77&gt;C77,E77 &lt; C77)</f>
        <v>0</v>
      </c>
      <c r="R77" s="4" t="n">
        <f aca="false">AND(E77&gt;D77,C77 &lt; D77)</f>
        <v>0</v>
      </c>
    </row>
    <row r="78" customFormat="false" ht="15" hidden="false" customHeight="false" outlineLevel="0" collapsed="false">
      <c r="A78" s="1" t="s">
        <v>121</v>
      </c>
      <c r="B78" s="1" t="s">
        <v>122</v>
      </c>
      <c r="C78" s="12" t="n">
        <v>0</v>
      </c>
      <c r="D78" s="13"/>
      <c r="E78" s="13"/>
      <c r="F78" s="13"/>
      <c r="G78" s="1" t="n">
        <v>0</v>
      </c>
      <c r="H78" s="1" t="s">
        <v>164</v>
      </c>
      <c r="I78" s="4" t="n">
        <f aca="false">IF(COUNTIF(ParametrosSemSeedFixa!$A:$A,Parametros!A78)&gt;0,0,1)</f>
        <v>1</v>
      </c>
      <c r="J78" s="4" t="n">
        <f aca="false">0</f>
        <v>0</v>
      </c>
      <c r="K78" s="4" t="str">
        <f aca="false">IF(AND(B78="normal",NOT(COUNT(C78:D78)=2)),"Dados Incorretos", IF(AND(B78="triangular",NOT(COUNT(C78:E78)=3)),"Dados Incorretos", IF(AND(B78="poisson",NOT(COUNT(C78:D78)=1)),"Dados Incorretos", IF(AND(B78="normaltruncada",NOT(COUNT(C78:F78)=4)),"Dados Incorretos", IF(AND(B78="uniforme",NOT(COUNT(C78:D78)=2)),"Dados Incorretos", IF(AND(B78="poisson_percentual_eventos",NOT(COUNT(C78:D78)=1)),"Dados Incorretos","OK"))))))</f>
        <v>OK</v>
      </c>
      <c r="L78" s="4" t="str">
        <f aca="false">VLOOKUP(B78,Distribuições!$A$1:$F$13,6,0)</f>
        <v>Parametro 1: taxa (eventos / ano)</v>
      </c>
      <c r="M78" s="4" t="n">
        <f aca="false">COUNTIF(Verificação_Parametros!$A:$A,Parametros!A78)</f>
        <v>1</v>
      </c>
      <c r="P78" s="4" t="n">
        <f aca="false">COUNTIF(Constantes!$A:$A,Parametros!A78)&gt;0</f>
        <v>0</v>
      </c>
      <c r="Q78" s="4" t="n">
        <f aca="false">AND(F78&gt;C78,E78 &lt; C78)</f>
        <v>0</v>
      </c>
      <c r="R78" s="4" t="n">
        <f aca="false">AND(E78&gt;D78,C78 &lt; D78)</f>
        <v>0</v>
      </c>
    </row>
    <row r="79" customFormat="false" ht="15" hidden="false" customHeight="false" outlineLevel="0" collapsed="false">
      <c r="A79" s="1" t="s">
        <v>124</v>
      </c>
      <c r="B79" s="1" t="s">
        <v>118</v>
      </c>
      <c r="C79" s="14" t="n">
        <v>0.0368239355581128</v>
      </c>
      <c r="D79" s="13" t="n">
        <v>0.0119043389204038</v>
      </c>
      <c r="E79" s="13" t="n">
        <v>0</v>
      </c>
      <c r="F79" s="13" t="n">
        <v>1</v>
      </c>
      <c r="G79" s="1" t="n">
        <v>0</v>
      </c>
      <c r="H79" s="1" t="s">
        <v>164</v>
      </c>
      <c r="I79" s="4" t="n">
        <f aca="false">IF(COUNTIF(ParametrosSemSeedFixa!$A:$A,Parametros!A79)&gt;0,0,1)</f>
        <v>1</v>
      </c>
      <c r="J79" s="4" t="n">
        <f aca="false">0</f>
        <v>0</v>
      </c>
      <c r="K79" s="4" t="str">
        <f aca="false">IF(AND(B79="normal",NOT(COUNT(C79:D79)=2)),"Dados Incorretos", IF(AND(B79="triangular",NOT(COUNT(C79:E79)=3)),"Dados Incorretos", IF(AND(B79="poisson",NOT(COUNT(C79:D79)=1)),"Dados Incorretos", IF(AND(B79="normaltruncada",NOT(COUNT(C79:F79)=4)),"Dados Incorretos", IF(AND(B79="uniforme",NOT(COUNT(C79:D79)=2)),"Dados Incorretos", IF(AND(B79="poisson_percentual_eventos",NOT(COUNT(C79:D79)=1)),"Dados Incorretos","OK"))))))</f>
        <v>OK</v>
      </c>
      <c r="L79" s="4" t="str">
        <f aca="false">VLOOKUP(B79,Distribuições!$A$1:$F$13,6,0)</f>
        <v>Parametro 1: média, Parametro 2: desvio padrão, Parametro 3: mínimo, Parametro 4: máximo</v>
      </c>
      <c r="M79" s="4" t="n">
        <f aca="false">COUNTIF(Verificação_Parametros!$A:$A,Parametros!A79)</f>
        <v>1</v>
      </c>
      <c r="P79" s="4" t="n">
        <f aca="false">COUNTIF(Constantes!$A:$A,Parametros!A79)&gt;0</f>
        <v>0</v>
      </c>
      <c r="Q79" s="4" t="n">
        <f aca="false">AND(F79&gt;C79,E79 &lt; C79)</f>
        <v>1</v>
      </c>
      <c r="R79" s="4" t="n">
        <f aca="false">AND(E79&gt;D79,C79 &lt; D79)</f>
        <v>0</v>
      </c>
    </row>
    <row r="80" customFormat="false" ht="15" hidden="false" customHeight="false" outlineLevel="0" collapsed="false">
      <c r="A80" s="1" t="s">
        <v>125</v>
      </c>
      <c r="B80" s="1" t="s">
        <v>118</v>
      </c>
      <c r="C80" s="14" t="n">
        <v>0.00388800418234695</v>
      </c>
      <c r="D80" s="13" t="n">
        <v>0.00245425425964697</v>
      </c>
      <c r="E80" s="13" t="n">
        <v>0</v>
      </c>
      <c r="F80" s="13" t="n">
        <v>1</v>
      </c>
      <c r="G80" s="1" t="n">
        <v>0</v>
      </c>
      <c r="H80" s="1" t="s">
        <v>164</v>
      </c>
      <c r="I80" s="4" t="n">
        <f aca="false">IF(COUNTIF(ParametrosSemSeedFixa!$A:$A,Parametros!A80)&gt;0,0,1)</f>
        <v>1</v>
      </c>
      <c r="J80" s="4" t="n">
        <f aca="false">0</f>
        <v>0</v>
      </c>
      <c r="K80" s="4" t="str">
        <f aca="false">IF(AND(B80="normal",NOT(COUNT(C80:D80)=2)),"Dados Incorretos", IF(AND(B80="triangular",NOT(COUNT(C80:E80)=3)),"Dados Incorretos", IF(AND(B80="poisson",NOT(COUNT(C80:D80)=1)),"Dados Incorretos", IF(AND(B80="normaltruncada",NOT(COUNT(C80:F80)=4)),"Dados Incorretos", IF(AND(B80="uniforme",NOT(COUNT(C80:D80)=2)),"Dados Incorretos", IF(AND(B80="poisson_percentual_eventos",NOT(COUNT(C80:D80)=1)),"Dados Incorretos","OK"))))))</f>
        <v>OK</v>
      </c>
      <c r="L80" s="4" t="str">
        <f aca="false">VLOOKUP(B80,Distribuições!$A$1:$F$13,6,0)</f>
        <v>Parametro 1: média, Parametro 2: desvio padrão, Parametro 3: mínimo, Parametro 4: máximo</v>
      </c>
      <c r="M80" s="4" t="n">
        <f aca="false">COUNTIF(Verificação_Parametros!$A:$A,Parametros!A80)</f>
        <v>1</v>
      </c>
      <c r="P80" s="4" t="n">
        <f aca="false">COUNTIF(Constantes!$A:$A,Parametros!A80)&gt;0</f>
        <v>0</v>
      </c>
      <c r="Q80" s="4" t="n">
        <f aca="false">AND(F80&gt;C80,E80 &lt; C80)</f>
        <v>1</v>
      </c>
      <c r="R80" s="4" t="n">
        <f aca="false">AND(E80&gt;D80,C80 &lt; D80)</f>
        <v>0</v>
      </c>
    </row>
    <row r="81" customFormat="false" ht="15" hidden="false" customHeight="false" outlineLevel="0" collapsed="false">
      <c r="A81" s="1" t="s">
        <v>126</v>
      </c>
      <c r="B81" s="1" t="s">
        <v>118</v>
      </c>
      <c r="C81" s="14" t="n">
        <v>0.0405481549027419</v>
      </c>
      <c r="D81" s="13" t="n">
        <v>0.010951524049799</v>
      </c>
      <c r="E81" s="13" t="n">
        <v>0</v>
      </c>
      <c r="F81" s="13" t="n">
        <v>1</v>
      </c>
      <c r="G81" s="1" t="n">
        <v>0</v>
      </c>
      <c r="H81" s="1" t="s">
        <v>164</v>
      </c>
      <c r="I81" s="4" t="n">
        <f aca="false">IF(COUNTIF(ParametrosSemSeedFixa!$A:$A,Parametros!A81)&gt;0,0,1)</f>
        <v>1</v>
      </c>
      <c r="J81" s="4" t="n">
        <f aca="false">0</f>
        <v>0</v>
      </c>
      <c r="K81" s="4" t="str">
        <f aca="false">IF(AND(B81="normal",NOT(COUNT(C81:D81)=2)),"Dados Incorretos", IF(AND(B81="triangular",NOT(COUNT(C81:E81)=3)),"Dados Incorretos", IF(AND(B81="poisson",NOT(COUNT(C81:D81)=1)),"Dados Incorretos", IF(AND(B81="normaltruncada",NOT(COUNT(C81:F81)=4)),"Dados Incorretos", IF(AND(B81="uniforme",NOT(COUNT(C81:D81)=2)),"Dados Incorretos", IF(AND(B81="poisson_percentual_eventos",NOT(COUNT(C81:D81)=1)),"Dados Incorretos","OK"))))))</f>
        <v>OK</v>
      </c>
      <c r="L81" s="4" t="str">
        <f aca="false">VLOOKUP(B81,Distribuições!$A$1:$F$13,6,0)</f>
        <v>Parametro 1: média, Parametro 2: desvio padrão, Parametro 3: mínimo, Parametro 4: máximo</v>
      </c>
      <c r="M81" s="4" t="n">
        <f aca="false">COUNTIF(Verificação_Parametros!$A:$A,Parametros!A81)</f>
        <v>1</v>
      </c>
      <c r="P81" s="4" t="n">
        <f aca="false">COUNTIF(Constantes!$A:$A,Parametros!A81)&gt;0</f>
        <v>0</v>
      </c>
      <c r="Q81" s="4" t="n">
        <f aca="false">AND(F81&gt;C81,E81 &lt; C81)</f>
        <v>1</v>
      </c>
      <c r="R81" s="4" t="n">
        <f aca="false">AND(E81&gt;D81,C81 &lt; D81)</f>
        <v>0</v>
      </c>
    </row>
    <row r="82" customFormat="false" ht="15" hidden="false" customHeight="false" outlineLevel="0" collapsed="false">
      <c r="A82" s="1" t="s">
        <v>127</v>
      </c>
      <c r="B82" s="1" t="s">
        <v>128</v>
      </c>
      <c r="C82" s="12" t="n">
        <f aca="false">(1/75)</f>
        <v>0.0133333333333333</v>
      </c>
      <c r="D82" s="13"/>
      <c r="E82" s="13"/>
      <c r="F82" s="13"/>
      <c r="G82" s="1" t="n">
        <v>0</v>
      </c>
      <c r="H82" s="1" t="s">
        <v>164</v>
      </c>
      <c r="I82" s="4" t="n">
        <f aca="false">IF(COUNTIF(ParametrosSemSeedFixa!$A:$A,Parametros!A82)&gt;0,0,1)</f>
        <v>1</v>
      </c>
      <c r="J82" s="4" t="n">
        <f aca="false">0</f>
        <v>0</v>
      </c>
      <c r="K82" s="4" t="str">
        <f aca="false">IF(AND(B82="normal",NOT(COUNT(C82:D82)=2)),"Dados Incorretos", IF(AND(B82="triangular",NOT(COUNT(C82:E82)=3)),"Dados Incorretos", IF(AND(B82="poisson",NOT(COUNT(C82:D82)=1)),"Dados Incorretos", IF(AND(B82="normaltruncada",NOT(COUNT(C82:F82)=4)),"Dados Incorretos", IF(AND(B82="uniforme",NOT(COUNT(C82:D82)=2)),"Dados Incorretos", IF(AND(B82="poisson_percentual_eventos",NOT(COUNT(C82:D82)=1)),"Dados Incorretos","OK"))))))</f>
        <v>OK</v>
      </c>
      <c r="L82" s="4" t="e">
        <f aca="false">VLOOKUP(B82,Distribuições!$A$1:$F$13,6,0)</f>
        <v>#N/A</v>
      </c>
      <c r="M82" s="4" t="n">
        <f aca="false">COUNTIF(Verificação_Parametros!$A:$A,Parametros!A82)</f>
        <v>1</v>
      </c>
      <c r="P82" s="4" t="n">
        <f aca="false">COUNTIF(Constantes!$A:$A,Parametros!A82)&gt;0</f>
        <v>0</v>
      </c>
      <c r="Q82" s="4" t="n">
        <f aca="false">AND(F82&gt;C82,E82 &lt; C82)</f>
        <v>0</v>
      </c>
      <c r="R82" s="4" t="n">
        <f aca="false">AND(E82&gt;D82,C82 &lt; D82)</f>
        <v>0</v>
      </c>
    </row>
    <row r="83" customFormat="false" ht="15" hidden="false" customHeight="false" outlineLevel="0" collapsed="false">
      <c r="A83" s="1" t="s">
        <v>129</v>
      </c>
      <c r="B83" s="1" t="s">
        <v>118</v>
      </c>
      <c r="C83" s="14" t="n">
        <v>0.0046029919447641</v>
      </c>
      <c r="D83" s="13" t="n">
        <v>0.00604078569430037</v>
      </c>
      <c r="E83" s="13" t="n">
        <v>0</v>
      </c>
      <c r="F83" s="13" t="n">
        <v>1</v>
      </c>
      <c r="G83" s="1" t="n">
        <v>0</v>
      </c>
      <c r="H83" s="1" t="s">
        <v>164</v>
      </c>
      <c r="I83" s="4" t="n">
        <f aca="false">IF(COUNTIF(ParametrosSemSeedFixa!$A:$A,Parametros!A83)&gt;0,0,1)</f>
        <v>1</v>
      </c>
      <c r="J83" s="4" t="n">
        <f aca="false">0</f>
        <v>0</v>
      </c>
      <c r="K83" s="4" t="str">
        <f aca="false">IF(AND(B83="normal",NOT(COUNT(C83:D83)=2)),"Dados Incorretos", IF(AND(B83="triangular",NOT(COUNT(C83:E83)=3)),"Dados Incorretos", IF(AND(B83="poisson",NOT(COUNT(C83:D83)=1)),"Dados Incorretos", IF(AND(B83="normaltruncada",NOT(COUNT(C83:F83)=4)),"Dados Incorretos", IF(AND(B83="uniforme",NOT(COUNT(C83:D83)=2)),"Dados Incorretos", IF(AND(B83="poisson_percentual_eventos",NOT(COUNT(C83:D83)=1)),"Dados Incorretos","OK"))))))</f>
        <v>OK</v>
      </c>
      <c r="L83" s="4" t="str">
        <f aca="false">VLOOKUP(B83,Distribuições!$A$1:$F$13,6,0)</f>
        <v>Parametro 1: média, Parametro 2: desvio padrão, Parametro 3: mínimo, Parametro 4: máximo</v>
      </c>
      <c r="M83" s="4" t="n">
        <f aca="false">COUNTIF(Verificação_Parametros!$A:$A,Parametros!A83)</f>
        <v>1</v>
      </c>
      <c r="P83" s="4" t="n">
        <f aca="false">COUNTIF(Constantes!$A:$A,Parametros!A83)&gt;0</f>
        <v>0</v>
      </c>
      <c r="Q83" s="4" t="n">
        <f aca="false">AND(F83&gt;C83,E83 &lt; C83)</f>
        <v>1</v>
      </c>
      <c r="R83" s="4" t="n">
        <f aca="false">AND(E83&gt;D83,C83 &lt; D83)</f>
        <v>0</v>
      </c>
    </row>
    <row r="84" customFormat="false" ht="15" hidden="false" customHeight="false" outlineLevel="0" collapsed="false">
      <c r="A84" s="1" t="s">
        <v>130</v>
      </c>
      <c r="B84" s="1" t="s">
        <v>118</v>
      </c>
      <c r="C84" s="14" t="n">
        <v>0.00230149597238205</v>
      </c>
      <c r="D84" s="13" t="n">
        <v>0.00160710956165399</v>
      </c>
      <c r="E84" s="13" t="n">
        <v>0</v>
      </c>
      <c r="F84" s="13" t="n">
        <v>1</v>
      </c>
      <c r="G84" s="1" t="n">
        <v>0</v>
      </c>
      <c r="H84" s="1" t="s">
        <v>164</v>
      </c>
      <c r="I84" s="4" t="n">
        <f aca="false">IF(COUNTIF(ParametrosSemSeedFixa!$A:$A,Parametros!A84)&gt;0,0,1)</f>
        <v>1</v>
      </c>
      <c r="J84" s="4" t="n">
        <f aca="false">0</f>
        <v>0</v>
      </c>
      <c r="K84" s="4" t="str">
        <f aca="false">IF(AND(B84="normal",NOT(COUNT(C84:D84)=2)),"Dados Incorretos", IF(AND(B84="triangular",NOT(COUNT(C84:E84)=3)),"Dados Incorretos", IF(AND(B84="poisson",NOT(COUNT(C84:D84)=1)),"Dados Incorretos", IF(AND(B84="normaltruncada",NOT(COUNT(C84:F84)=4)),"Dados Incorretos", IF(AND(B84="uniforme",NOT(COUNT(C84:D84)=2)),"Dados Incorretos", IF(AND(B84="poisson_percentual_eventos",NOT(COUNT(C84:D84)=1)),"Dados Incorretos","OK"))))))</f>
        <v>OK</v>
      </c>
      <c r="L84" s="4" t="str">
        <f aca="false">VLOOKUP(B84,Distribuições!$A$1:$F$13,6,0)</f>
        <v>Parametro 1: média, Parametro 2: desvio padrão, Parametro 3: mínimo, Parametro 4: máximo</v>
      </c>
      <c r="M84" s="4" t="n">
        <f aca="false">COUNTIF(Verificação_Parametros!$A:$A,Parametros!A84)</f>
        <v>1</v>
      </c>
      <c r="P84" s="4" t="n">
        <f aca="false">COUNTIF(Constantes!$A:$A,Parametros!A84)&gt;0</f>
        <v>0</v>
      </c>
      <c r="Q84" s="4" t="n">
        <f aca="false">AND(F84&gt;C84,E84 &lt; C84)</f>
        <v>1</v>
      </c>
      <c r="R84" s="4" t="n">
        <f aca="false">AND(E84&gt;D84,C84 &lt; D84)</f>
        <v>0</v>
      </c>
    </row>
    <row r="85" customFormat="false" ht="15" hidden="false" customHeight="false" outlineLevel="0" collapsed="false">
      <c r="A85" s="1" t="s">
        <v>131</v>
      </c>
      <c r="B85" s="1" t="s">
        <v>118</v>
      </c>
      <c r="C85" s="14" t="n">
        <v>0.00384528069553313</v>
      </c>
      <c r="D85" s="13" t="n">
        <v>0.00385882507287109</v>
      </c>
      <c r="E85" s="13" t="n">
        <v>0</v>
      </c>
      <c r="F85" s="13" t="n">
        <v>1</v>
      </c>
      <c r="G85" s="1" t="n">
        <v>0</v>
      </c>
      <c r="H85" s="1" t="s">
        <v>164</v>
      </c>
      <c r="I85" s="4" t="n">
        <f aca="false">IF(COUNTIF(ParametrosSemSeedFixa!$A:$A,Parametros!A85)&gt;0,0,1)</f>
        <v>1</v>
      </c>
      <c r="J85" s="4" t="n">
        <f aca="false">0</f>
        <v>0</v>
      </c>
      <c r="K85" s="4" t="str">
        <f aca="false">IF(AND(B85="normal",NOT(COUNT(C85:D85)=2)),"Dados Incorretos", IF(AND(B85="triangular",NOT(COUNT(C85:E85)=3)),"Dados Incorretos", IF(AND(B85="poisson",NOT(COUNT(C85:D85)=1)),"Dados Incorretos", IF(AND(B85="normaltruncada",NOT(COUNT(C85:F85)=4)),"Dados Incorretos", IF(AND(B85="uniforme",NOT(COUNT(C85:D85)=2)),"Dados Incorretos", IF(AND(B85="poisson_percentual_eventos",NOT(COUNT(C85:D85)=1)),"Dados Incorretos","OK"))))))</f>
        <v>OK</v>
      </c>
      <c r="L85" s="4" t="str">
        <f aca="false">VLOOKUP(B85,Distribuições!$A$1:$F$13,6,0)</f>
        <v>Parametro 1: média, Parametro 2: desvio padrão, Parametro 3: mínimo, Parametro 4: máximo</v>
      </c>
      <c r="M85" s="4" t="n">
        <f aca="false">COUNTIF(Verificação_Parametros!$A:$A,Parametros!A85)</f>
        <v>1</v>
      </c>
      <c r="P85" s="4" t="n">
        <f aca="false">COUNTIF(Constantes!$A:$A,Parametros!A85)&gt;0</f>
        <v>0</v>
      </c>
      <c r="Q85" s="4" t="n">
        <f aca="false">AND(F85&gt;C85,E85 &lt; C85)</f>
        <v>1</v>
      </c>
      <c r="R85" s="4" t="n">
        <f aca="false">AND(E85&gt;D85,C85 &lt; D85)</f>
        <v>0</v>
      </c>
    </row>
    <row r="86" customFormat="false" ht="15" hidden="false" customHeight="false" outlineLevel="0" collapsed="false">
      <c r="A86" s="1" t="s">
        <v>132</v>
      </c>
      <c r="B86" s="1" t="s">
        <v>162</v>
      </c>
      <c r="C86" s="14" t="n">
        <v>0</v>
      </c>
      <c r="D86" s="13" t="n">
        <v>0</v>
      </c>
      <c r="E86" s="13" t="n">
        <v>0</v>
      </c>
      <c r="F86" s="13" t="n">
        <v>1</v>
      </c>
      <c r="G86" s="1" t="n">
        <v>0</v>
      </c>
      <c r="H86" s="1" t="s">
        <v>164</v>
      </c>
      <c r="I86" s="4" t="n">
        <f aca="false">IF(COUNTIF(ParametrosSemSeedFixa!$A:$A,Parametros!A86)&gt;0,0,1)</f>
        <v>1</v>
      </c>
      <c r="J86" s="4" t="n">
        <f aca="false">0</f>
        <v>0</v>
      </c>
      <c r="K86" s="4" t="str">
        <f aca="false">IF(AND(B86="normal",NOT(COUNT(C86:D86)=2)),"Dados Incorretos", IF(AND(B86="triangular",NOT(COUNT(C86:E86)=3)),"Dados Incorretos", IF(AND(B86="poisson",NOT(COUNT(C86:D86)=1)),"Dados Incorretos", IF(AND(B86="normaltruncada",NOT(COUNT(C86:F86)=4)),"Dados Incorretos", IF(AND(B86="uniforme",NOT(COUNT(C86:D86)=2)),"Dados Incorretos", IF(AND(B86="poisson_percentual_eventos",NOT(COUNT(C86:D86)=1)),"Dados Incorretos","OK"))))))</f>
        <v>OK</v>
      </c>
      <c r="L86" s="4" t="str">
        <f aca="false">VLOOKUP(B86,Distribuições!$A$1:$F$13,6,0)</f>
        <v>Parametro 1: média, Parametro 2: desvio padrão</v>
      </c>
      <c r="M86" s="4" t="n">
        <f aca="false">COUNTIF(Verificação_Parametros!$A:$A,Parametros!A86)</f>
        <v>1</v>
      </c>
      <c r="P86" s="4" t="n">
        <f aca="false">COUNTIF(Constantes!$A:$A,Parametros!A86)&gt;0</f>
        <v>0</v>
      </c>
      <c r="Q86" s="4" t="n">
        <f aca="false">AND(F86&gt;C86,E86 &lt; C86)</f>
        <v>0</v>
      </c>
      <c r="R86" s="4" t="n">
        <f aca="false">AND(E86&gt;D86,C86 &lt; D86)</f>
        <v>0</v>
      </c>
    </row>
    <row r="87" customFormat="false" ht="15" hidden="false" customHeight="false" outlineLevel="0" collapsed="false">
      <c r="A87" s="1" t="s">
        <v>133</v>
      </c>
      <c r="B87" s="1" t="s">
        <v>162</v>
      </c>
      <c r="C87" s="14" t="n">
        <v>0.00385636989670438</v>
      </c>
      <c r="D87" s="13" t="n">
        <v>0.0109300205298133</v>
      </c>
      <c r="E87" s="13" t="n">
        <v>0</v>
      </c>
      <c r="F87" s="13" t="n">
        <v>1</v>
      </c>
      <c r="G87" s="1" t="n">
        <v>0</v>
      </c>
      <c r="H87" s="1" t="s">
        <v>164</v>
      </c>
      <c r="I87" s="4" t="n">
        <f aca="false">IF(COUNTIF(ParametrosSemSeedFixa!$A:$A,Parametros!A87)&gt;0,0,1)</f>
        <v>1</v>
      </c>
      <c r="J87" s="4" t="n">
        <f aca="false">0</f>
        <v>0</v>
      </c>
      <c r="K87" s="4" t="str">
        <f aca="false">IF(AND(B87="normal",NOT(COUNT(C87:D87)=2)),"Dados Incorretos", IF(AND(B87="triangular",NOT(COUNT(C87:E87)=3)),"Dados Incorretos", IF(AND(B87="poisson",NOT(COUNT(C87:D87)=1)),"Dados Incorretos", IF(AND(B87="normaltruncada",NOT(COUNT(C87:F87)=4)),"Dados Incorretos", IF(AND(B87="uniforme",NOT(COUNT(C87:D87)=2)),"Dados Incorretos", IF(AND(B87="poisson_percentual_eventos",NOT(COUNT(C87:D87)=1)),"Dados Incorretos","OK"))))))</f>
        <v>OK</v>
      </c>
      <c r="L87" s="4" t="str">
        <f aca="false">VLOOKUP(B87,Distribuições!$A$1:$F$13,6,0)</f>
        <v>Parametro 1: média, Parametro 2: desvio padrão</v>
      </c>
      <c r="M87" s="4" t="n">
        <f aca="false">COUNTIF(Verificação_Parametros!$A:$A,Parametros!A87)</f>
        <v>1</v>
      </c>
      <c r="P87" s="4" t="n">
        <f aca="false">COUNTIF(Constantes!$A:$A,Parametros!A87)&gt;0</f>
        <v>0</v>
      </c>
      <c r="Q87" s="4" t="n">
        <f aca="false">AND(F87&gt;C87,E87 &lt; C87)</f>
        <v>1</v>
      </c>
      <c r="R87" s="4" t="n">
        <f aca="false">AND(E87&gt;D87,C87 &lt; D87)</f>
        <v>0</v>
      </c>
    </row>
    <row r="88" customFormat="false" ht="15" hidden="false" customHeight="false" outlineLevel="0" collapsed="false">
      <c r="A88" s="1" t="s">
        <v>134</v>
      </c>
      <c r="B88" s="1" t="s">
        <v>118</v>
      </c>
      <c r="C88" s="14" t="n">
        <v>0.0018583746471812</v>
      </c>
      <c r="D88" s="13" t="n">
        <v>0.00234443027737478</v>
      </c>
      <c r="E88" s="13" t="n">
        <v>0</v>
      </c>
      <c r="F88" s="13" t="n">
        <v>1</v>
      </c>
      <c r="G88" s="1" t="n">
        <v>0</v>
      </c>
      <c r="H88" s="1" t="s">
        <v>164</v>
      </c>
      <c r="I88" s="4" t="n">
        <f aca="false">IF(COUNTIF(ParametrosSemSeedFixa!$A:$A,Parametros!A88)&gt;0,0,1)</f>
        <v>1</v>
      </c>
      <c r="J88" s="4" t="n">
        <f aca="false">0</f>
        <v>0</v>
      </c>
      <c r="K88" s="4" t="str">
        <f aca="false">IF(AND(B88="normal",NOT(COUNT(C88:D88)=2)),"Dados Incorretos", IF(AND(B88="triangular",NOT(COUNT(C88:E88)=3)),"Dados Incorretos", IF(AND(B88="poisson",NOT(COUNT(C88:D88)=1)),"Dados Incorretos", IF(AND(B88="normaltruncada",NOT(COUNT(C88:F88)=4)),"Dados Incorretos", IF(AND(B88="uniforme",NOT(COUNT(C88:D88)=2)),"Dados Incorretos", IF(AND(B88="poisson_percentual_eventos",NOT(COUNT(C88:D88)=1)),"Dados Incorretos","OK"))))))</f>
        <v>OK</v>
      </c>
      <c r="L88" s="4" t="str">
        <f aca="false">VLOOKUP(B88,Distribuições!$A$1:$F$13,6,0)</f>
        <v>Parametro 1: média, Parametro 2: desvio padrão, Parametro 3: mínimo, Parametro 4: máximo</v>
      </c>
      <c r="M88" s="4" t="n">
        <f aca="false">COUNTIF(Verificação_Parametros!$A:$A,Parametros!A88)</f>
        <v>1</v>
      </c>
      <c r="P88" s="4" t="n">
        <f aca="false">COUNTIF(Constantes!$A:$A,Parametros!A88)&gt;0</f>
        <v>0</v>
      </c>
      <c r="Q88" s="4" t="n">
        <f aca="false">AND(F88&gt;C88,E88 &lt; C88)</f>
        <v>1</v>
      </c>
      <c r="R88" s="4" t="n">
        <f aca="false">AND(E88&gt;D88,C88 &lt; D88)</f>
        <v>0</v>
      </c>
    </row>
    <row r="89" customFormat="false" ht="15" hidden="false" customHeight="false" outlineLevel="0" collapsed="false">
      <c r="A89" s="1" t="s">
        <v>135</v>
      </c>
      <c r="B89" s="1" t="s">
        <v>162</v>
      </c>
      <c r="C89" s="14" t="n">
        <v>0.00871655991493125</v>
      </c>
      <c r="D89" s="13" t="n">
        <v>0.007175516146522</v>
      </c>
      <c r="E89" s="13" t="n">
        <v>0</v>
      </c>
      <c r="F89" s="13" t="n">
        <v>1</v>
      </c>
      <c r="G89" s="1" t="n">
        <v>0</v>
      </c>
      <c r="H89" s="1" t="s">
        <v>164</v>
      </c>
      <c r="I89" s="4" t="n">
        <f aca="false">IF(COUNTIF(ParametrosSemSeedFixa!$A:$A,Parametros!A89)&gt;0,0,1)</f>
        <v>1</v>
      </c>
      <c r="J89" s="4" t="n">
        <f aca="false">0</f>
        <v>0</v>
      </c>
      <c r="K89" s="4" t="str">
        <f aca="false">IF(AND(B89="normal",NOT(COUNT(C89:D89)=2)),"Dados Incorretos", IF(AND(B89="triangular",NOT(COUNT(C89:E89)=3)),"Dados Incorretos", IF(AND(B89="poisson",NOT(COUNT(C89:D89)=1)),"Dados Incorretos", IF(AND(B89="normaltruncada",NOT(COUNT(C89:F89)=4)),"Dados Incorretos", IF(AND(B89="uniforme",NOT(COUNT(C89:D89)=2)),"Dados Incorretos", IF(AND(B89="poisson_percentual_eventos",NOT(COUNT(C89:D89)=1)),"Dados Incorretos","OK"))))))</f>
        <v>OK</v>
      </c>
      <c r="L89" s="4" t="str">
        <f aca="false">VLOOKUP(B89,Distribuições!$A$1:$F$13,6,0)</f>
        <v>Parametro 1: média, Parametro 2: desvio padrão</v>
      </c>
      <c r="M89" s="4" t="n">
        <f aca="false">COUNTIF(Verificação_Parametros!$A:$A,Parametros!A89)</f>
        <v>1</v>
      </c>
      <c r="P89" s="4" t="n">
        <f aca="false">COUNTIF(Constantes!$A:$A,Parametros!A89)&gt;0</f>
        <v>0</v>
      </c>
      <c r="Q89" s="4" t="n">
        <f aca="false">AND(F89&gt;C89,E89 &lt; C89)</f>
        <v>1</v>
      </c>
      <c r="R89" s="4" t="n">
        <f aca="false">AND(E89&gt;D89,C89 &lt; D89)</f>
        <v>0</v>
      </c>
    </row>
    <row r="90" customFormat="false" ht="15" hidden="false" customHeight="false" outlineLevel="0" collapsed="false">
      <c r="A90" s="1" t="s">
        <v>136</v>
      </c>
      <c r="B90" s="1" t="s">
        <v>162</v>
      </c>
      <c r="C90" s="14" t="n">
        <v>0</v>
      </c>
      <c r="D90" s="13" t="n">
        <v>0</v>
      </c>
      <c r="E90" s="13" t="n">
        <v>0</v>
      </c>
      <c r="F90" s="13" t="n">
        <v>1</v>
      </c>
      <c r="G90" s="1" t="n">
        <v>0</v>
      </c>
      <c r="H90" s="1" t="s">
        <v>164</v>
      </c>
      <c r="I90" s="4" t="n">
        <f aca="false">IF(COUNTIF(ParametrosSemSeedFixa!$A:$A,Parametros!A90)&gt;0,0,1)</f>
        <v>1</v>
      </c>
      <c r="J90" s="4" t="n">
        <f aca="false">0</f>
        <v>0</v>
      </c>
      <c r="K90" s="4" t="str">
        <f aca="false">IF(AND(B90="normal",NOT(COUNT(C90:D90)=2)),"Dados Incorretos", IF(AND(B90="triangular",NOT(COUNT(C90:E90)=3)),"Dados Incorretos", IF(AND(B90="poisson",NOT(COUNT(C90:D90)=1)),"Dados Incorretos", IF(AND(B90="normaltruncada",NOT(COUNT(C90:F90)=4)),"Dados Incorretos", IF(AND(B90="uniforme",NOT(COUNT(C90:D90)=2)),"Dados Incorretos", IF(AND(B90="poisson_percentual_eventos",NOT(COUNT(C90:D90)=1)),"Dados Incorretos","OK"))))))</f>
        <v>OK</v>
      </c>
      <c r="L90" s="4" t="str">
        <f aca="false">VLOOKUP(B90,Distribuições!$A$1:$F$13,6,0)</f>
        <v>Parametro 1: média, Parametro 2: desvio padrão</v>
      </c>
      <c r="M90" s="4" t="n">
        <f aca="false">COUNTIF(Verificação_Parametros!$A:$A,Parametros!A90)</f>
        <v>1</v>
      </c>
      <c r="P90" s="4" t="n">
        <f aca="false">COUNTIF(Constantes!$A:$A,Parametros!A90)&gt;0</f>
        <v>0</v>
      </c>
      <c r="Q90" s="4" t="n">
        <f aca="false">AND(F90&gt;C90,E90 &lt; C90)</f>
        <v>0</v>
      </c>
      <c r="R90" s="4" t="n">
        <f aca="false">AND(E90&gt;D90,C90 &lt; D90)</f>
        <v>0</v>
      </c>
    </row>
    <row r="91" customFormat="false" ht="15" hidden="false" customHeight="false" outlineLevel="0" collapsed="false">
      <c r="A91" s="1" t="s">
        <v>137</v>
      </c>
      <c r="B91" s="1" t="s">
        <v>162</v>
      </c>
      <c r="C91" s="14" t="n">
        <v>0</v>
      </c>
      <c r="D91" s="13" t="n">
        <v>0</v>
      </c>
      <c r="E91" s="13" t="n">
        <v>0</v>
      </c>
      <c r="F91" s="13" t="n">
        <v>1</v>
      </c>
      <c r="G91" s="1" t="n">
        <v>0</v>
      </c>
      <c r="H91" s="1" t="s">
        <v>164</v>
      </c>
      <c r="I91" s="4" t="n">
        <f aca="false">IF(COUNTIF(ParametrosSemSeedFixa!$A:$A,Parametros!A91)&gt;0,0,1)</f>
        <v>1</v>
      </c>
      <c r="J91" s="4" t="n">
        <f aca="false">0</f>
        <v>0</v>
      </c>
      <c r="K91" s="4" t="str">
        <f aca="false">IF(AND(B91="normal",NOT(COUNT(C91:D91)=2)),"Dados Incorretos", IF(AND(B91="triangular",NOT(COUNT(C91:E91)=3)),"Dados Incorretos", IF(AND(B91="poisson",NOT(COUNT(C91:D91)=1)),"Dados Incorretos", IF(AND(B91="normaltruncada",NOT(COUNT(C91:F91)=4)),"Dados Incorretos", IF(AND(B91="uniforme",NOT(COUNT(C91:D91)=2)),"Dados Incorretos", IF(AND(B91="poisson_percentual_eventos",NOT(COUNT(C91:D91)=1)),"Dados Incorretos","OK"))))))</f>
        <v>OK</v>
      </c>
      <c r="L91" s="4" t="str">
        <f aca="false">VLOOKUP(B91,Distribuições!$A$1:$F$13,6,0)</f>
        <v>Parametro 1: média, Parametro 2: desvio padrão</v>
      </c>
      <c r="M91" s="4" t="n">
        <f aca="false">COUNTIF(Verificação_Parametros!$A:$A,Parametros!A91)</f>
        <v>1</v>
      </c>
      <c r="P91" s="4" t="n">
        <f aca="false">COUNTIF(Constantes!$A:$A,Parametros!A91)&gt;0</f>
        <v>0</v>
      </c>
      <c r="Q91" s="4" t="n">
        <f aca="false">AND(F91&gt;C91,E91 &lt; C91)</f>
        <v>0</v>
      </c>
      <c r="R91" s="4" t="n">
        <f aca="false">AND(E91&gt;D91,C91 &lt; D91)</f>
        <v>0</v>
      </c>
    </row>
    <row r="92" customFormat="false" ht="15" hidden="false" customHeight="false" outlineLevel="0" collapsed="false">
      <c r="A92" s="1" t="s">
        <v>138</v>
      </c>
      <c r="B92" s="1" t="s">
        <v>162</v>
      </c>
      <c r="C92" s="14" t="n">
        <v>0</v>
      </c>
      <c r="D92" s="13" t="n">
        <v>0</v>
      </c>
      <c r="E92" s="13" t="n">
        <v>0</v>
      </c>
      <c r="F92" s="13" t="n">
        <v>1</v>
      </c>
      <c r="G92" s="1" t="n">
        <v>0</v>
      </c>
      <c r="H92" s="1" t="s">
        <v>164</v>
      </c>
      <c r="I92" s="4" t="n">
        <f aca="false">IF(COUNTIF(ParametrosSemSeedFixa!$A:$A,Parametros!A92)&gt;0,0,1)</f>
        <v>1</v>
      </c>
      <c r="J92" s="4" t="n">
        <f aca="false">0</f>
        <v>0</v>
      </c>
      <c r="K92" s="4" t="str">
        <f aca="false">IF(AND(B92="normal",NOT(COUNT(C92:D92)=2)),"Dados Incorretos", IF(AND(B92="triangular",NOT(COUNT(C92:E92)=3)),"Dados Incorretos", IF(AND(B92="poisson",NOT(COUNT(C92:D92)=1)),"Dados Incorretos", IF(AND(B92="normaltruncada",NOT(COUNT(C92:F92)=4)),"Dados Incorretos", IF(AND(B92="uniforme",NOT(COUNT(C92:D92)=2)),"Dados Incorretos", IF(AND(B92="poisson_percentual_eventos",NOT(COUNT(C92:D92)=1)),"Dados Incorretos","OK"))))))</f>
        <v>OK</v>
      </c>
      <c r="L92" s="4" t="str">
        <f aca="false">VLOOKUP(B92,Distribuições!$A$1:$F$13,6,0)</f>
        <v>Parametro 1: média, Parametro 2: desvio padrão</v>
      </c>
      <c r="M92" s="4" t="n">
        <f aca="false">COUNTIF(Verificação_Parametros!$A:$A,Parametros!A92)</f>
        <v>1</v>
      </c>
      <c r="P92" s="4" t="n">
        <f aca="false">COUNTIF(Constantes!$A:$A,Parametros!A92)&gt;0</f>
        <v>0</v>
      </c>
      <c r="Q92" s="4" t="n">
        <f aca="false">AND(F92&gt;C92,E92 &lt; C92)</f>
        <v>0</v>
      </c>
      <c r="R92" s="4" t="n">
        <f aca="false">AND(E92&gt;D92,C92 &lt; D92)</f>
        <v>0</v>
      </c>
    </row>
    <row r="93" customFormat="false" ht="15" hidden="false" customHeight="false" outlineLevel="0" collapsed="false">
      <c r="A93" s="1" t="s">
        <v>139</v>
      </c>
      <c r="B93" s="1" t="s">
        <v>162</v>
      </c>
      <c r="C93" s="14" t="n">
        <v>0</v>
      </c>
      <c r="D93" s="13" t="n">
        <v>0</v>
      </c>
      <c r="E93" s="13" t="n">
        <v>0</v>
      </c>
      <c r="F93" s="13" t="n">
        <v>1</v>
      </c>
      <c r="G93" s="1" t="n">
        <v>0</v>
      </c>
      <c r="H93" s="1" t="s">
        <v>164</v>
      </c>
      <c r="I93" s="4" t="n">
        <f aca="false">IF(COUNTIF(ParametrosSemSeedFixa!$A:$A,Parametros!A93)&gt;0,0,1)</f>
        <v>1</v>
      </c>
      <c r="J93" s="4" t="n">
        <f aca="false">0</f>
        <v>0</v>
      </c>
      <c r="K93" s="4" t="str">
        <f aca="false">IF(AND(B93="normal",NOT(COUNT(C93:D93)=2)),"Dados Incorretos", IF(AND(B93="triangular",NOT(COUNT(C93:E93)=3)),"Dados Incorretos", IF(AND(B93="poisson",NOT(COUNT(C93:D93)=1)),"Dados Incorretos", IF(AND(B93="normaltruncada",NOT(COUNT(C93:F93)=4)),"Dados Incorretos", IF(AND(B93="uniforme",NOT(COUNT(C93:D93)=2)),"Dados Incorretos", IF(AND(B93="poisson_percentual_eventos",NOT(COUNT(C93:D93)=1)),"Dados Incorretos","OK"))))))</f>
        <v>OK</v>
      </c>
      <c r="L93" s="4" t="str">
        <f aca="false">VLOOKUP(B93,Distribuições!$A$1:$F$13,6,0)</f>
        <v>Parametro 1: média, Parametro 2: desvio padrão</v>
      </c>
      <c r="M93" s="4" t="n">
        <f aca="false">COUNTIF(Verificação_Parametros!$A:$A,Parametros!A93)</f>
        <v>1</v>
      </c>
      <c r="P93" s="4" t="n">
        <f aca="false">COUNTIF(Constantes!$A:$A,Parametros!A93)&gt;0</f>
        <v>0</v>
      </c>
      <c r="Q93" s="4" t="n">
        <f aca="false">AND(F93&gt;C93,E93 &lt; C93)</f>
        <v>0</v>
      </c>
      <c r="R93" s="4" t="n">
        <f aca="false">AND(E93&gt;D93,C93 &lt; D93)</f>
        <v>0</v>
      </c>
    </row>
    <row r="94" customFormat="false" ht="15" hidden="false" customHeight="false" outlineLevel="0" collapsed="false">
      <c r="A94" s="1" t="s">
        <v>140</v>
      </c>
      <c r="B94" s="1" t="s">
        <v>162</v>
      </c>
      <c r="C94" s="14" t="n">
        <v>0</v>
      </c>
      <c r="D94" s="13" t="n">
        <v>0</v>
      </c>
      <c r="E94" s="13" t="n">
        <v>0</v>
      </c>
      <c r="F94" s="13" t="n">
        <v>1</v>
      </c>
      <c r="G94" s="1" t="n">
        <v>0</v>
      </c>
      <c r="H94" s="1" t="s">
        <v>164</v>
      </c>
      <c r="I94" s="4" t="n">
        <f aca="false">IF(COUNTIF(ParametrosSemSeedFixa!$A:$A,Parametros!A94)&gt;0,0,1)</f>
        <v>1</v>
      </c>
      <c r="J94" s="4" t="n">
        <f aca="false">0</f>
        <v>0</v>
      </c>
      <c r="K94" s="4" t="str">
        <f aca="false">IF(AND(B94="normal",NOT(COUNT(C94:D94)=2)),"Dados Incorretos", IF(AND(B94="triangular",NOT(COUNT(C94:E94)=3)),"Dados Incorretos", IF(AND(B94="poisson",NOT(COUNT(C94:D94)=1)),"Dados Incorretos", IF(AND(B94="normaltruncada",NOT(COUNT(C94:F94)=4)),"Dados Incorretos", IF(AND(B94="uniforme",NOT(COUNT(C94:D94)=2)),"Dados Incorretos", IF(AND(B94="poisson_percentual_eventos",NOT(COUNT(C94:D94)=1)),"Dados Incorretos","OK"))))))</f>
        <v>OK</v>
      </c>
      <c r="L94" s="4" t="str">
        <f aca="false">VLOOKUP(B94,Distribuições!$A$1:$F$13,6,0)</f>
        <v>Parametro 1: média, Parametro 2: desvio padrão</v>
      </c>
      <c r="M94" s="4" t="n">
        <f aca="false">COUNTIF(Verificação_Parametros!$A:$A,Parametros!A94)</f>
        <v>1</v>
      </c>
      <c r="P94" s="4" t="n">
        <f aca="false">COUNTIF(Constantes!$A:$A,Parametros!A94)&gt;0</f>
        <v>0</v>
      </c>
      <c r="Q94" s="4" t="n">
        <f aca="false">AND(F94&gt;C94,E94 &lt; C94)</f>
        <v>0</v>
      </c>
      <c r="R94" s="4" t="n">
        <f aca="false">AND(E94&gt;D94,C94 &lt; D94)</f>
        <v>0</v>
      </c>
    </row>
    <row r="95" customFormat="false" ht="15" hidden="false" customHeight="false" outlineLevel="0" collapsed="false">
      <c r="A95" s="1" t="s">
        <v>141</v>
      </c>
      <c r="B95" s="1" t="s">
        <v>118</v>
      </c>
      <c r="C95" s="14" t="n">
        <v>1.51418734177215</v>
      </c>
      <c r="D95" s="13" t="n">
        <v>0.678936685487901</v>
      </c>
      <c r="E95" s="13" t="n">
        <v>0</v>
      </c>
      <c r="F95" s="13" t="n">
        <v>19.3749967231657</v>
      </c>
      <c r="G95" s="1" t="n">
        <v>0</v>
      </c>
      <c r="H95" s="1" t="s">
        <v>164</v>
      </c>
      <c r="I95" s="4" t="n">
        <f aca="false">IF(COUNTIF(ParametrosSemSeedFixa!$A:$A,Parametros!A95)&gt;0,0,1)</f>
        <v>1</v>
      </c>
      <c r="J95" s="4" t="n">
        <f aca="false">0</f>
        <v>0</v>
      </c>
      <c r="K95" s="4" t="str">
        <f aca="false">IF(AND(B95="normal",NOT(COUNT(C95:D95)=2)),"Dados Incorretos", IF(AND(B95="triangular",NOT(COUNT(C95:E95)=3)),"Dados Incorretos", IF(AND(B95="poisson",NOT(COUNT(C95:D95)=1)),"Dados Incorretos", IF(AND(B95="normaltruncada",NOT(COUNT(C95:F95)=4)),"Dados Incorretos", IF(AND(B95="uniforme",NOT(COUNT(C95:D95)=2)),"Dados Incorretos", IF(AND(B95="poisson_percentual_eventos",NOT(COUNT(C95:D95)=1)),"Dados Incorretos","OK"))))))</f>
        <v>OK</v>
      </c>
      <c r="L95" s="4" t="str">
        <f aca="false">VLOOKUP(B95,Distribuições!$A$1:$F$13,6,0)</f>
        <v>Parametro 1: média, Parametro 2: desvio padrão, Parametro 3: mínimo, Parametro 4: máximo</v>
      </c>
      <c r="M95" s="4" t="n">
        <f aca="false">COUNTIF(Verificação_Parametros!$A:$A,Parametros!A95)</f>
        <v>1</v>
      </c>
      <c r="P95" s="4" t="n">
        <f aca="false">COUNTIF(Constantes!$A:$A,Parametros!A95)&gt;0</f>
        <v>0</v>
      </c>
      <c r="Q95" s="4" t="n">
        <f aca="false">AND(F95&gt;C95,E95 &lt; C95)</f>
        <v>1</v>
      </c>
      <c r="R95" s="4" t="n">
        <f aca="false">AND(E95&gt;D95,C95 &lt; D95)</f>
        <v>0</v>
      </c>
    </row>
    <row r="96" customFormat="false" ht="15" hidden="false" customHeight="false" outlineLevel="0" collapsed="false">
      <c r="A96" s="1" t="s">
        <v>142</v>
      </c>
      <c r="B96" s="1" t="s">
        <v>118</v>
      </c>
      <c r="C96" s="12" t="n">
        <v>0</v>
      </c>
      <c r="D96" s="15" t="n">
        <v>0</v>
      </c>
      <c r="E96" s="13" t="n">
        <v>-0.0001</v>
      </c>
      <c r="F96" s="13" t="n">
        <v>10000000</v>
      </c>
      <c r="G96" s="1" t="n">
        <v>0</v>
      </c>
      <c r="H96" s="1" t="s">
        <v>164</v>
      </c>
      <c r="I96" s="4" t="n">
        <f aca="false">IF(COUNTIF(ParametrosSemSeedFixa!$A:$A,Parametros!A96)&gt;0,0,1)</f>
        <v>1</v>
      </c>
      <c r="J96" s="4" t="n">
        <f aca="false">0</f>
        <v>0</v>
      </c>
      <c r="K96" s="4" t="str">
        <f aca="false">IF(AND(B96="normal",NOT(COUNT(C96:D96)=2)),"Dados Incorretos", IF(AND(B96="triangular",NOT(COUNT(C96:E96)=3)),"Dados Incorretos", IF(AND(B96="poisson",NOT(COUNT(C96:D96)=1)),"Dados Incorretos", IF(AND(B96="normaltruncada",NOT(COUNT(C96:F96)=4)),"Dados Incorretos", IF(AND(B96="uniforme",NOT(COUNT(C96:D96)=2)),"Dados Incorretos", IF(AND(B96="poisson_percentual_eventos",NOT(COUNT(C96:D96)=1)),"Dados Incorretos","OK"))))))</f>
        <v>OK</v>
      </c>
      <c r="L96" s="4" t="str">
        <f aca="false">VLOOKUP(B96,Distribuições!$A$1:$F$13,6,0)</f>
        <v>Parametro 1: média, Parametro 2: desvio padrão, Parametro 3: mínimo, Parametro 4: máximo</v>
      </c>
      <c r="M96" s="4" t="n">
        <f aca="false">COUNTIF(Verificação_Parametros!$A:$A,Parametros!A96)</f>
        <v>1</v>
      </c>
      <c r="P96" s="4" t="n">
        <f aca="false">COUNTIF(Constantes!$A:$A,Parametros!A96)&gt;0</f>
        <v>0</v>
      </c>
      <c r="Q96" s="4" t="n">
        <f aca="false">AND(F96&gt;C96,E96 &lt; C96)</f>
        <v>1</v>
      </c>
      <c r="R96" s="4" t="n">
        <f aca="false">AND(E96&gt;D96,C96 &lt; D96)</f>
        <v>0</v>
      </c>
    </row>
    <row r="97" customFormat="false" ht="15" hidden="false" customHeight="false" outlineLevel="0" collapsed="false">
      <c r="A97" s="1" t="s">
        <v>143</v>
      </c>
      <c r="B97" s="1" t="s">
        <v>118</v>
      </c>
      <c r="C97" s="12" t="n">
        <v>0</v>
      </c>
      <c r="D97" s="15" t="n">
        <v>0</v>
      </c>
      <c r="E97" s="13" t="n">
        <v>-0.0001</v>
      </c>
      <c r="F97" s="13" t="n">
        <v>10000000</v>
      </c>
      <c r="G97" s="1" t="n">
        <v>0</v>
      </c>
      <c r="H97" s="1" t="s">
        <v>164</v>
      </c>
      <c r="I97" s="4" t="n">
        <f aca="false">IF(COUNTIF(ParametrosSemSeedFixa!$A:$A,Parametros!A97)&gt;0,0,1)</f>
        <v>1</v>
      </c>
      <c r="J97" s="4" t="n">
        <f aca="false">0</f>
        <v>0</v>
      </c>
      <c r="K97" s="4" t="str">
        <f aca="false">IF(AND(B97="normal",NOT(COUNT(C97:D97)=2)),"Dados Incorretos", IF(AND(B97="triangular",NOT(COUNT(C97:E97)=3)),"Dados Incorretos", IF(AND(B97="poisson",NOT(COUNT(C97:D97)=1)),"Dados Incorretos", IF(AND(B97="normaltruncada",NOT(COUNT(C97:F97)=4)),"Dados Incorretos", IF(AND(B97="uniforme",NOT(COUNT(C97:D97)=2)),"Dados Incorretos", IF(AND(B97="poisson_percentual_eventos",NOT(COUNT(C97:D97)=1)),"Dados Incorretos","OK"))))))</f>
        <v>OK</v>
      </c>
      <c r="L97" s="4" t="str">
        <f aca="false">VLOOKUP(B97,Distribuições!$A$1:$F$13,6,0)</f>
        <v>Parametro 1: média, Parametro 2: desvio padrão, Parametro 3: mínimo, Parametro 4: máximo</v>
      </c>
      <c r="M97" s="4" t="n">
        <f aca="false">COUNTIF(Verificação_Parametros!$A:$A,Parametros!A97)</f>
        <v>1</v>
      </c>
      <c r="P97" s="4" t="n">
        <f aca="false">COUNTIF(Constantes!$A:$A,Parametros!A97)&gt;0</f>
        <v>0</v>
      </c>
      <c r="Q97" s="4" t="n">
        <f aca="false">AND(F97&gt;C97,E97 &lt; C97)</f>
        <v>1</v>
      </c>
      <c r="R97" s="4" t="n">
        <f aca="false">AND(E97&gt;D97,C97 &lt; D97)</f>
        <v>0</v>
      </c>
    </row>
    <row r="98" customFormat="false" ht="15" hidden="false" customHeight="false" outlineLevel="0" collapsed="false">
      <c r="A98" s="1" t="s">
        <v>144</v>
      </c>
      <c r="B98" s="1" t="s">
        <v>118</v>
      </c>
      <c r="C98" s="12" t="n">
        <v>0</v>
      </c>
      <c r="D98" s="15" t="n">
        <v>0</v>
      </c>
      <c r="E98" s="15" t="n">
        <v>-0.0001</v>
      </c>
      <c r="F98" s="15" t="n">
        <v>10000000</v>
      </c>
      <c r="G98" s="1" t="n">
        <v>0</v>
      </c>
      <c r="H98" s="1" t="s">
        <v>164</v>
      </c>
      <c r="I98" s="4" t="n">
        <f aca="false">IF(COUNTIF(ParametrosSemSeedFixa!$A:$A,Parametros!A98)&gt;0,0,1)</f>
        <v>1</v>
      </c>
      <c r="J98" s="4" t="n">
        <f aca="false">0</f>
        <v>0</v>
      </c>
      <c r="K98" s="4" t="str">
        <f aca="false">IF(AND(B98="normal",NOT(COUNT(C98:D98)=2)),"Dados Incorretos", IF(AND(B98="triangular",NOT(COUNT(C98:E98)=3)),"Dados Incorretos", IF(AND(B98="poisson",NOT(COUNT(C98:D98)=1)),"Dados Incorretos", IF(AND(B98="normaltruncada",NOT(COUNT(C98:F98)=4)),"Dados Incorretos", IF(AND(B98="uniforme",NOT(COUNT(C98:D98)=2)),"Dados Incorretos", IF(AND(B98="poisson_percentual_eventos",NOT(COUNT(C98:D98)=1)),"Dados Incorretos","OK"))))))</f>
        <v>OK</v>
      </c>
      <c r="L98" s="4" t="str">
        <f aca="false">VLOOKUP(B98,Distribuições!$A$1:$F$13,6,0)</f>
        <v>Parametro 1: média, Parametro 2: desvio padrão, Parametro 3: mínimo, Parametro 4: máximo</v>
      </c>
      <c r="M98" s="4" t="n">
        <f aca="false">COUNTIF(Verificação_Parametros!$A:$A,Parametros!A98)</f>
        <v>1</v>
      </c>
      <c r="P98" s="4" t="n">
        <f aca="false">COUNTIF(Constantes!$A:$A,Parametros!A98)&gt;0</f>
        <v>0</v>
      </c>
      <c r="Q98" s="4" t="n">
        <f aca="false">AND(F98&gt;C98,E98 &lt; C98)</f>
        <v>1</v>
      </c>
      <c r="R98" s="4" t="n">
        <f aca="false">AND(E98&gt;D98,C98 &lt; D98)</f>
        <v>0</v>
      </c>
    </row>
    <row r="99" customFormat="false" ht="15" hidden="false" customHeight="false" outlineLevel="0" collapsed="false">
      <c r="A99" s="1" t="s">
        <v>145</v>
      </c>
      <c r="B99" s="1" t="s">
        <v>118</v>
      </c>
      <c r="C99" s="14" t="n">
        <v>7.79104767029113</v>
      </c>
      <c r="D99" s="13" t="n">
        <v>6.85604192757315</v>
      </c>
      <c r="E99" s="13" t="n">
        <v>-0.0001</v>
      </c>
      <c r="F99" s="13" t="n">
        <v>1000000</v>
      </c>
      <c r="G99" s="1" t="n">
        <v>0</v>
      </c>
      <c r="H99" s="1" t="s">
        <v>164</v>
      </c>
      <c r="I99" s="4" t="n">
        <f aca="false">IF(COUNTIF(ParametrosSemSeedFixa!$A:$A,Parametros!A99)&gt;0,0,1)</f>
        <v>1</v>
      </c>
      <c r="J99" s="4" t="n">
        <f aca="false">0</f>
        <v>0</v>
      </c>
      <c r="K99" s="4" t="str">
        <f aca="false">IF(AND(B99="normal",NOT(COUNT(C99:D99)=2)),"Dados Incorretos", IF(AND(B99="triangular",NOT(COUNT(C99:E99)=3)),"Dados Incorretos", IF(AND(B99="poisson",NOT(COUNT(C99:D99)=1)),"Dados Incorretos", IF(AND(B99="normaltruncada",NOT(COUNT(C99:F99)=4)),"Dados Incorretos", IF(AND(B99="uniforme",NOT(COUNT(C99:D99)=2)),"Dados Incorretos", IF(AND(B99="poisson_percentual_eventos",NOT(COUNT(C99:D99)=1)),"Dados Incorretos","OK"))))))</f>
        <v>OK</v>
      </c>
      <c r="L99" s="4" t="str">
        <f aca="false">VLOOKUP(B99,Distribuições!$A$1:$F$13,6,0)</f>
        <v>Parametro 1: média, Parametro 2: desvio padrão, Parametro 3: mínimo, Parametro 4: máximo</v>
      </c>
      <c r="M99" s="4" t="n">
        <f aca="false">COUNTIF(Verificação_Parametros!$A:$A,Parametros!A99)</f>
        <v>1</v>
      </c>
      <c r="P99" s="4" t="n">
        <f aca="false">COUNTIF(Constantes!$A:$A,Parametros!A99)&gt;0</f>
        <v>0</v>
      </c>
      <c r="Q99" s="4" t="n">
        <f aca="false">AND(F99&gt;C99,E99 &lt; C99)</f>
        <v>1</v>
      </c>
      <c r="R99" s="4" t="n">
        <f aca="false">AND(E99&gt;D99,C99 &lt; D99)</f>
        <v>0</v>
      </c>
    </row>
    <row r="100" customFormat="false" ht="15" hidden="false" customHeight="false" outlineLevel="0" collapsed="false">
      <c r="A100" s="1" t="s">
        <v>146</v>
      </c>
      <c r="B100" s="1" t="s">
        <v>147</v>
      </c>
      <c r="C100" s="12" t="n">
        <f aca="false">D100-0.001</f>
        <v>53708.999</v>
      </c>
      <c r="D100" s="15" t="n">
        <f aca="false">58709-5000</f>
        <v>53709</v>
      </c>
      <c r="E100" s="15" t="n">
        <f aca="false">D100+0.0001</f>
        <v>53709.0001</v>
      </c>
      <c r="F100" s="13"/>
      <c r="G100" s="1" t="n">
        <v>0</v>
      </c>
      <c r="H100" s="1" t="s">
        <v>164</v>
      </c>
      <c r="I100" s="4" t="n">
        <f aca="false">IF(COUNTIF(ParametrosSemSeedFixa!$A:$A,Parametros!A100)&gt;0,0,1)</f>
        <v>1</v>
      </c>
      <c r="J100" s="4" t="n">
        <f aca="false">0</f>
        <v>0</v>
      </c>
      <c r="K100" s="4" t="str">
        <f aca="false">IF(AND(B100="normal",NOT(COUNT(C100:D100)=2)),"Dados Incorretos", IF(AND(B100="triangular",NOT(COUNT(C100:E100)=3)),"Dados Incorretos", IF(AND(B100="poisson",NOT(COUNT(C100:D100)=1)),"Dados Incorretos", IF(AND(B100="normaltruncada",NOT(COUNT(C100:F100)=4)),"Dados Incorretos", IF(AND(B100="uniforme",NOT(COUNT(C100:D100)=2)),"Dados Incorretos", IF(AND(B100="poisson_percentual_eventos",NOT(COUNT(C100:D100)=1)),"Dados Incorretos","OK"))))))</f>
        <v>OK</v>
      </c>
      <c r="L100" s="4" t="str">
        <f aca="false">VLOOKUP(B100,Distribuições!$A$1:$F$13,6,0)</f>
        <v>Parametro 1: mínimo, Parametro 2: moda (valor mais provável), Parametro 3: máximo</v>
      </c>
      <c r="M100" s="4" t="n">
        <f aca="false">COUNTIF(Verificação_Parametros!$A:$A,Parametros!A100)</f>
        <v>1</v>
      </c>
      <c r="P100" s="4" t="n">
        <f aca="false">COUNTIF(Constantes!$A:$A,Parametros!A100)&gt;0</f>
        <v>0</v>
      </c>
      <c r="Q100" s="4" t="n">
        <f aca="false">AND(F100&gt;C100,E100 &lt; C100)</f>
        <v>0</v>
      </c>
      <c r="R100" s="4" t="n">
        <f aca="false">AND(E100&gt;D100,C100 &lt; D100)</f>
        <v>1</v>
      </c>
    </row>
    <row r="101" customFormat="false" ht="15" hidden="false" customHeight="false" outlineLevel="0" collapsed="false">
      <c r="A101" s="1" t="s">
        <v>148</v>
      </c>
      <c r="B101" s="3" t="s">
        <v>162</v>
      </c>
      <c r="C101" s="12" t="n">
        <v>5259.74</v>
      </c>
      <c r="D101" s="15" t="n">
        <v>0</v>
      </c>
      <c r="E101" s="13"/>
      <c r="F101" s="13"/>
      <c r="G101" s="1" t="n">
        <v>0</v>
      </c>
      <c r="H101" s="1" t="s">
        <v>164</v>
      </c>
      <c r="I101" s="4" t="n">
        <f aca="false">IF(COUNTIF(ParametrosSemSeedFixa!$A:$A,Parametros!A101)&gt;0,0,1)</f>
        <v>1</v>
      </c>
      <c r="J101" s="4" t="n">
        <f aca="false">0</f>
        <v>0</v>
      </c>
      <c r="K101" s="4" t="str">
        <f aca="false">IF(AND(B101="normal",NOT(COUNT(C101:D101)=2)),"Dados Incorretos", IF(AND(B101="triangular",NOT(COUNT(C101:E101)=3)),"Dados Incorretos", IF(AND(B101="poisson",NOT(COUNT(C101:D101)=1)),"Dados Incorretos", IF(AND(B101="normaltruncada",NOT(COUNT(C101:F101)=4)),"Dados Incorretos", IF(AND(B101="uniforme",NOT(COUNT(C101:D101)=2)),"Dados Incorretos", IF(AND(B101="poisson_percentual_eventos",NOT(COUNT(C101:D101)=1)),"Dados Incorretos","OK"))))))</f>
        <v>OK</v>
      </c>
      <c r="L101" s="4" t="str">
        <f aca="false">VLOOKUP(B101,Distribuições!$A$1:$F$13,6,0)</f>
        <v>Parametro 1: média, Parametro 2: desvio padrão</v>
      </c>
      <c r="M101" s="4" t="n">
        <f aca="false">COUNTIF(Verificação_Parametros!$A:$A,Parametros!A101)</f>
        <v>1</v>
      </c>
      <c r="P101" s="4" t="n">
        <f aca="false">COUNTIF(Constantes!$A:$A,Parametros!A101)&gt;0</f>
        <v>0</v>
      </c>
      <c r="Q101" s="4" t="n">
        <f aca="false">AND(F101&gt;C101,E101 &lt; C101)</f>
        <v>0</v>
      </c>
      <c r="R101" s="4" t="n">
        <f aca="false">AND(E101&gt;D101,C101 &lt; D101)</f>
        <v>0</v>
      </c>
    </row>
    <row r="102" customFormat="false" ht="15" hidden="false" customHeight="false" outlineLevel="0" collapsed="false">
      <c r="A102" s="1" t="s">
        <v>149</v>
      </c>
      <c r="B102" s="3" t="s">
        <v>162</v>
      </c>
      <c r="C102" s="12" t="n">
        <v>6038</v>
      </c>
      <c r="D102" s="15" t="n">
        <v>0</v>
      </c>
      <c r="E102" s="13"/>
      <c r="F102" s="13"/>
      <c r="G102" s="1" t="n">
        <v>0</v>
      </c>
      <c r="H102" s="1" t="s">
        <v>164</v>
      </c>
      <c r="I102" s="4" t="n">
        <f aca="false">IF(COUNTIF(ParametrosSemSeedFixa!$A:$A,Parametros!A102)&gt;0,0,1)</f>
        <v>1</v>
      </c>
      <c r="J102" s="4" t="n">
        <f aca="false">0</f>
        <v>0</v>
      </c>
      <c r="K102" s="4" t="str">
        <f aca="false">IF(AND(B102="normal",NOT(COUNT(C102:D102)=2)),"Dados Incorretos", IF(AND(B102="triangular",NOT(COUNT(C102:E102)=3)),"Dados Incorretos", IF(AND(B102="poisson",NOT(COUNT(C102:D102)=1)),"Dados Incorretos", IF(AND(B102="normaltruncada",NOT(COUNT(C102:F102)=4)),"Dados Incorretos", IF(AND(B102="uniforme",NOT(COUNT(C102:D102)=2)),"Dados Incorretos", IF(AND(B102="poisson_percentual_eventos",NOT(COUNT(C102:D102)=1)),"Dados Incorretos","OK"))))))</f>
        <v>OK</v>
      </c>
      <c r="L102" s="4" t="str">
        <f aca="false">VLOOKUP(B102,Distribuições!$A$1:$F$13,6,0)</f>
        <v>Parametro 1: média, Parametro 2: desvio padrão</v>
      </c>
      <c r="M102" s="4" t="n">
        <f aca="false">COUNTIF(Verificação_Parametros!$A:$A,Parametros!A102)</f>
        <v>1</v>
      </c>
      <c r="P102" s="4" t="n">
        <f aca="false">COUNTIF(Constantes!$A:$A,Parametros!A102)&gt;0</f>
        <v>0</v>
      </c>
      <c r="Q102" s="4" t="n">
        <f aca="false">AND(F102&gt;C102,E102 &lt; C102)</f>
        <v>0</v>
      </c>
      <c r="R102" s="4" t="n">
        <f aca="false">AND(E102&gt;D102,C102 &lt; D102)</f>
        <v>0</v>
      </c>
    </row>
    <row r="103" customFormat="false" ht="15" hidden="false" customHeight="false" outlineLevel="0" collapsed="false">
      <c r="A103" s="1" t="s">
        <v>150</v>
      </c>
      <c r="B103" s="1" t="s">
        <v>147</v>
      </c>
      <c r="C103" s="12" t="n">
        <v>1E-005</v>
      </c>
      <c r="D103" s="15" t="n">
        <f aca="false">C103*1.1</f>
        <v>1.1E-005</v>
      </c>
      <c r="E103" s="15" t="n">
        <f aca="false">D103*1.1</f>
        <v>1.21E-005</v>
      </c>
      <c r="F103" s="13"/>
      <c r="G103" s="1" t="n">
        <v>0</v>
      </c>
      <c r="H103" s="1" t="s">
        <v>164</v>
      </c>
      <c r="I103" s="4" t="n">
        <f aca="false">IF(COUNTIF(ParametrosSemSeedFixa!$A:$A,Parametros!A103)&gt;0,0,1)</f>
        <v>1</v>
      </c>
      <c r="J103" s="4" t="n">
        <f aca="false">0</f>
        <v>0</v>
      </c>
      <c r="K103" s="4" t="str">
        <f aca="false">IF(AND(B103="normal",NOT(COUNT(C103:D103)=2)),"Dados Incorretos", IF(AND(B103="triangular",NOT(COUNT(C103:E103)=3)),"Dados Incorretos", IF(AND(B103="poisson",NOT(COUNT(C103:D103)=1)),"Dados Incorretos", IF(AND(B103="normaltruncada",NOT(COUNT(C103:F103)=4)),"Dados Incorretos", IF(AND(B103="uniforme",NOT(COUNT(C103:D103)=2)),"Dados Incorretos", IF(AND(B103="poisson_percentual_eventos",NOT(COUNT(C103:D103)=1)),"Dados Incorretos","OK"))))))</f>
        <v>OK</v>
      </c>
      <c r="L103" s="4" t="str">
        <f aca="false">VLOOKUP(B103,Distribuições!$A$1:$F$13,6,0)</f>
        <v>Parametro 1: mínimo, Parametro 2: moda (valor mais provável), Parametro 3: máximo</v>
      </c>
      <c r="M103" s="4" t="n">
        <f aca="false">COUNTIF(Verificação_Parametros!$A:$A,Parametros!A103)</f>
        <v>1</v>
      </c>
      <c r="P103" s="4" t="n">
        <f aca="false">COUNTIF(Constantes!$A:$A,Parametros!A103)&gt;0</f>
        <v>0</v>
      </c>
      <c r="Q103" s="4" t="n">
        <f aca="false">AND(F103&gt;C103,E103 &lt; C103)</f>
        <v>0</v>
      </c>
      <c r="R103" s="4" t="n">
        <f aca="false">AND(E103&gt;D103,C103 &lt; D103)</f>
        <v>1</v>
      </c>
    </row>
    <row r="104" customFormat="false" ht="15" hidden="false" customHeight="false" outlineLevel="0" collapsed="false">
      <c r="A104" s="1" t="s">
        <v>151</v>
      </c>
      <c r="B104" s="1" t="s">
        <v>147</v>
      </c>
      <c r="C104" s="12" t="n">
        <v>1E-005</v>
      </c>
      <c r="D104" s="15" t="n">
        <f aca="false">C104*1.1</f>
        <v>1.1E-005</v>
      </c>
      <c r="E104" s="15" t="n">
        <f aca="false">D104*1.1</f>
        <v>1.21E-005</v>
      </c>
      <c r="F104" s="13"/>
      <c r="G104" s="1" t="n">
        <v>0</v>
      </c>
      <c r="H104" s="1" t="s">
        <v>164</v>
      </c>
      <c r="I104" s="4" t="n">
        <f aca="false">IF(COUNTIF(ParametrosSemSeedFixa!$A:$A,Parametros!A104)&gt;0,0,1)</f>
        <v>1</v>
      </c>
      <c r="J104" s="4" t="n">
        <f aca="false">0</f>
        <v>0</v>
      </c>
      <c r="K104" s="4" t="str">
        <f aca="false">IF(AND(B104="normal",NOT(COUNT(C104:D104)=2)),"Dados Incorretos", IF(AND(B104="triangular",NOT(COUNT(C104:E104)=3)),"Dados Incorretos", IF(AND(B104="poisson",NOT(COUNT(C104:D104)=1)),"Dados Incorretos", IF(AND(B104="normaltruncada",NOT(COUNT(C104:F104)=4)),"Dados Incorretos", IF(AND(B104="uniforme",NOT(COUNT(C104:D104)=2)),"Dados Incorretos", IF(AND(B104="poisson_percentual_eventos",NOT(COUNT(C104:D104)=1)),"Dados Incorretos","OK"))))))</f>
        <v>OK</v>
      </c>
      <c r="L104" s="4" t="str">
        <f aca="false">VLOOKUP(B104,Distribuições!$A$1:$F$13,6,0)</f>
        <v>Parametro 1: mínimo, Parametro 2: moda (valor mais provável), Parametro 3: máximo</v>
      </c>
      <c r="M104" s="4" t="n">
        <f aca="false">COUNTIF(Verificação_Parametros!$A:$A,Parametros!A104)</f>
        <v>1</v>
      </c>
      <c r="P104" s="4" t="n">
        <f aca="false">COUNTIF(Constantes!$A:$A,Parametros!A104)&gt;0</f>
        <v>0</v>
      </c>
      <c r="Q104" s="4" t="n">
        <f aca="false">AND(F104&gt;C104,E104 &lt; C104)</f>
        <v>0</v>
      </c>
      <c r="R104" s="4" t="n">
        <f aca="false">AND(E104&gt;D104,C104 &lt; D104)</f>
        <v>1</v>
      </c>
    </row>
    <row r="105" customFormat="false" ht="15" hidden="false" customHeight="false" outlineLevel="0" collapsed="false">
      <c r="A105" s="1" t="s">
        <v>152</v>
      </c>
      <c r="B105" s="1" t="s">
        <v>147</v>
      </c>
      <c r="C105" s="12" t="n">
        <v>1E-005</v>
      </c>
      <c r="D105" s="15" t="n">
        <f aca="false">C105*1.1</f>
        <v>1.1E-005</v>
      </c>
      <c r="E105" s="15" t="n">
        <f aca="false">D105*1.1</f>
        <v>1.21E-005</v>
      </c>
      <c r="F105" s="13"/>
      <c r="G105" s="1" t="n">
        <v>0</v>
      </c>
      <c r="H105" s="1" t="s">
        <v>164</v>
      </c>
      <c r="I105" s="4" t="n">
        <f aca="false">IF(COUNTIF(ParametrosSemSeedFixa!$A:$A,Parametros!A105)&gt;0,0,1)</f>
        <v>1</v>
      </c>
      <c r="J105" s="4" t="n">
        <f aca="false">0</f>
        <v>0</v>
      </c>
      <c r="K105" s="4" t="str">
        <f aca="false">IF(AND(B105="normal",NOT(COUNT(C105:D105)=2)),"Dados Incorretos", IF(AND(B105="triangular",NOT(COUNT(C105:E105)=3)),"Dados Incorretos", IF(AND(B105="poisson",NOT(COUNT(C105:D105)=1)),"Dados Incorretos", IF(AND(B105="normaltruncada",NOT(COUNT(C105:F105)=4)),"Dados Incorretos", IF(AND(B105="uniforme",NOT(COUNT(C105:D105)=2)),"Dados Incorretos", IF(AND(B105="poisson_percentual_eventos",NOT(COUNT(C105:D105)=1)),"Dados Incorretos","OK"))))))</f>
        <v>OK</v>
      </c>
      <c r="L105" s="4" t="str">
        <f aca="false">VLOOKUP(B105,Distribuições!$A$1:$F$13,6,0)</f>
        <v>Parametro 1: mínimo, Parametro 2: moda (valor mais provável), Parametro 3: máximo</v>
      </c>
      <c r="M105" s="4" t="n">
        <f aca="false">COUNTIF(Verificação_Parametros!$A:$A,Parametros!A105)</f>
        <v>1</v>
      </c>
      <c r="P105" s="4" t="n">
        <f aca="false">COUNTIF(Constantes!$A:$A,Parametros!A105)&gt;0</f>
        <v>0</v>
      </c>
      <c r="Q105" s="4" t="n">
        <f aca="false">AND(F105&gt;C105,E105 &lt; C105)</f>
        <v>0</v>
      </c>
      <c r="R105" s="4" t="n">
        <f aca="false">AND(E105&gt;D105,C105 &lt; D105)</f>
        <v>1</v>
      </c>
    </row>
    <row r="106" customFormat="false" ht="15" hidden="false" customHeight="false" outlineLevel="0" collapsed="false">
      <c r="A106" s="1" t="s">
        <v>153</v>
      </c>
      <c r="B106" s="1" t="s">
        <v>122</v>
      </c>
      <c r="C106" s="12" t="n">
        <f aca="false">0.5*3/5</f>
        <v>0.3</v>
      </c>
      <c r="D106" s="13"/>
      <c r="E106" s="13"/>
      <c r="F106" s="13"/>
      <c r="G106" s="1" t="n">
        <v>0</v>
      </c>
      <c r="H106" s="1" t="s">
        <v>164</v>
      </c>
      <c r="I106" s="4" t="n">
        <f aca="false">IF(COUNTIF(ParametrosSemSeedFixa!$A:$A,Parametros!A106)&gt;0,0,1)</f>
        <v>1</v>
      </c>
      <c r="J106" s="4" t="n">
        <f aca="false">0</f>
        <v>0</v>
      </c>
      <c r="K106" s="4" t="str">
        <f aca="false">IF(AND(B106="normal",NOT(COUNT(C106:D106)=2)),"Dados Incorretos", IF(AND(B106="triangular",NOT(COUNT(C106:E106)=3)),"Dados Incorretos", IF(AND(B106="poisson",NOT(COUNT(C106:D106)=1)),"Dados Incorretos", IF(AND(B106="normaltruncada",NOT(COUNT(C106:F106)=4)),"Dados Incorretos", IF(AND(B106="uniforme",NOT(COUNT(C106:D106)=2)),"Dados Incorretos", IF(AND(B106="poisson_percentual_eventos",NOT(COUNT(C106:D106)=1)),"Dados Incorretos","OK"))))))</f>
        <v>OK</v>
      </c>
      <c r="L106" s="4" t="str">
        <f aca="false">VLOOKUP(B106,Distribuições!$A$1:$F$13,6,0)</f>
        <v>Parametro 1: taxa (eventos / ano)</v>
      </c>
      <c r="M106" s="4" t="n">
        <f aca="false">COUNTIF(Verificação_Parametros!$A:$A,Parametros!A106)</f>
        <v>1</v>
      </c>
      <c r="P106" s="4" t="n">
        <f aca="false">COUNTIF(Constantes!$A:$A,Parametros!A106)&gt;0</f>
        <v>0</v>
      </c>
      <c r="Q106" s="4" t="n">
        <f aca="false">AND(F106&gt;C106,E106 &lt; C106)</f>
        <v>0</v>
      </c>
      <c r="R106" s="4" t="n">
        <f aca="false">AND(E106&gt;D106,C106 &lt; D106)</f>
        <v>0</v>
      </c>
    </row>
    <row r="107" customFormat="false" ht="15" hidden="false" customHeight="false" outlineLevel="0" collapsed="false">
      <c r="A107" s="1" t="s">
        <v>154</v>
      </c>
      <c r="B107" s="1" t="s">
        <v>122</v>
      </c>
      <c r="C107" s="14" t="n">
        <f aca="false">3/5</f>
        <v>0.6</v>
      </c>
      <c r="D107" s="13"/>
      <c r="E107" s="13"/>
      <c r="F107" s="13"/>
      <c r="G107" s="1" t="n">
        <v>0</v>
      </c>
      <c r="H107" s="1" t="s">
        <v>164</v>
      </c>
      <c r="I107" s="4" t="n">
        <f aca="false">IF(COUNTIF(ParametrosSemSeedFixa!$A:$A,Parametros!A107)&gt;0,0,1)</f>
        <v>1</v>
      </c>
      <c r="J107" s="4" t="n">
        <f aca="false">0</f>
        <v>0</v>
      </c>
      <c r="K107" s="4" t="str">
        <f aca="false">IF(AND(B107="normal",NOT(COUNT(C107:D107)=2)),"Dados Incorretos", IF(AND(B107="triangular",NOT(COUNT(C107:E107)=3)),"Dados Incorretos", IF(AND(B107="poisson",NOT(COUNT(C107:D107)=1)),"Dados Incorretos", IF(AND(B107="normaltruncada",NOT(COUNT(C107:F107)=4)),"Dados Incorretos", IF(AND(B107="uniforme",NOT(COUNT(C107:D107)=2)),"Dados Incorretos", IF(AND(B107="poisson_percentual_eventos",NOT(COUNT(C107:D107)=1)),"Dados Incorretos","OK"))))))</f>
        <v>OK</v>
      </c>
      <c r="L107" s="4" t="str">
        <f aca="false">VLOOKUP(B107,Distribuições!$A$1:$F$13,6,0)</f>
        <v>Parametro 1: taxa (eventos / ano)</v>
      </c>
      <c r="M107" s="4" t="n">
        <f aca="false">COUNTIF(Verificação_Parametros!$A:$A,Parametros!A107)</f>
        <v>1</v>
      </c>
      <c r="P107" s="4" t="n">
        <f aca="false">COUNTIF(Constantes!$A:$A,Parametros!A107)&gt;0</f>
        <v>0</v>
      </c>
      <c r="Q107" s="4" t="n">
        <f aca="false">AND(F107&gt;C107,E107 &lt; C107)</f>
        <v>0</v>
      </c>
      <c r="R107" s="4" t="n">
        <f aca="false">AND(E107&gt;D107,C107 &lt; D107)</f>
        <v>0</v>
      </c>
    </row>
    <row r="108" customFormat="false" ht="15" hidden="false" customHeight="false" outlineLevel="0" collapsed="false">
      <c r="A108" s="1" t="s">
        <v>155</v>
      </c>
      <c r="B108" s="1" t="s">
        <v>122</v>
      </c>
      <c r="C108" s="14" t="n">
        <v>0</v>
      </c>
      <c r="D108" s="13"/>
      <c r="E108" s="13"/>
      <c r="F108" s="13"/>
      <c r="G108" s="1" t="n">
        <v>0</v>
      </c>
      <c r="H108" s="1" t="s">
        <v>164</v>
      </c>
      <c r="I108" s="4" t="n">
        <f aca="false">IF(COUNTIF(ParametrosSemSeedFixa!$A:$A,Parametros!A108)&gt;0,0,1)</f>
        <v>1</v>
      </c>
      <c r="J108" s="4" t="n">
        <f aca="false">0</f>
        <v>0</v>
      </c>
      <c r="K108" s="4" t="str">
        <f aca="false">IF(AND(B108="normal",NOT(COUNT(C108:D108)=2)),"Dados Incorretos", IF(AND(B108="triangular",NOT(COUNT(C108:E108)=3)),"Dados Incorretos", IF(AND(B108="poisson",NOT(COUNT(C108:D108)=1)),"Dados Incorretos", IF(AND(B108="normaltruncada",NOT(COUNT(C108:F108)=4)),"Dados Incorretos", IF(AND(B108="uniforme",NOT(COUNT(C108:D108)=2)),"Dados Incorretos", IF(AND(B108="poisson_percentual_eventos",NOT(COUNT(C108:D108)=1)),"Dados Incorretos","OK"))))))</f>
        <v>OK</v>
      </c>
      <c r="L108" s="4" t="str">
        <f aca="false">VLOOKUP(B108,Distribuições!$A$1:$F$13,6,0)</f>
        <v>Parametro 1: taxa (eventos / ano)</v>
      </c>
      <c r="M108" s="4" t="n">
        <f aca="false">COUNTIF(Verificação_Parametros!$A:$A,Parametros!A108)</f>
        <v>1</v>
      </c>
      <c r="P108" s="4" t="n">
        <f aca="false">COUNTIF(Constantes!$A:$A,Parametros!A108)&gt;0</f>
        <v>0</v>
      </c>
      <c r="Q108" s="4" t="n">
        <f aca="false">AND(F108&gt;C108,E108 &lt; C108)</f>
        <v>0</v>
      </c>
      <c r="R108" s="4" t="n">
        <f aca="false">AND(E108&gt;D108,C108 &lt; D108)</f>
        <v>0</v>
      </c>
    </row>
    <row r="109" customFormat="false" ht="15" hidden="false" customHeight="false" outlineLevel="0" collapsed="false">
      <c r="A109" s="1" t="s">
        <v>156</v>
      </c>
      <c r="B109" s="1" t="s">
        <v>122</v>
      </c>
      <c r="C109" s="14" t="n">
        <v>0</v>
      </c>
      <c r="D109" s="13"/>
      <c r="E109" s="13"/>
      <c r="F109" s="13"/>
      <c r="G109" s="1" t="n">
        <v>0</v>
      </c>
      <c r="H109" s="1" t="s">
        <v>164</v>
      </c>
      <c r="I109" s="4" t="n">
        <f aca="false">IF(COUNTIF(ParametrosSemSeedFixa!$A:$A,Parametros!A109)&gt;0,0,1)</f>
        <v>1</v>
      </c>
      <c r="J109" s="4" t="n">
        <f aca="false">0</f>
        <v>0</v>
      </c>
      <c r="K109" s="4" t="str">
        <f aca="false">IF(AND(B109="normal",NOT(COUNT(C109:D109)=2)),"Dados Incorretos", IF(AND(B109="triangular",NOT(COUNT(C109:E109)=3)),"Dados Incorretos", IF(AND(B109="poisson",NOT(COUNT(C109:D109)=1)),"Dados Incorretos", IF(AND(B109="normaltruncada",NOT(COUNT(C109:F109)=4)),"Dados Incorretos", IF(AND(B109="uniforme",NOT(COUNT(C109:D109)=2)),"Dados Incorretos", IF(AND(B109="poisson_percentual_eventos",NOT(COUNT(C109:D109)=1)),"Dados Incorretos","OK"))))))</f>
        <v>OK</v>
      </c>
      <c r="L109" s="4" t="str">
        <f aca="false">VLOOKUP(B109,Distribuições!$A$1:$F$13,6,0)</f>
        <v>Parametro 1: taxa (eventos / ano)</v>
      </c>
      <c r="M109" s="4" t="n">
        <f aca="false">COUNTIF(Verificação_Parametros!$A:$A,Parametros!A109)</f>
        <v>1</v>
      </c>
      <c r="P109" s="4" t="n">
        <f aca="false">COUNTIF(Constantes!$A:$A,Parametros!A109)&gt;0</f>
        <v>0</v>
      </c>
      <c r="Q109" s="4" t="n">
        <f aca="false">AND(F109&gt;C109,E109 &lt; C109)</f>
        <v>0</v>
      </c>
      <c r="R109" s="4" t="n">
        <f aca="false">AND(E109&gt;D109,C109 &lt; D109)</f>
        <v>0</v>
      </c>
    </row>
    <row r="110" customFormat="false" ht="15" hidden="false" customHeight="false" outlineLevel="0" collapsed="false">
      <c r="A110" s="1" t="s">
        <v>157</v>
      </c>
      <c r="B110" s="1" t="s">
        <v>122</v>
      </c>
      <c r="C110" s="14" t="n">
        <v>0</v>
      </c>
      <c r="D110" s="13"/>
      <c r="E110" s="13"/>
      <c r="F110" s="13"/>
      <c r="G110" s="1" t="n">
        <v>0</v>
      </c>
      <c r="H110" s="1" t="s">
        <v>164</v>
      </c>
      <c r="I110" s="4" t="n">
        <f aca="false">IF(COUNTIF(ParametrosSemSeedFixa!$A:$A,Parametros!A110)&gt;0,0,1)</f>
        <v>1</v>
      </c>
      <c r="J110" s="4" t="n">
        <f aca="false">0</f>
        <v>0</v>
      </c>
      <c r="K110" s="4" t="str">
        <f aca="false">IF(AND(B110="normal",NOT(COUNT(C110:D110)=2)),"Dados Incorretos", IF(AND(B110="triangular",NOT(COUNT(C110:E110)=3)),"Dados Incorretos", IF(AND(B110="poisson",NOT(COUNT(C110:D110)=1)),"Dados Incorretos", IF(AND(B110="normaltruncada",NOT(COUNT(C110:F110)=4)),"Dados Incorretos", IF(AND(B110="uniforme",NOT(COUNT(C110:D110)=2)),"Dados Incorretos", IF(AND(B110="poisson_percentual_eventos",NOT(COUNT(C110:D110)=1)),"Dados Incorretos","OK"))))))</f>
        <v>OK</v>
      </c>
      <c r="L110" s="4" t="str">
        <f aca="false">VLOOKUP(B110,Distribuições!$A$1:$F$13,6,0)</f>
        <v>Parametro 1: taxa (eventos / ano)</v>
      </c>
      <c r="M110" s="4" t="n">
        <f aca="false">COUNTIF(Verificação_Parametros!$A:$A,Parametros!A110)</f>
        <v>1</v>
      </c>
      <c r="P110" s="4" t="n">
        <f aca="false">COUNTIF(Constantes!$A:$A,Parametros!A110)&gt;0</f>
        <v>0</v>
      </c>
      <c r="Q110" s="4" t="n">
        <f aca="false">AND(F110&gt;C110,E110 &lt; C110)</f>
        <v>0</v>
      </c>
      <c r="R110" s="4" t="n">
        <f aca="false">AND(E110&gt;D110,C110 &lt; D110)</f>
        <v>0</v>
      </c>
    </row>
    <row r="111" customFormat="false" ht="15" hidden="false" customHeight="false" outlineLevel="0" collapsed="false">
      <c r="A111" s="1" t="s">
        <v>158</v>
      </c>
      <c r="B111" s="1" t="s">
        <v>147</v>
      </c>
      <c r="C111" s="14" t="n">
        <v>1E-007</v>
      </c>
      <c r="D111" s="13" t="n">
        <v>1E-006</v>
      </c>
      <c r="E111" s="13" t="n">
        <v>1E-005</v>
      </c>
      <c r="F111" s="13"/>
      <c r="G111" s="1" t="n">
        <v>0</v>
      </c>
      <c r="H111" s="1" t="s">
        <v>164</v>
      </c>
      <c r="I111" s="4" t="n">
        <f aca="false">IF(COUNTIF(ParametrosSemSeedFixa!$A:$A,Parametros!A111)&gt;0,0,1)</f>
        <v>1</v>
      </c>
      <c r="J111" s="4" t="n">
        <f aca="false">0</f>
        <v>0</v>
      </c>
      <c r="K111" s="4" t="str">
        <f aca="false">IF(AND(B111="normal",NOT(COUNT(C111:D111)=2)),"Dados Incorretos", IF(AND(B111="triangular",NOT(COUNT(C111:E111)=3)),"Dados Incorretos", IF(AND(B111="poisson",NOT(COUNT(C111:D111)=1)),"Dados Incorretos", IF(AND(B111="normaltruncada",NOT(COUNT(C111:F111)=4)),"Dados Incorretos", IF(AND(B111="uniforme",NOT(COUNT(C111:D111)=2)),"Dados Incorretos", IF(AND(B111="poisson_percentual_eventos",NOT(COUNT(C111:D111)=1)),"Dados Incorretos","OK"))))))</f>
        <v>OK</v>
      </c>
      <c r="L111" s="4" t="str">
        <f aca="false">VLOOKUP(B111,Distribuições!$A$1:$F$13,6,0)</f>
        <v>Parametro 1: mínimo, Parametro 2: moda (valor mais provável), Parametro 3: máximo</v>
      </c>
      <c r="M111" s="4" t="n">
        <f aca="false">COUNTIF(Verificação_Parametros!$A:$A,Parametros!A111)</f>
        <v>1</v>
      </c>
      <c r="P111" s="4" t="n">
        <f aca="false">COUNTIF(Constantes!$A:$A,Parametros!A111)&gt;0</f>
        <v>0</v>
      </c>
      <c r="Q111" s="4" t="n">
        <f aca="false">AND(F111&gt;C111,E111 &lt; C111)</f>
        <v>0</v>
      </c>
      <c r="R111" s="4" t="n">
        <f aca="false">AND(E111&gt;D111,C111 &lt; D111)</f>
        <v>1</v>
      </c>
    </row>
    <row r="112" customFormat="false" ht="15" hidden="false" customHeight="false" outlineLevel="0" collapsed="false">
      <c r="A112" s="1" t="s">
        <v>159</v>
      </c>
      <c r="B112" s="1" t="s">
        <v>147</v>
      </c>
      <c r="C112" s="14" t="n">
        <v>1E-007</v>
      </c>
      <c r="D112" s="13" t="n">
        <v>1E-006</v>
      </c>
      <c r="E112" s="13" t="n">
        <v>1E-005</v>
      </c>
      <c r="F112" s="13"/>
      <c r="G112" s="1" t="n">
        <v>0</v>
      </c>
      <c r="H112" s="1" t="s">
        <v>164</v>
      </c>
      <c r="I112" s="4" t="n">
        <f aca="false">IF(COUNTIF(ParametrosSemSeedFixa!$A:$A,Parametros!A112)&gt;0,0,1)</f>
        <v>1</v>
      </c>
      <c r="J112" s="4" t="n">
        <f aca="false">0</f>
        <v>0</v>
      </c>
      <c r="K112" s="4" t="str">
        <f aca="false">IF(AND(B112="normal",NOT(COUNT(C112:D112)=2)),"Dados Incorretos", IF(AND(B112="triangular",NOT(COUNT(C112:E112)=3)),"Dados Incorretos", IF(AND(B112="poisson",NOT(COUNT(C112:D112)=1)),"Dados Incorretos", IF(AND(B112="normaltruncada",NOT(COUNT(C112:F112)=4)),"Dados Incorretos", IF(AND(B112="uniforme",NOT(COUNT(C112:D112)=2)),"Dados Incorretos", IF(AND(B112="poisson_percentual_eventos",NOT(COUNT(C112:D112)=1)),"Dados Incorretos","OK"))))))</f>
        <v>OK</v>
      </c>
      <c r="L112" s="4" t="str">
        <f aca="false">VLOOKUP(B112,Distribuições!$A$1:$F$13,6,0)</f>
        <v>Parametro 1: mínimo, Parametro 2: moda (valor mais provável), Parametro 3: máximo</v>
      </c>
      <c r="M112" s="4" t="n">
        <f aca="false">COUNTIF(Verificação_Parametros!$A:$A,Parametros!A112)</f>
        <v>1</v>
      </c>
      <c r="P112" s="4" t="n">
        <f aca="false">COUNTIF(Constantes!$A:$A,Parametros!A112)&gt;0</f>
        <v>0</v>
      </c>
      <c r="Q112" s="4" t="n">
        <f aca="false">AND(F112&gt;C112,E112 &lt; C112)</f>
        <v>0</v>
      </c>
      <c r="R112" s="4" t="n">
        <f aca="false">AND(E112&gt;D112,C112 &lt; D112)</f>
        <v>1</v>
      </c>
    </row>
    <row r="113" customFormat="false" ht="15" hidden="false" customHeight="false" outlineLevel="0" collapsed="false">
      <c r="A113" s="1" t="s">
        <v>160</v>
      </c>
      <c r="B113" s="1" t="s">
        <v>147</v>
      </c>
      <c r="C113" s="12" t="n">
        <f aca="false">D113-1</f>
        <v>1999</v>
      </c>
      <c r="D113" s="15" t="n">
        <v>2000</v>
      </c>
      <c r="E113" s="15" t="n">
        <f aca="false">D113+0.00001</f>
        <v>2000.00001</v>
      </c>
      <c r="F113" s="13"/>
      <c r="G113" s="1" t="n">
        <v>0</v>
      </c>
      <c r="H113" s="1" t="s">
        <v>164</v>
      </c>
      <c r="I113" s="4" t="n">
        <f aca="false">IF(COUNTIF(ParametrosSemSeedFixa!$A:$A,Parametros!A113)&gt;0,0,1)</f>
        <v>1</v>
      </c>
      <c r="J113" s="4" t="n">
        <f aca="false">0</f>
        <v>0</v>
      </c>
      <c r="K113" s="4" t="str">
        <f aca="false">IF(AND(B113="normal",NOT(COUNT(C113:D113)=2)),"Dados Incorretos", IF(AND(B113="triangular",NOT(COUNT(C113:E113)=3)),"Dados Incorretos", IF(AND(B113="poisson",NOT(COUNT(C113:D113)=1)),"Dados Incorretos", IF(AND(B113="normaltruncada",NOT(COUNT(C113:F113)=4)),"Dados Incorretos", IF(AND(B113="uniforme",NOT(COUNT(C113:D113)=2)),"Dados Incorretos", IF(AND(B113="poisson_percentual_eventos",NOT(COUNT(C113:D113)=1)),"Dados Incorretos","OK"))))))</f>
        <v>OK</v>
      </c>
      <c r="L113" s="4" t="str">
        <f aca="false">VLOOKUP(B113,Distribuições!$A$1:$F$13,6,0)</f>
        <v>Parametro 1: mínimo, Parametro 2: moda (valor mais provável), Parametro 3: máximo</v>
      </c>
      <c r="M113" s="4" t="n">
        <f aca="false">COUNTIF(Verificação_Parametros!$A:$A,Parametros!A113)</f>
        <v>1</v>
      </c>
      <c r="P113" s="4" t="n">
        <f aca="false">COUNTIF(Constantes!$A:$A,Parametros!A113)&gt;0</f>
        <v>0</v>
      </c>
      <c r="Q113" s="4" t="n">
        <f aca="false">AND(F113&gt;C113,E113 &lt; C113)</f>
        <v>0</v>
      </c>
      <c r="R113" s="4" t="n">
        <f aca="false">AND(E113&gt;D113,C113 &lt; D113)</f>
        <v>1</v>
      </c>
    </row>
    <row r="114" customFormat="false" ht="15" hidden="false" customHeight="false" outlineLevel="0" collapsed="false">
      <c r="A114" s="1" t="s">
        <v>117</v>
      </c>
      <c r="B114" s="1" t="s">
        <v>162</v>
      </c>
      <c r="C114" s="14" t="n">
        <v>0</v>
      </c>
      <c r="D114" s="13" t="n">
        <v>0</v>
      </c>
      <c r="E114" s="13" t="n">
        <v>0</v>
      </c>
      <c r="F114" s="13" t="n">
        <v>1</v>
      </c>
      <c r="G114" s="1" t="n">
        <v>0</v>
      </c>
      <c r="H114" s="1" t="s">
        <v>165</v>
      </c>
      <c r="I114" s="4" t="n">
        <f aca="false">IF(COUNTIF(ParametrosSemSeedFixa!$A:$A,Parametros!A114)&gt;0,0,1)</f>
        <v>1</v>
      </c>
      <c r="J114" s="4" t="n">
        <f aca="false">0</f>
        <v>0</v>
      </c>
      <c r="K114" s="4" t="str">
        <f aca="false">IF(AND(B114="normal",NOT(COUNT(C114:D114)=2)),"Dados Incorretos", IF(AND(B114="triangular",NOT(COUNT(C114:E114)=3)),"Dados Incorretos", IF(AND(B114="poisson",NOT(COUNT(C114:D114)=1)),"Dados Incorretos", IF(AND(B114="normaltruncada",NOT(COUNT(C114:F114)=4)),"Dados Incorretos", IF(AND(B114="uniforme",NOT(COUNT(C114:D114)=2)),"Dados Incorretos", IF(AND(B114="poisson_percentual_eventos",NOT(COUNT(C114:D114)=1)),"Dados Incorretos","OK"))))))</f>
        <v>OK</v>
      </c>
      <c r="L114" s="4" t="str">
        <f aca="false">VLOOKUP(B114,Distribuições!$A$1:$F$13,6,0)</f>
        <v>Parametro 1: média, Parametro 2: desvio padrão</v>
      </c>
      <c r="M114" s="4" t="n">
        <f aca="false">COUNTIF(Verificação_Parametros!$A:$A,Parametros!A114)</f>
        <v>1</v>
      </c>
      <c r="P114" s="4" t="n">
        <f aca="false">COUNTIF(Constantes!$A:$A,Parametros!A114)&gt;0</f>
        <v>0</v>
      </c>
      <c r="Q114" s="4" t="n">
        <f aca="false">AND(F114&gt;C114,E114 &lt; C114)</f>
        <v>0</v>
      </c>
      <c r="R114" s="4" t="n">
        <f aca="false">AND(E114&gt;D114,C114 &lt; D114)</f>
        <v>0</v>
      </c>
    </row>
    <row r="115" customFormat="false" ht="15" hidden="false" customHeight="false" outlineLevel="0" collapsed="false">
      <c r="A115" s="1" t="s">
        <v>121</v>
      </c>
      <c r="B115" s="1" t="s">
        <v>122</v>
      </c>
      <c r="C115" s="12" t="n">
        <v>0</v>
      </c>
      <c r="D115" s="13"/>
      <c r="E115" s="13"/>
      <c r="F115" s="13"/>
      <c r="G115" s="1" t="n">
        <v>0</v>
      </c>
      <c r="H115" s="1" t="s">
        <v>165</v>
      </c>
      <c r="I115" s="4" t="n">
        <f aca="false">IF(COUNTIF(ParametrosSemSeedFixa!$A:$A,Parametros!A115)&gt;0,0,1)</f>
        <v>1</v>
      </c>
      <c r="J115" s="4" t="n">
        <f aca="false">0</f>
        <v>0</v>
      </c>
      <c r="K115" s="4" t="str">
        <f aca="false">IF(AND(B115="normal",NOT(COUNT(C115:D115)=2)),"Dados Incorretos", IF(AND(B115="triangular",NOT(COUNT(C115:E115)=3)),"Dados Incorretos", IF(AND(B115="poisson",NOT(COUNT(C115:D115)=1)),"Dados Incorretos", IF(AND(B115="normaltruncada",NOT(COUNT(C115:F115)=4)),"Dados Incorretos", IF(AND(B115="uniforme",NOT(COUNT(C115:D115)=2)),"Dados Incorretos", IF(AND(B115="poisson_percentual_eventos",NOT(COUNT(C115:D115)=1)),"Dados Incorretos","OK"))))))</f>
        <v>OK</v>
      </c>
      <c r="L115" s="4" t="str">
        <f aca="false">VLOOKUP(B115,Distribuições!$A$1:$F$13,6,0)</f>
        <v>Parametro 1: taxa (eventos / ano)</v>
      </c>
      <c r="M115" s="4" t="n">
        <f aca="false">COUNTIF(Verificação_Parametros!$A:$A,Parametros!A115)</f>
        <v>1</v>
      </c>
      <c r="P115" s="4" t="n">
        <f aca="false">COUNTIF(Constantes!$A:$A,Parametros!A115)&gt;0</f>
        <v>0</v>
      </c>
      <c r="Q115" s="4" t="n">
        <f aca="false">AND(F115&gt;C115,E115 &lt; C115)</f>
        <v>0</v>
      </c>
      <c r="R115" s="4" t="n">
        <f aca="false">AND(E115&gt;D115,C115 &lt; D115)</f>
        <v>0</v>
      </c>
    </row>
    <row r="116" customFormat="false" ht="15" hidden="false" customHeight="false" outlineLevel="0" collapsed="false">
      <c r="A116" s="1" t="s">
        <v>124</v>
      </c>
      <c r="B116" s="1" t="s">
        <v>118</v>
      </c>
      <c r="C116" s="14" t="n">
        <v>0.0184119677790564</v>
      </c>
      <c r="D116" s="13" t="n">
        <v>0.0119043389204038</v>
      </c>
      <c r="E116" s="13" t="n">
        <v>0</v>
      </c>
      <c r="F116" s="13" t="n">
        <v>1</v>
      </c>
      <c r="G116" s="1" t="n">
        <v>0</v>
      </c>
      <c r="H116" s="1" t="s">
        <v>165</v>
      </c>
      <c r="I116" s="4" t="n">
        <f aca="false">IF(COUNTIF(ParametrosSemSeedFixa!$A:$A,Parametros!A116)&gt;0,0,1)</f>
        <v>1</v>
      </c>
      <c r="J116" s="4" t="n">
        <f aca="false">0</f>
        <v>0</v>
      </c>
      <c r="K116" s="4" t="str">
        <f aca="false">IF(AND(B116="normal",NOT(COUNT(C116:D116)=2)),"Dados Incorretos", IF(AND(B116="triangular",NOT(COUNT(C116:E116)=3)),"Dados Incorretos", IF(AND(B116="poisson",NOT(COUNT(C116:D116)=1)),"Dados Incorretos", IF(AND(B116="normaltruncada",NOT(COUNT(C116:F116)=4)),"Dados Incorretos", IF(AND(B116="uniforme",NOT(COUNT(C116:D116)=2)),"Dados Incorretos", IF(AND(B116="poisson_percentual_eventos",NOT(COUNT(C116:D116)=1)),"Dados Incorretos","OK"))))))</f>
        <v>OK</v>
      </c>
      <c r="L116" s="4" t="str">
        <f aca="false">VLOOKUP(B116,Distribuições!$A$1:$F$13,6,0)</f>
        <v>Parametro 1: média, Parametro 2: desvio padrão, Parametro 3: mínimo, Parametro 4: máximo</v>
      </c>
      <c r="M116" s="4" t="n">
        <f aca="false">COUNTIF(Verificação_Parametros!$A:$A,Parametros!A116)</f>
        <v>1</v>
      </c>
      <c r="P116" s="4" t="n">
        <f aca="false">COUNTIF(Constantes!$A:$A,Parametros!A116)&gt;0</f>
        <v>0</v>
      </c>
      <c r="Q116" s="4" t="n">
        <f aca="false">AND(F116&gt;C116,E116 &lt; C116)</f>
        <v>1</v>
      </c>
      <c r="R116" s="4" t="n">
        <f aca="false">AND(E116&gt;D116,C116 &lt; D116)</f>
        <v>0</v>
      </c>
    </row>
    <row r="117" customFormat="false" ht="15" hidden="false" customHeight="false" outlineLevel="0" collapsed="false">
      <c r="A117" s="1" t="s">
        <v>125</v>
      </c>
      <c r="B117" s="1" t="s">
        <v>118</v>
      </c>
      <c r="C117" s="14" t="n">
        <v>0.00272160292764286</v>
      </c>
      <c r="D117" s="13" t="n">
        <v>0.00245425425964697</v>
      </c>
      <c r="E117" s="13" t="n">
        <v>0</v>
      </c>
      <c r="F117" s="13" t="n">
        <v>1</v>
      </c>
      <c r="G117" s="1" t="n">
        <v>0</v>
      </c>
      <c r="H117" s="1" t="s">
        <v>165</v>
      </c>
      <c r="I117" s="4" t="n">
        <f aca="false">IF(COUNTIF(ParametrosSemSeedFixa!$A:$A,Parametros!A117)&gt;0,0,1)</f>
        <v>1</v>
      </c>
      <c r="J117" s="4" t="n">
        <f aca="false">0</f>
        <v>0</v>
      </c>
      <c r="K117" s="4" t="str">
        <f aca="false">IF(AND(B117="normal",NOT(COUNT(C117:D117)=2)),"Dados Incorretos", IF(AND(B117="triangular",NOT(COUNT(C117:E117)=3)),"Dados Incorretos", IF(AND(B117="poisson",NOT(COUNT(C117:D117)=1)),"Dados Incorretos", IF(AND(B117="normaltruncada",NOT(COUNT(C117:F117)=4)),"Dados Incorretos", IF(AND(B117="uniforme",NOT(COUNT(C117:D117)=2)),"Dados Incorretos", IF(AND(B117="poisson_percentual_eventos",NOT(COUNT(C117:D117)=1)),"Dados Incorretos","OK"))))))</f>
        <v>OK</v>
      </c>
      <c r="L117" s="4" t="str">
        <f aca="false">VLOOKUP(B117,Distribuições!$A$1:$F$13,6,0)</f>
        <v>Parametro 1: média, Parametro 2: desvio padrão, Parametro 3: mínimo, Parametro 4: máximo</v>
      </c>
      <c r="M117" s="4" t="n">
        <f aca="false">COUNTIF(Verificação_Parametros!$A:$A,Parametros!A117)</f>
        <v>1</v>
      </c>
      <c r="P117" s="4" t="n">
        <f aca="false">COUNTIF(Constantes!$A:$A,Parametros!A117)&gt;0</f>
        <v>0</v>
      </c>
      <c r="Q117" s="4" t="n">
        <f aca="false">AND(F117&gt;C117,E117 &lt; C117)</f>
        <v>1</v>
      </c>
      <c r="R117" s="4" t="n">
        <f aca="false">AND(E117&gt;D117,C117 &lt; D117)</f>
        <v>0</v>
      </c>
    </row>
    <row r="118" customFormat="false" ht="15" hidden="false" customHeight="false" outlineLevel="0" collapsed="false">
      <c r="A118" s="1" t="s">
        <v>126</v>
      </c>
      <c r="B118" s="1" t="s">
        <v>118</v>
      </c>
      <c r="C118" s="14" t="n">
        <v>0.0344659316673306</v>
      </c>
      <c r="D118" s="13" t="n">
        <v>0.010951524049799</v>
      </c>
      <c r="E118" s="13" t="n">
        <v>0</v>
      </c>
      <c r="F118" s="13" t="n">
        <v>1</v>
      </c>
      <c r="G118" s="1" t="n">
        <v>0</v>
      </c>
      <c r="H118" s="1" t="s">
        <v>165</v>
      </c>
      <c r="I118" s="4" t="n">
        <f aca="false">IF(COUNTIF(ParametrosSemSeedFixa!$A:$A,Parametros!A118)&gt;0,0,1)</f>
        <v>1</v>
      </c>
      <c r="J118" s="4" t="n">
        <f aca="false">0</f>
        <v>0</v>
      </c>
      <c r="K118" s="4" t="str">
        <f aca="false">IF(AND(B118="normal",NOT(COUNT(C118:D118)=2)),"Dados Incorretos", IF(AND(B118="triangular",NOT(COUNT(C118:E118)=3)),"Dados Incorretos", IF(AND(B118="poisson",NOT(COUNT(C118:D118)=1)),"Dados Incorretos", IF(AND(B118="normaltruncada",NOT(COUNT(C118:F118)=4)),"Dados Incorretos", IF(AND(B118="uniforme",NOT(COUNT(C118:D118)=2)),"Dados Incorretos", IF(AND(B118="poisson_percentual_eventos",NOT(COUNT(C118:D118)=1)),"Dados Incorretos","OK"))))))</f>
        <v>OK</v>
      </c>
      <c r="L118" s="4" t="str">
        <f aca="false">VLOOKUP(B118,Distribuições!$A$1:$F$13,6,0)</f>
        <v>Parametro 1: média, Parametro 2: desvio padrão, Parametro 3: mínimo, Parametro 4: máximo</v>
      </c>
      <c r="M118" s="4" t="n">
        <f aca="false">COUNTIF(Verificação_Parametros!$A:$A,Parametros!A118)</f>
        <v>1</v>
      </c>
      <c r="P118" s="4" t="n">
        <f aca="false">COUNTIF(Constantes!$A:$A,Parametros!A118)&gt;0</f>
        <v>0</v>
      </c>
      <c r="Q118" s="4" t="n">
        <f aca="false">AND(F118&gt;C118,E118 &lt; C118)</f>
        <v>1</v>
      </c>
      <c r="R118" s="4" t="n">
        <f aca="false">AND(E118&gt;D118,C118 &lt; D118)</f>
        <v>0</v>
      </c>
    </row>
    <row r="119" customFormat="false" ht="15" hidden="false" customHeight="false" outlineLevel="0" collapsed="false">
      <c r="A119" s="1" t="s">
        <v>127</v>
      </c>
      <c r="B119" s="1" t="s">
        <v>128</v>
      </c>
      <c r="C119" s="12" t="n">
        <f aca="false">(1/75)</f>
        <v>0.0133333333333333</v>
      </c>
      <c r="D119" s="13"/>
      <c r="E119" s="13"/>
      <c r="F119" s="13"/>
      <c r="G119" s="1" t="n">
        <v>0</v>
      </c>
      <c r="H119" s="1" t="s">
        <v>165</v>
      </c>
      <c r="I119" s="4" t="n">
        <f aca="false">IF(COUNTIF(ParametrosSemSeedFixa!$A:$A,Parametros!A119)&gt;0,0,1)</f>
        <v>1</v>
      </c>
      <c r="J119" s="4" t="n">
        <f aca="false">0</f>
        <v>0</v>
      </c>
      <c r="K119" s="4" t="str">
        <f aca="false">IF(AND(B119="normal",NOT(COUNT(C119:D119)=2)),"Dados Incorretos", IF(AND(B119="triangular",NOT(COUNT(C119:E119)=3)),"Dados Incorretos", IF(AND(B119="poisson",NOT(COUNT(C119:D119)=1)),"Dados Incorretos", IF(AND(B119="normaltruncada",NOT(COUNT(C119:F119)=4)),"Dados Incorretos", IF(AND(B119="uniforme",NOT(COUNT(C119:D119)=2)),"Dados Incorretos", IF(AND(B119="poisson_percentual_eventos",NOT(COUNT(C119:D119)=1)),"Dados Incorretos","OK"))))))</f>
        <v>OK</v>
      </c>
      <c r="L119" s="4" t="e">
        <f aca="false">VLOOKUP(B119,Distribuições!$A$1:$F$13,6,0)</f>
        <v>#N/A</v>
      </c>
      <c r="M119" s="4" t="n">
        <f aca="false">COUNTIF(Verificação_Parametros!$A:$A,Parametros!A119)</f>
        <v>1</v>
      </c>
      <c r="P119" s="4" t="n">
        <f aca="false">COUNTIF(Constantes!$A:$A,Parametros!A119)&gt;0</f>
        <v>0</v>
      </c>
      <c r="Q119" s="4" t="n">
        <f aca="false">AND(F119&gt;C119,E119 &lt; C119)</f>
        <v>0</v>
      </c>
      <c r="R119" s="4" t="n">
        <f aca="false">AND(E119&gt;D119,C119 &lt; D119)</f>
        <v>0</v>
      </c>
    </row>
    <row r="120" customFormat="false" ht="15" hidden="false" customHeight="false" outlineLevel="0" collapsed="false">
      <c r="A120" s="1" t="s">
        <v>129</v>
      </c>
      <c r="B120" s="1" t="s">
        <v>118</v>
      </c>
      <c r="C120" s="14" t="n">
        <v>0.0046029919447641</v>
      </c>
      <c r="D120" s="13" t="n">
        <v>0.00604078569430037</v>
      </c>
      <c r="E120" s="13" t="n">
        <v>0</v>
      </c>
      <c r="F120" s="13" t="n">
        <v>1</v>
      </c>
      <c r="G120" s="1" t="n">
        <v>0</v>
      </c>
      <c r="H120" s="1" t="s">
        <v>165</v>
      </c>
      <c r="I120" s="4" t="n">
        <f aca="false">IF(COUNTIF(ParametrosSemSeedFixa!$A:$A,Parametros!A120)&gt;0,0,1)</f>
        <v>1</v>
      </c>
      <c r="J120" s="4" t="n">
        <f aca="false">0</f>
        <v>0</v>
      </c>
      <c r="K120" s="4" t="str">
        <f aca="false">IF(AND(B120="normal",NOT(COUNT(C120:D120)=2)),"Dados Incorretos", IF(AND(B120="triangular",NOT(COUNT(C120:E120)=3)),"Dados Incorretos", IF(AND(B120="poisson",NOT(COUNT(C120:D120)=1)),"Dados Incorretos", IF(AND(B120="normaltruncada",NOT(COUNT(C120:F120)=4)),"Dados Incorretos", IF(AND(B120="uniforme",NOT(COUNT(C120:D120)=2)),"Dados Incorretos", IF(AND(B120="poisson_percentual_eventos",NOT(COUNT(C120:D120)=1)),"Dados Incorretos","OK"))))))</f>
        <v>OK</v>
      </c>
      <c r="L120" s="4" t="str">
        <f aca="false">VLOOKUP(B120,Distribuições!$A$1:$F$13,6,0)</f>
        <v>Parametro 1: média, Parametro 2: desvio padrão, Parametro 3: mínimo, Parametro 4: máximo</v>
      </c>
      <c r="M120" s="4" t="n">
        <f aca="false">COUNTIF(Verificação_Parametros!$A:$A,Parametros!A120)</f>
        <v>1</v>
      </c>
      <c r="P120" s="4" t="n">
        <f aca="false">COUNTIF(Constantes!$A:$A,Parametros!A120)&gt;0</f>
        <v>0</v>
      </c>
      <c r="Q120" s="4" t="n">
        <f aca="false">AND(F120&gt;C120,E120 &lt; C120)</f>
        <v>1</v>
      </c>
      <c r="R120" s="4" t="n">
        <f aca="false">AND(E120&gt;D120,C120 &lt; D120)</f>
        <v>0</v>
      </c>
    </row>
    <row r="121" customFormat="false" ht="15" hidden="false" customHeight="false" outlineLevel="0" collapsed="false">
      <c r="A121" s="1" t="s">
        <v>130</v>
      </c>
      <c r="B121" s="1" t="s">
        <v>118</v>
      </c>
      <c r="C121" s="14" t="n">
        <v>0.00230149597238205</v>
      </c>
      <c r="D121" s="13" t="n">
        <v>0.00160710956165399</v>
      </c>
      <c r="E121" s="13" t="n">
        <v>0</v>
      </c>
      <c r="F121" s="13" t="n">
        <v>1</v>
      </c>
      <c r="G121" s="1" t="n">
        <v>0</v>
      </c>
      <c r="H121" s="1" t="s">
        <v>165</v>
      </c>
      <c r="I121" s="4" t="n">
        <f aca="false">IF(COUNTIF(ParametrosSemSeedFixa!$A:$A,Parametros!A121)&gt;0,0,1)</f>
        <v>1</v>
      </c>
      <c r="J121" s="4" t="n">
        <f aca="false">0</f>
        <v>0</v>
      </c>
      <c r="K121" s="4" t="str">
        <f aca="false">IF(AND(B121="normal",NOT(COUNT(C121:D121)=2)),"Dados Incorretos", IF(AND(B121="triangular",NOT(COUNT(C121:E121)=3)),"Dados Incorretos", IF(AND(B121="poisson",NOT(COUNT(C121:D121)=1)),"Dados Incorretos", IF(AND(B121="normaltruncada",NOT(COUNT(C121:F121)=4)),"Dados Incorretos", IF(AND(B121="uniforme",NOT(COUNT(C121:D121)=2)),"Dados Incorretos", IF(AND(B121="poisson_percentual_eventos",NOT(COUNT(C121:D121)=1)),"Dados Incorretos","OK"))))))</f>
        <v>OK</v>
      </c>
      <c r="L121" s="4" t="str">
        <f aca="false">VLOOKUP(B121,Distribuições!$A$1:$F$13,6,0)</f>
        <v>Parametro 1: média, Parametro 2: desvio padrão, Parametro 3: mínimo, Parametro 4: máximo</v>
      </c>
      <c r="M121" s="4" t="n">
        <f aca="false">COUNTIF(Verificação_Parametros!$A:$A,Parametros!A121)</f>
        <v>1</v>
      </c>
      <c r="P121" s="4" t="n">
        <f aca="false">COUNTIF(Constantes!$A:$A,Parametros!A121)&gt;0</f>
        <v>0</v>
      </c>
      <c r="Q121" s="4" t="n">
        <f aca="false">AND(F121&gt;C121,E121 &lt; C121)</f>
        <v>1</v>
      </c>
      <c r="R121" s="4" t="n">
        <f aca="false">AND(E121&gt;D121,C121 &lt; D121)</f>
        <v>0</v>
      </c>
    </row>
    <row r="122" customFormat="false" ht="15" hidden="false" customHeight="false" outlineLevel="0" collapsed="false">
      <c r="A122" s="1" t="s">
        <v>131</v>
      </c>
      <c r="B122" s="1" t="s">
        <v>118</v>
      </c>
      <c r="C122" s="14" t="n">
        <v>0.00384528069553313</v>
      </c>
      <c r="D122" s="13" t="n">
        <v>0.00385882507287109</v>
      </c>
      <c r="E122" s="13" t="n">
        <v>0</v>
      </c>
      <c r="F122" s="13" t="n">
        <v>1</v>
      </c>
      <c r="G122" s="1" t="n">
        <v>0</v>
      </c>
      <c r="H122" s="1" t="s">
        <v>165</v>
      </c>
      <c r="I122" s="4" t="n">
        <f aca="false">IF(COUNTIF(ParametrosSemSeedFixa!$A:$A,Parametros!A122)&gt;0,0,1)</f>
        <v>1</v>
      </c>
      <c r="J122" s="4" t="n">
        <f aca="false">0</f>
        <v>0</v>
      </c>
      <c r="K122" s="4" t="str">
        <f aca="false">IF(AND(B122="normal",NOT(COUNT(C122:D122)=2)),"Dados Incorretos", IF(AND(B122="triangular",NOT(COUNT(C122:E122)=3)),"Dados Incorretos", IF(AND(B122="poisson",NOT(COUNT(C122:D122)=1)),"Dados Incorretos", IF(AND(B122="normaltruncada",NOT(COUNT(C122:F122)=4)),"Dados Incorretos", IF(AND(B122="uniforme",NOT(COUNT(C122:D122)=2)),"Dados Incorretos", IF(AND(B122="poisson_percentual_eventos",NOT(COUNT(C122:D122)=1)),"Dados Incorretos","OK"))))))</f>
        <v>OK</v>
      </c>
      <c r="L122" s="4" t="str">
        <f aca="false">VLOOKUP(B122,Distribuições!$A$1:$F$13,6,0)</f>
        <v>Parametro 1: média, Parametro 2: desvio padrão, Parametro 3: mínimo, Parametro 4: máximo</v>
      </c>
      <c r="M122" s="4" t="n">
        <f aca="false">COUNTIF(Verificação_Parametros!$A:$A,Parametros!A122)</f>
        <v>1</v>
      </c>
      <c r="P122" s="4" t="n">
        <f aca="false">COUNTIF(Constantes!$A:$A,Parametros!A122)&gt;0</f>
        <v>0</v>
      </c>
      <c r="Q122" s="4" t="n">
        <f aca="false">AND(F122&gt;C122,E122 &lt; C122)</f>
        <v>1</v>
      </c>
      <c r="R122" s="4" t="n">
        <f aca="false">AND(E122&gt;D122,C122 &lt; D122)</f>
        <v>0</v>
      </c>
    </row>
    <row r="123" customFormat="false" ht="15" hidden="false" customHeight="false" outlineLevel="0" collapsed="false">
      <c r="A123" s="1" t="s">
        <v>132</v>
      </c>
      <c r="B123" s="1" t="s">
        <v>162</v>
      </c>
      <c r="C123" s="14" t="n">
        <v>0</v>
      </c>
      <c r="D123" s="13" t="n">
        <v>0</v>
      </c>
      <c r="E123" s="13" t="n">
        <v>0</v>
      </c>
      <c r="F123" s="13" t="n">
        <v>1</v>
      </c>
      <c r="G123" s="1" t="n">
        <v>0</v>
      </c>
      <c r="H123" s="1" t="s">
        <v>165</v>
      </c>
      <c r="I123" s="4" t="n">
        <f aca="false">IF(COUNTIF(ParametrosSemSeedFixa!$A:$A,Parametros!A123)&gt;0,0,1)</f>
        <v>1</v>
      </c>
      <c r="J123" s="4" t="n">
        <f aca="false">0</f>
        <v>0</v>
      </c>
      <c r="K123" s="4" t="str">
        <f aca="false">IF(AND(B123="normal",NOT(COUNT(C123:D123)=2)),"Dados Incorretos", IF(AND(B123="triangular",NOT(COUNT(C123:E123)=3)),"Dados Incorretos", IF(AND(B123="poisson",NOT(COUNT(C123:D123)=1)),"Dados Incorretos", IF(AND(B123="normaltruncada",NOT(COUNT(C123:F123)=4)),"Dados Incorretos", IF(AND(B123="uniforme",NOT(COUNT(C123:D123)=2)),"Dados Incorretos", IF(AND(B123="poisson_percentual_eventos",NOT(COUNT(C123:D123)=1)),"Dados Incorretos","OK"))))))</f>
        <v>OK</v>
      </c>
      <c r="L123" s="4" t="str">
        <f aca="false">VLOOKUP(B123,Distribuições!$A$1:$F$13,6,0)</f>
        <v>Parametro 1: média, Parametro 2: desvio padrão</v>
      </c>
      <c r="M123" s="4" t="n">
        <f aca="false">COUNTIF(Verificação_Parametros!$A:$A,Parametros!A123)</f>
        <v>1</v>
      </c>
      <c r="P123" s="4" t="n">
        <f aca="false">COUNTIF(Constantes!$A:$A,Parametros!A123)&gt;0</f>
        <v>0</v>
      </c>
      <c r="Q123" s="4" t="n">
        <f aca="false">AND(F123&gt;C123,E123 &lt; C123)</f>
        <v>0</v>
      </c>
      <c r="R123" s="4" t="n">
        <f aca="false">AND(E123&gt;D123,C123 &lt; D123)</f>
        <v>0</v>
      </c>
    </row>
    <row r="124" customFormat="false" ht="15" hidden="false" customHeight="false" outlineLevel="0" collapsed="false">
      <c r="A124" s="1" t="s">
        <v>133</v>
      </c>
      <c r="B124" s="1" t="s">
        <v>162</v>
      </c>
      <c r="C124" s="14" t="n">
        <v>0.00393507132316773</v>
      </c>
      <c r="D124" s="13" t="n">
        <v>0.0109300205298133</v>
      </c>
      <c r="E124" s="13" t="n">
        <v>0</v>
      </c>
      <c r="F124" s="13" t="n">
        <v>1</v>
      </c>
      <c r="G124" s="1" t="n">
        <v>0</v>
      </c>
      <c r="H124" s="1" t="s">
        <v>165</v>
      </c>
      <c r="I124" s="4" t="n">
        <f aca="false">IF(COUNTIF(ParametrosSemSeedFixa!$A:$A,Parametros!A124)&gt;0,0,1)</f>
        <v>1</v>
      </c>
      <c r="J124" s="4" t="n">
        <f aca="false">0</f>
        <v>0</v>
      </c>
      <c r="K124" s="4" t="str">
        <f aca="false">IF(AND(B124="normal",NOT(COUNT(C124:D124)=2)),"Dados Incorretos", IF(AND(B124="triangular",NOT(COUNT(C124:E124)=3)),"Dados Incorretos", IF(AND(B124="poisson",NOT(COUNT(C124:D124)=1)),"Dados Incorretos", IF(AND(B124="normaltruncada",NOT(COUNT(C124:F124)=4)),"Dados Incorretos", IF(AND(B124="uniforme",NOT(COUNT(C124:D124)=2)),"Dados Incorretos", IF(AND(B124="poisson_percentual_eventos",NOT(COUNT(C124:D124)=1)),"Dados Incorretos","OK"))))))</f>
        <v>OK</v>
      </c>
      <c r="L124" s="4" t="str">
        <f aca="false">VLOOKUP(B124,Distribuições!$A$1:$F$13,6,0)</f>
        <v>Parametro 1: média, Parametro 2: desvio padrão</v>
      </c>
      <c r="M124" s="4" t="n">
        <f aca="false">COUNTIF(Verificação_Parametros!$A:$A,Parametros!A124)</f>
        <v>1</v>
      </c>
      <c r="P124" s="4" t="n">
        <f aca="false">COUNTIF(Constantes!$A:$A,Parametros!A124)&gt;0</f>
        <v>0</v>
      </c>
      <c r="Q124" s="4" t="n">
        <f aca="false">AND(F124&gt;C124,E124 &lt; C124)</f>
        <v>1</v>
      </c>
      <c r="R124" s="4" t="n">
        <f aca="false">AND(E124&gt;D124,C124 &lt; D124)</f>
        <v>0</v>
      </c>
    </row>
    <row r="125" customFormat="false" ht="15" hidden="false" customHeight="false" outlineLevel="0" collapsed="false">
      <c r="A125" s="1" t="s">
        <v>134</v>
      </c>
      <c r="B125" s="1" t="s">
        <v>118</v>
      </c>
      <c r="C125" s="14" t="n">
        <v>0.00189630066038898</v>
      </c>
      <c r="D125" s="13" t="n">
        <v>0.00234443027737478</v>
      </c>
      <c r="E125" s="13" t="n">
        <v>0</v>
      </c>
      <c r="F125" s="13" t="n">
        <v>1</v>
      </c>
      <c r="G125" s="1" t="n">
        <v>0</v>
      </c>
      <c r="H125" s="1" t="s">
        <v>165</v>
      </c>
      <c r="I125" s="4" t="n">
        <f aca="false">IF(COUNTIF(ParametrosSemSeedFixa!$A:$A,Parametros!A125)&gt;0,0,1)</f>
        <v>1</v>
      </c>
      <c r="J125" s="4" t="n">
        <f aca="false">0</f>
        <v>0</v>
      </c>
      <c r="K125" s="4" t="str">
        <f aca="false">IF(AND(B125="normal",NOT(COUNT(C125:D125)=2)),"Dados Incorretos", IF(AND(B125="triangular",NOT(COUNT(C125:E125)=3)),"Dados Incorretos", IF(AND(B125="poisson",NOT(COUNT(C125:D125)=1)),"Dados Incorretos", IF(AND(B125="normaltruncada",NOT(COUNT(C125:F125)=4)),"Dados Incorretos", IF(AND(B125="uniforme",NOT(COUNT(C125:D125)=2)),"Dados Incorretos", IF(AND(B125="poisson_percentual_eventos",NOT(COUNT(C125:D125)=1)),"Dados Incorretos","OK"))))))</f>
        <v>OK</v>
      </c>
      <c r="L125" s="4" t="str">
        <f aca="false">VLOOKUP(B125,Distribuições!$A$1:$F$13,6,0)</f>
        <v>Parametro 1: média, Parametro 2: desvio padrão, Parametro 3: mínimo, Parametro 4: máximo</v>
      </c>
      <c r="M125" s="4" t="n">
        <f aca="false">COUNTIF(Verificação_Parametros!$A:$A,Parametros!A125)</f>
        <v>1</v>
      </c>
      <c r="P125" s="4" t="n">
        <f aca="false">COUNTIF(Constantes!$A:$A,Parametros!A125)&gt;0</f>
        <v>0</v>
      </c>
      <c r="Q125" s="4" t="n">
        <f aca="false">AND(F125&gt;C125,E125 &lt; C125)</f>
        <v>1</v>
      </c>
      <c r="R125" s="4" t="n">
        <f aca="false">AND(E125&gt;D125,C125 &lt; D125)</f>
        <v>0</v>
      </c>
    </row>
    <row r="126" customFormat="false" ht="15" hidden="false" customHeight="false" outlineLevel="0" collapsed="false">
      <c r="A126" s="1" t="s">
        <v>135</v>
      </c>
      <c r="B126" s="1" t="s">
        <v>162</v>
      </c>
      <c r="C126" s="14" t="n">
        <v>0.00880460597467803</v>
      </c>
      <c r="D126" s="13" t="n">
        <v>0.007175516146522</v>
      </c>
      <c r="E126" s="13" t="n">
        <v>0</v>
      </c>
      <c r="F126" s="13" t="n">
        <v>1</v>
      </c>
      <c r="G126" s="1" t="n">
        <v>0</v>
      </c>
      <c r="H126" s="1" t="s">
        <v>165</v>
      </c>
      <c r="I126" s="4" t="n">
        <f aca="false">IF(COUNTIF(ParametrosSemSeedFixa!$A:$A,Parametros!A126)&gt;0,0,1)</f>
        <v>1</v>
      </c>
      <c r="J126" s="4" t="n">
        <f aca="false">0</f>
        <v>0</v>
      </c>
      <c r="K126" s="4" t="str">
        <f aca="false">IF(AND(B126="normal",NOT(COUNT(C126:D126)=2)),"Dados Incorretos", IF(AND(B126="triangular",NOT(COUNT(C126:E126)=3)),"Dados Incorretos", IF(AND(B126="poisson",NOT(COUNT(C126:D126)=1)),"Dados Incorretos", IF(AND(B126="normaltruncada",NOT(COUNT(C126:F126)=4)),"Dados Incorretos", IF(AND(B126="uniforme",NOT(COUNT(C126:D126)=2)),"Dados Incorretos", IF(AND(B126="poisson_percentual_eventos",NOT(COUNT(C126:D126)=1)),"Dados Incorretos","OK"))))))</f>
        <v>OK</v>
      </c>
      <c r="L126" s="4" t="str">
        <f aca="false">VLOOKUP(B126,Distribuições!$A$1:$F$13,6,0)</f>
        <v>Parametro 1: média, Parametro 2: desvio padrão</v>
      </c>
      <c r="M126" s="4" t="n">
        <f aca="false">COUNTIF(Verificação_Parametros!$A:$A,Parametros!A126)</f>
        <v>1</v>
      </c>
      <c r="P126" s="4" t="n">
        <f aca="false">COUNTIF(Constantes!$A:$A,Parametros!A126)&gt;0</f>
        <v>0</v>
      </c>
      <c r="Q126" s="4" t="n">
        <f aca="false">AND(F126&gt;C126,E126 &lt; C126)</f>
        <v>1</v>
      </c>
      <c r="R126" s="4" t="n">
        <f aca="false">AND(E126&gt;D126,C126 &lt; D126)</f>
        <v>0</v>
      </c>
    </row>
    <row r="127" customFormat="false" ht="15" hidden="false" customHeight="false" outlineLevel="0" collapsed="false">
      <c r="A127" s="1" t="s">
        <v>136</v>
      </c>
      <c r="B127" s="1" t="s">
        <v>162</v>
      </c>
      <c r="C127" s="14" t="n">
        <v>0</v>
      </c>
      <c r="D127" s="13" t="n">
        <v>0</v>
      </c>
      <c r="E127" s="13" t="n">
        <v>0</v>
      </c>
      <c r="F127" s="13" t="n">
        <v>1</v>
      </c>
      <c r="G127" s="1" t="n">
        <v>0</v>
      </c>
      <c r="H127" s="1" t="s">
        <v>165</v>
      </c>
      <c r="I127" s="4" t="n">
        <f aca="false">IF(COUNTIF(ParametrosSemSeedFixa!$A:$A,Parametros!A127)&gt;0,0,1)</f>
        <v>1</v>
      </c>
      <c r="J127" s="4" t="n">
        <f aca="false">0</f>
        <v>0</v>
      </c>
      <c r="K127" s="4" t="str">
        <f aca="false">IF(AND(B127="normal",NOT(COUNT(C127:D127)=2)),"Dados Incorretos", IF(AND(B127="triangular",NOT(COUNT(C127:E127)=3)),"Dados Incorretos", IF(AND(B127="poisson",NOT(COUNT(C127:D127)=1)),"Dados Incorretos", IF(AND(B127="normaltruncada",NOT(COUNT(C127:F127)=4)),"Dados Incorretos", IF(AND(B127="uniforme",NOT(COUNT(C127:D127)=2)),"Dados Incorretos", IF(AND(B127="poisson_percentual_eventos",NOT(COUNT(C127:D127)=1)),"Dados Incorretos","OK"))))))</f>
        <v>OK</v>
      </c>
      <c r="L127" s="4" t="str">
        <f aca="false">VLOOKUP(B127,Distribuições!$A$1:$F$13,6,0)</f>
        <v>Parametro 1: média, Parametro 2: desvio padrão</v>
      </c>
      <c r="M127" s="4" t="n">
        <f aca="false">COUNTIF(Verificação_Parametros!$A:$A,Parametros!A127)</f>
        <v>1</v>
      </c>
      <c r="P127" s="4" t="n">
        <f aca="false">COUNTIF(Constantes!$A:$A,Parametros!A127)&gt;0</f>
        <v>0</v>
      </c>
      <c r="Q127" s="4" t="n">
        <f aca="false">AND(F127&gt;C127,E127 &lt; C127)</f>
        <v>0</v>
      </c>
      <c r="R127" s="4" t="n">
        <f aca="false">AND(E127&gt;D127,C127 &lt; D127)</f>
        <v>0</v>
      </c>
    </row>
    <row r="128" customFormat="false" ht="15" hidden="false" customHeight="false" outlineLevel="0" collapsed="false">
      <c r="A128" s="1" t="s">
        <v>137</v>
      </c>
      <c r="B128" s="1" t="s">
        <v>162</v>
      </c>
      <c r="C128" s="14" t="n">
        <v>0</v>
      </c>
      <c r="D128" s="13" t="n">
        <v>0</v>
      </c>
      <c r="E128" s="13" t="n">
        <v>0</v>
      </c>
      <c r="F128" s="13" t="n">
        <v>1</v>
      </c>
      <c r="G128" s="1" t="n">
        <v>0</v>
      </c>
      <c r="H128" s="1" t="s">
        <v>165</v>
      </c>
      <c r="I128" s="4" t="n">
        <f aca="false">IF(COUNTIF(ParametrosSemSeedFixa!$A:$A,Parametros!A128)&gt;0,0,1)</f>
        <v>1</v>
      </c>
      <c r="J128" s="4" t="n">
        <f aca="false">0</f>
        <v>0</v>
      </c>
      <c r="K128" s="4" t="str">
        <f aca="false">IF(AND(B128="normal",NOT(COUNT(C128:D128)=2)),"Dados Incorretos", IF(AND(B128="triangular",NOT(COUNT(C128:E128)=3)),"Dados Incorretos", IF(AND(B128="poisson",NOT(COUNT(C128:D128)=1)),"Dados Incorretos", IF(AND(B128="normaltruncada",NOT(COUNT(C128:F128)=4)),"Dados Incorretos", IF(AND(B128="uniforme",NOT(COUNT(C128:D128)=2)),"Dados Incorretos", IF(AND(B128="poisson_percentual_eventos",NOT(COUNT(C128:D128)=1)),"Dados Incorretos","OK"))))))</f>
        <v>OK</v>
      </c>
      <c r="L128" s="4" t="str">
        <f aca="false">VLOOKUP(B128,Distribuições!$A$1:$F$13,6,0)</f>
        <v>Parametro 1: média, Parametro 2: desvio padrão</v>
      </c>
      <c r="M128" s="4" t="n">
        <f aca="false">COUNTIF(Verificação_Parametros!$A:$A,Parametros!A128)</f>
        <v>1</v>
      </c>
      <c r="P128" s="4" t="n">
        <f aca="false">COUNTIF(Constantes!$A:$A,Parametros!A128)&gt;0</f>
        <v>0</v>
      </c>
      <c r="Q128" s="4" t="n">
        <f aca="false">AND(F128&gt;C128,E128 &lt; C128)</f>
        <v>0</v>
      </c>
      <c r="R128" s="4" t="n">
        <f aca="false">AND(E128&gt;D128,C128 &lt; D128)</f>
        <v>0</v>
      </c>
    </row>
    <row r="129" customFormat="false" ht="15" hidden="false" customHeight="false" outlineLevel="0" collapsed="false">
      <c r="A129" s="1" t="s">
        <v>138</v>
      </c>
      <c r="B129" s="1" t="s">
        <v>162</v>
      </c>
      <c r="C129" s="14" t="n">
        <v>0</v>
      </c>
      <c r="D129" s="13" t="n">
        <v>0</v>
      </c>
      <c r="E129" s="13" t="n">
        <v>0</v>
      </c>
      <c r="F129" s="13" t="n">
        <v>1</v>
      </c>
      <c r="G129" s="1" t="n">
        <v>0</v>
      </c>
      <c r="H129" s="1" t="s">
        <v>165</v>
      </c>
      <c r="I129" s="4" t="n">
        <f aca="false">IF(COUNTIF(ParametrosSemSeedFixa!$A:$A,Parametros!A129)&gt;0,0,1)</f>
        <v>1</v>
      </c>
      <c r="J129" s="4" t="n">
        <f aca="false">0</f>
        <v>0</v>
      </c>
      <c r="K129" s="4" t="str">
        <f aca="false">IF(AND(B129="normal",NOT(COUNT(C129:D129)=2)),"Dados Incorretos", IF(AND(B129="triangular",NOT(COUNT(C129:E129)=3)),"Dados Incorretos", IF(AND(B129="poisson",NOT(COUNT(C129:D129)=1)),"Dados Incorretos", IF(AND(B129="normaltruncada",NOT(COUNT(C129:F129)=4)),"Dados Incorretos", IF(AND(B129="uniforme",NOT(COUNT(C129:D129)=2)),"Dados Incorretos", IF(AND(B129="poisson_percentual_eventos",NOT(COUNT(C129:D129)=1)),"Dados Incorretos","OK"))))))</f>
        <v>OK</v>
      </c>
      <c r="L129" s="4" t="str">
        <f aca="false">VLOOKUP(B129,Distribuições!$A$1:$F$13,6,0)</f>
        <v>Parametro 1: média, Parametro 2: desvio padrão</v>
      </c>
      <c r="M129" s="4" t="n">
        <f aca="false">COUNTIF(Verificação_Parametros!$A:$A,Parametros!A129)</f>
        <v>1</v>
      </c>
      <c r="P129" s="4" t="n">
        <f aca="false">COUNTIF(Constantes!$A:$A,Parametros!A129)&gt;0</f>
        <v>0</v>
      </c>
      <c r="Q129" s="4" t="n">
        <f aca="false">AND(F129&gt;C129,E129 &lt; C129)</f>
        <v>0</v>
      </c>
      <c r="R129" s="4" t="n">
        <f aca="false">AND(E129&gt;D129,C129 &lt; D129)</f>
        <v>0</v>
      </c>
    </row>
    <row r="130" customFormat="false" ht="15" hidden="false" customHeight="false" outlineLevel="0" collapsed="false">
      <c r="A130" s="1" t="s">
        <v>139</v>
      </c>
      <c r="B130" s="1" t="s">
        <v>162</v>
      </c>
      <c r="C130" s="14" t="n">
        <v>0</v>
      </c>
      <c r="D130" s="13" t="n">
        <v>0</v>
      </c>
      <c r="E130" s="13" t="n">
        <v>0</v>
      </c>
      <c r="F130" s="13" t="n">
        <v>1</v>
      </c>
      <c r="G130" s="1" t="n">
        <v>0</v>
      </c>
      <c r="H130" s="1" t="s">
        <v>165</v>
      </c>
      <c r="I130" s="4" t="n">
        <f aca="false">IF(COUNTIF(ParametrosSemSeedFixa!$A:$A,Parametros!A130)&gt;0,0,1)</f>
        <v>1</v>
      </c>
      <c r="J130" s="4" t="n">
        <f aca="false">0</f>
        <v>0</v>
      </c>
      <c r="K130" s="4" t="str">
        <f aca="false">IF(AND(B130="normal",NOT(COUNT(C130:D130)=2)),"Dados Incorretos", IF(AND(B130="triangular",NOT(COUNT(C130:E130)=3)),"Dados Incorretos", IF(AND(B130="poisson",NOT(COUNT(C130:D130)=1)),"Dados Incorretos", IF(AND(B130="normaltruncada",NOT(COUNT(C130:F130)=4)),"Dados Incorretos", IF(AND(B130="uniforme",NOT(COUNT(C130:D130)=2)),"Dados Incorretos", IF(AND(B130="poisson_percentual_eventos",NOT(COUNT(C130:D130)=1)),"Dados Incorretos","OK"))))))</f>
        <v>OK</v>
      </c>
      <c r="L130" s="4" t="str">
        <f aca="false">VLOOKUP(B130,Distribuições!$A$1:$F$13,6,0)</f>
        <v>Parametro 1: média, Parametro 2: desvio padrão</v>
      </c>
      <c r="M130" s="4" t="n">
        <f aca="false">COUNTIF(Verificação_Parametros!$A:$A,Parametros!A130)</f>
        <v>1</v>
      </c>
      <c r="P130" s="4" t="n">
        <f aca="false">COUNTIF(Constantes!$A:$A,Parametros!A130)&gt;0</f>
        <v>0</v>
      </c>
      <c r="Q130" s="4" t="n">
        <f aca="false">AND(F130&gt;C130,E130 &lt; C130)</f>
        <v>0</v>
      </c>
      <c r="R130" s="4" t="n">
        <f aca="false">AND(E130&gt;D130,C130 &lt; D130)</f>
        <v>0</v>
      </c>
    </row>
    <row r="131" customFormat="false" ht="15" hidden="false" customHeight="false" outlineLevel="0" collapsed="false">
      <c r="A131" s="1" t="s">
        <v>140</v>
      </c>
      <c r="B131" s="1" t="s">
        <v>162</v>
      </c>
      <c r="C131" s="14" t="n">
        <v>0</v>
      </c>
      <c r="D131" s="13" t="n">
        <v>0</v>
      </c>
      <c r="E131" s="13" t="n">
        <v>0</v>
      </c>
      <c r="F131" s="13" t="n">
        <v>1</v>
      </c>
      <c r="G131" s="1" t="n">
        <v>0</v>
      </c>
      <c r="H131" s="1" t="s">
        <v>165</v>
      </c>
      <c r="I131" s="4" t="n">
        <f aca="false">IF(COUNTIF(ParametrosSemSeedFixa!$A:$A,Parametros!A131)&gt;0,0,1)</f>
        <v>1</v>
      </c>
      <c r="J131" s="4" t="n">
        <f aca="false">0</f>
        <v>0</v>
      </c>
      <c r="K131" s="4" t="str">
        <f aca="false">IF(AND(B131="normal",NOT(COUNT(C131:D131)=2)),"Dados Incorretos", IF(AND(B131="triangular",NOT(COUNT(C131:E131)=3)),"Dados Incorretos", IF(AND(B131="poisson",NOT(COUNT(C131:D131)=1)),"Dados Incorretos", IF(AND(B131="normaltruncada",NOT(COUNT(C131:F131)=4)),"Dados Incorretos", IF(AND(B131="uniforme",NOT(COUNT(C131:D131)=2)),"Dados Incorretos", IF(AND(B131="poisson_percentual_eventos",NOT(COUNT(C131:D131)=1)),"Dados Incorretos","OK"))))))</f>
        <v>OK</v>
      </c>
      <c r="L131" s="4" t="str">
        <f aca="false">VLOOKUP(B131,Distribuições!$A$1:$F$13,6,0)</f>
        <v>Parametro 1: média, Parametro 2: desvio padrão</v>
      </c>
      <c r="M131" s="4" t="n">
        <f aca="false">COUNTIF(Verificação_Parametros!$A:$A,Parametros!A131)</f>
        <v>1</v>
      </c>
      <c r="P131" s="4" t="n">
        <f aca="false">COUNTIF(Constantes!$A:$A,Parametros!A131)&gt;0</f>
        <v>0</v>
      </c>
      <c r="Q131" s="4" t="n">
        <f aca="false">AND(F131&gt;C131,E131 &lt; C131)</f>
        <v>0</v>
      </c>
      <c r="R131" s="4" t="n">
        <f aca="false">AND(E131&gt;D131,C131 &lt; D131)</f>
        <v>0</v>
      </c>
    </row>
    <row r="132" customFormat="false" ht="15" hidden="false" customHeight="false" outlineLevel="0" collapsed="false">
      <c r="A132" s="1" t="s">
        <v>141</v>
      </c>
      <c r="B132" s="1" t="s">
        <v>118</v>
      </c>
      <c r="C132" s="14" t="n">
        <v>1.52948216340621</v>
      </c>
      <c r="D132" s="13" t="n">
        <v>0.678936685487901</v>
      </c>
      <c r="E132" s="13" t="n">
        <v>0</v>
      </c>
      <c r="F132" s="13" t="n">
        <v>19.3749967231657</v>
      </c>
      <c r="G132" s="1" t="n">
        <v>0</v>
      </c>
      <c r="H132" s="1" t="s">
        <v>165</v>
      </c>
      <c r="I132" s="4" t="n">
        <f aca="false">IF(COUNTIF(ParametrosSemSeedFixa!$A:$A,Parametros!A132)&gt;0,0,1)</f>
        <v>1</v>
      </c>
      <c r="J132" s="4" t="n">
        <f aca="false">0</f>
        <v>0</v>
      </c>
      <c r="K132" s="4" t="str">
        <f aca="false">IF(AND(B132="normal",NOT(COUNT(C132:D132)=2)),"Dados Incorretos", IF(AND(B132="triangular",NOT(COUNT(C132:E132)=3)),"Dados Incorretos", IF(AND(B132="poisson",NOT(COUNT(C132:D132)=1)),"Dados Incorretos", IF(AND(B132="normaltruncada",NOT(COUNT(C132:F132)=4)),"Dados Incorretos", IF(AND(B132="uniforme",NOT(COUNT(C132:D132)=2)),"Dados Incorretos", IF(AND(B132="poisson_percentual_eventos",NOT(COUNT(C132:D132)=1)),"Dados Incorretos","OK"))))))</f>
        <v>OK</v>
      </c>
      <c r="L132" s="4" t="str">
        <f aca="false">VLOOKUP(B132,Distribuições!$A$1:$F$13,6,0)</f>
        <v>Parametro 1: média, Parametro 2: desvio padrão, Parametro 3: mínimo, Parametro 4: máximo</v>
      </c>
      <c r="M132" s="4" t="n">
        <f aca="false">COUNTIF(Verificação_Parametros!$A:$A,Parametros!A132)</f>
        <v>1</v>
      </c>
      <c r="P132" s="4" t="n">
        <f aca="false">COUNTIF(Constantes!$A:$A,Parametros!A132)&gt;0</f>
        <v>0</v>
      </c>
      <c r="Q132" s="4" t="n">
        <f aca="false">AND(F132&gt;C132,E132 &lt; C132)</f>
        <v>1</v>
      </c>
      <c r="R132" s="4" t="n">
        <f aca="false">AND(E132&gt;D132,C132 &lt; D132)</f>
        <v>0</v>
      </c>
    </row>
    <row r="133" customFormat="false" ht="15" hidden="false" customHeight="false" outlineLevel="0" collapsed="false">
      <c r="A133" s="1" t="s">
        <v>142</v>
      </c>
      <c r="B133" s="1" t="s">
        <v>118</v>
      </c>
      <c r="C133" s="12" t="n">
        <v>0</v>
      </c>
      <c r="D133" s="15" t="n">
        <v>0</v>
      </c>
      <c r="E133" s="13" t="n">
        <v>-0.0001</v>
      </c>
      <c r="F133" s="13" t="n">
        <v>10000000</v>
      </c>
      <c r="G133" s="1" t="n">
        <v>0</v>
      </c>
      <c r="H133" s="1" t="s">
        <v>165</v>
      </c>
      <c r="I133" s="4" t="n">
        <f aca="false">IF(COUNTIF(ParametrosSemSeedFixa!$A:$A,Parametros!A133)&gt;0,0,1)</f>
        <v>1</v>
      </c>
      <c r="J133" s="4" t="n">
        <f aca="false">0</f>
        <v>0</v>
      </c>
      <c r="K133" s="4" t="str">
        <f aca="false">IF(AND(B133="normal",NOT(COUNT(C133:D133)=2)),"Dados Incorretos", IF(AND(B133="triangular",NOT(COUNT(C133:E133)=3)),"Dados Incorretos", IF(AND(B133="poisson",NOT(COUNT(C133:D133)=1)),"Dados Incorretos", IF(AND(B133="normaltruncada",NOT(COUNT(C133:F133)=4)),"Dados Incorretos", IF(AND(B133="uniforme",NOT(COUNT(C133:D133)=2)),"Dados Incorretos", IF(AND(B133="poisson_percentual_eventos",NOT(COUNT(C133:D133)=1)),"Dados Incorretos","OK"))))))</f>
        <v>OK</v>
      </c>
      <c r="L133" s="4" t="str">
        <f aca="false">VLOOKUP(B133,Distribuições!$A$1:$F$13,6,0)</f>
        <v>Parametro 1: média, Parametro 2: desvio padrão, Parametro 3: mínimo, Parametro 4: máximo</v>
      </c>
      <c r="M133" s="4" t="n">
        <f aca="false">COUNTIF(Verificação_Parametros!$A:$A,Parametros!A133)</f>
        <v>1</v>
      </c>
      <c r="P133" s="4" t="n">
        <f aca="false">COUNTIF(Constantes!$A:$A,Parametros!A133)&gt;0</f>
        <v>0</v>
      </c>
      <c r="Q133" s="4" t="n">
        <f aca="false">AND(F133&gt;C133,E133 &lt; C133)</f>
        <v>1</v>
      </c>
      <c r="R133" s="4" t="n">
        <f aca="false">AND(E133&gt;D133,C133 &lt; D133)</f>
        <v>0</v>
      </c>
    </row>
    <row r="134" customFormat="false" ht="15" hidden="false" customHeight="false" outlineLevel="0" collapsed="false">
      <c r="A134" s="1" t="s">
        <v>143</v>
      </c>
      <c r="B134" s="1" t="s">
        <v>118</v>
      </c>
      <c r="C134" s="12" t="n">
        <v>0</v>
      </c>
      <c r="D134" s="15" t="n">
        <v>0</v>
      </c>
      <c r="E134" s="13" t="n">
        <v>-0.0001</v>
      </c>
      <c r="F134" s="13" t="n">
        <v>10000000</v>
      </c>
      <c r="G134" s="1" t="n">
        <v>0</v>
      </c>
      <c r="H134" s="1" t="s">
        <v>165</v>
      </c>
      <c r="I134" s="4" t="n">
        <f aca="false">IF(COUNTIF(ParametrosSemSeedFixa!$A:$A,Parametros!A134)&gt;0,0,1)</f>
        <v>1</v>
      </c>
      <c r="J134" s="4" t="n">
        <f aca="false">0</f>
        <v>0</v>
      </c>
      <c r="K134" s="4" t="str">
        <f aca="false">IF(AND(B134="normal",NOT(COUNT(C134:D134)=2)),"Dados Incorretos", IF(AND(B134="triangular",NOT(COUNT(C134:E134)=3)),"Dados Incorretos", IF(AND(B134="poisson",NOT(COUNT(C134:D134)=1)),"Dados Incorretos", IF(AND(B134="normaltruncada",NOT(COUNT(C134:F134)=4)),"Dados Incorretos", IF(AND(B134="uniforme",NOT(COUNT(C134:D134)=2)),"Dados Incorretos", IF(AND(B134="poisson_percentual_eventos",NOT(COUNT(C134:D134)=1)),"Dados Incorretos","OK"))))))</f>
        <v>OK</v>
      </c>
      <c r="L134" s="4" t="str">
        <f aca="false">VLOOKUP(B134,Distribuições!$A$1:$F$13,6,0)</f>
        <v>Parametro 1: média, Parametro 2: desvio padrão, Parametro 3: mínimo, Parametro 4: máximo</v>
      </c>
      <c r="M134" s="4" t="n">
        <f aca="false">COUNTIF(Verificação_Parametros!$A:$A,Parametros!A134)</f>
        <v>1</v>
      </c>
      <c r="P134" s="4" t="n">
        <f aca="false">COUNTIF(Constantes!$A:$A,Parametros!A134)&gt;0</f>
        <v>0</v>
      </c>
      <c r="Q134" s="4" t="n">
        <f aca="false">AND(F134&gt;C134,E134 &lt; C134)</f>
        <v>1</v>
      </c>
      <c r="R134" s="4" t="n">
        <f aca="false">AND(E134&gt;D134,C134 &lt; D134)</f>
        <v>0</v>
      </c>
    </row>
    <row r="135" customFormat="false" ht="15" hidden="false" customHeight="false" outlineLevel="0" collapsed="false">
      <c r="A135" s="1" t="s">
        <v>144</v>
      </c>
      <c r="B135" s="1" t="s">
        <v>118</v>
      </c>
      <c r="C135" s="12" t="n">
        <v>0</v>
      </c>
      <c r="D135" s="15" t="n">
        <v>0</v>
      </c>
      <c r="E135" s="15" t="n">
        <v>-0.0001</v>
      </c>
      <c r="F135" s="15" t="n">
        <v>10000000</v>
      </c>
      <c r="G135" s="1" t="n">
        <v>0</v>
      </c>
      <c r="H135" s="1" t="s">
        <v>165</v>
      </c>
      <c r="I135" s="4" t="n">
        <f aca="false">IF(COUNTIF(ParametrosSemSeedFixa!$A:$A,Parametros!A135)&gt;0,0,1)</f>
        <v>1</v>
      </c>
      <c r="J135" s="4" t="n">
        <f aca="false">0</f>
        <v>0</v>
      </c>
      <c r="K135" s="4" t="str">
        <f aca="false">IF(AND(B135="normal",NOT(COUNT(C135:D135)=2)),"Dados Incorretos", IF(AND(B135="triangular",NOT(COUNT(C135:E135)=3)),"Dados Incorretos", IF(AND(B135="poisson",NOT(COUNT(C135:D135)=1)),"Dados Incorretos", IF(AND(B135="normaltruncada",NOT(COUNT(C135:F135)=4)),"Dados Incorretos", IF(AND(B135="uniforme",NOT(COUNT(C135:D135)=2)),"Dados Incorretos", IF(AND(B135="poisson_percentual_eventos",NOT(COUNT(C135:D135)=1)),"Dados Incorretos","OK"))))))</f>
        <v>OK</v>
      </c>
      <c r="L135" s="4" t="str">
        <f aca="false">VLOOKUP(B135,Distribuições!$A$1:$F$13,6,0)</f>
        <v>Parametro 1: média, Parametro 2: desvio padrão, Parametro 3: mínimo, Parametro 4: máximo</v>
      </c>
      <c r="M135" s="4" t="n">
        <f aca="false">COUNTIF(Verificação_Parametros!$A:$A,Parametros!A135)</f>
        <v>1</v>
      </c>
      <c r="P135" s="4" t="n">
        <f aca="false">COUNTIF(Constantes!$A:$A,Parametros!A135)&gt;0</f>
        <v>0</v>
      </c>
      <c r="Q135" s="4" t="n">
        <f aca="false">AND(F135&gt;C135,E135 &lt; C135)</f>
        <v>1</v>
      </c>
      <c r="R135" s="4" t="n">
        <f aca="false">AND(E135&gt;D135,C135 &lt; D135)</f>
        <v>0</v>
      </c>
    </row>
    <row r="136" customFormat="false" ht="15" hidden="false" customHeight="false" outlineLevel="0" collapsed="false">
      <c r="A136" s="1" t="s">
        <v>145</v>
      </c>
      <c r="B136" s="1" t="s">
        <v>118</v>
      </c>
      <c r="C136" s="14" t="n">
        <v>7.79104767029113</v>
      </c>
      <c r="D136" s="13" t="n">
        <v>6.85604192757315</v>
      </c>
      <c r="E136" s="13" t="n">
        <v>-0.0001</v>
      </c>
      <c r="F136" s="13" t="n">
        <v>1000000</v>
      </c>
      <c r="G136" s="1" t="n">
        <v>0</v>
      </c>
      <c r="H136" s="1" t="s">
        <v>165</v>
      </c>
      <c r="I136" s="4" t="n">
        <f aca="false">IF(COUNTIF(ParametrosSemSeedFixa!$A:$A,Parametros!A136)&gt;0,0,1)</f>
        <v>1</v>
      </c>
      <c r="J136" s="4" t="n">
        <f aca="false">0</f>
        <v>0</v>
      </c>
      <c r="K136" s="4" t="str">
        <f aca="false">IF(AND(B136="normal",NOT(COUNT(C136:D136)=2)),"Dados Incorretos", IF(AND(B136="triangular",NOT(COUNT(C136:E136)=3)),"Dados Incorretos", IF(AND(B136="poisson",NOT(COUNT(C136:D136)=1)),"Dados Incorretos", IF(AND(B136="normaltruncada",NOT(COUNT(C136:F136)=4)),"Dados Incorretos", IF(AND(B136="uniforme",NOT(COUNT(C136:D136)=2)),"Dados Incorretos", IF(AND(B136="poisson_percentual_eventos",NOT(COUNT(C136:D136)=1)),"Dados Incorretos","OK"))))))</f>
        <v>OK</v>
      </c>
      <c r="L136" s="4" t="str">
        <f aca="false">VLOOKUP(B136,Distribuições!$A$1:$F$13,6,0)</f>
        <v>Parametro 1: média, Parametro 2: desvio padrão, Parametro 3: mínimo, Parametro 4: máximo</v>
      </c>
      <c r="M136" s="4" t="n">
        <f aca="false">COUNTIF(Verificação_Parametros!$A:$A,Parametros!A136)</f>
        <v>1</v>
      </c>
      <c r="P136" s="4" t="n">
        <f aca="false">COUNTIF(Constantes!$A:$A,Parametros!A136)&gt;0</f>
        <v>0</v>
      </c>
      <c r="Q136" s="4" t="n">
        <f aca="false">AND(F136&gt;C136,E136 &lt; C136)</f>
        <v>1</v>
      </c>
      <c r="R136" s="4" t="n">
        <f aca="false">AND(E136&gt;D136,C136 &lt; D136)</f>
        <v>0</v>
      </c>
    </row>
    <row r="137" customFormat="false" ht="15" hidden="false" customHeight="false" outlineLevel="0" collapsed="false">
      <c r="A137" s="1" t="s">
        <v>146</v>
      </c>
      <c r="B137" s="1" t="s">
        <v>147</v>
      </c>
      <c r="C137" s="12" t="n">
        <f aca="false">D137-0.001</f>
        <v>58708.999</v>
      </c>
      <c r="D137" s="15" t="n">
        <f aca="false">58709</f>
        <v>58709</v>
      </c>
      <c r="E137" s="15" t="n">
        <f aca="false">D137+0.0001</f>
        <v>58709.0001</v>
      </c>
      <c r="F137" s="13"/>
      <c r="G137" s="1" t="n">
        <v>0</v>
      </c>
      <c r="H137" s="1" t="s">
        <v>165</v>
      </c>
      <c r="I137" s="4" t="n">
        <f aca="false">IF(COUNTIF(ParametrosSemSeedFixa!$A:$A,Parametros!A137)&gt;0,0,1)</f>
        <v>1</v>
      </c>
      <c r="J137" s="4" t="n">
        <f aca="false">0</f>
        <v>0</v>
      </c>
      <c r="K137" s="4" t="str">
        <f aca="false">IF(AND(B137="normal",NOT(COUNT(C137:D137)=2)),"Dados Incorretos", IF(AND(B137="triangular",NOT(COUNT(C137:E137)=3)),"Dados Incorretos", IF(AND(B137="poisson",NOT(COUNT(C137:D137)=1)),"Dados Incorretos", IF(AND(B137="normaltruncada",NOT(COUNT(C137:F137)=4)),"Dados Incorretos", IF(AND(B137="uniforme",NOT(COUNT(C137:D137)=2)),"Dados Incorretos", IF(AND(B137="poisson_percentual_eventos",NOT(COUNT(C137:D137)=1)),"Dados Incorretos","OK"))))))</f>
        <v>OK</v>
      </c>
      <c r="L137" s="4" t="str">
        <f aca="false">VLOOKUP(B137,Distribuições!$A$1:$F$13,6,0)</f>
        <v>Parametro 1: mínimo, Parametro 2: moda (valor mais provável), Parametro 3: máximo</v>
      </c>
      <c r="M137" s="4" t="n">
        <f aca="false">COUNTIF(Verificação_Parametros!$A:$A,Parametros!A137)</f>
        <v>1</v>
      </c>
      <c r="P137" s="4" t="n">
        <f aca="false">COUNTIF(Constantes!$A:$A,Parametros!A137)&gt;0</f>
        <v>0</v>
      </c>
      <c r="Q137" s="4" t="n">
        <f aca="false">AND(F137&gt;C137,E137 &lt; C137)</f>
        <v>0</v>
      </c>
      <c r="R137" s="4" t="n">
        <f aca="false">AND(E137&gt;D137,C137 &lt; D137)</f>
        <v>1</v>
      </c>
    </row>
    <row r="138" customFormat="false" ht="15" hidden="false" customHeight="false" outlineLevel="0" collapsed="false">
      <c r="A138" s="1" t="s">
        <v>148</v>
      </c>
      <c r="B138" s="3" t="s">
        <v>162</v>
      </c>
      <c r="C138" s="12" t="n">
        <v>5259.74</v>
      </c>
      <c r="D138" s="15" t="n">
        <v>0</v>
      </c>
      <c r="E138" s="13"/>
      <c r="F138" s="13"/>
      <c r="G138" s="1" t="n">
        <v>0</v>
      </c>
      <c r="H138" s="1" t="s">
        <v>165</v>
      </c>
      <c r="I138" s="4" t="n">
        <f aca="false">IF(COUNTIF(ParametrosSemSeedFixa!$A:$A,Parametros!A138)&gt;0,0,1)</f>
        <v>1</v>
      </c>
      <c r="J138" s="4" t="n">
        <f aca="false">0</f>
        <v>0</v>
      </c>
      <c r="K138" s="4" t="str">
        <f aca="false">IF(AND(B138="normal",NOT(COUNT(C138:D138)=2)),"Dados Incorretos", IF(AND(B138="triangular",NOT(COUNT(C138:E138)=3)),"Dados Incorretos", IF(AND(B138="poisson",NOT(COUNT(C138:D138)=1)),"Dados Incorretos", IF(AND(B138="normaltruncada",NOT(COUNT(C138:F138)=4)),"Dados Incorretos", IF(AND(B138="uniforme",NOT(COUNT(C138:D138)=2)),"Dados Incorretos", IF(AND(B138="poisson_percentual_eventos",NOT(COUNT(C138:D138)=1)),"Dados Incorretos","OK"))))))</f>
        <v>OK</v>
      </c>
      <c r="L138" s="4" t="str">
        <f aca="false">VLOOKUP(B138,Distribuições!$A$1:$F$13,6,0)</f>
        <v>Parametro 1: média, Parametro 2: desvio padrão</v>
      </c>
      <c r="M138" s="4" t="n">
        <f aca="false">COUNTIF(Verificação_Parametros!$A:$A,Parametros!A138)</f>
        <v>1</v>
      </c>
      <c r="P138" s="4" t="n">
        <f aca="false">COUNTIF(Constantes!$A:$A,Parametros!A138)&gt;0</f>
        <v>0</v>
      </c>
      <c r="Q138" s="4" t="n">
        <f aca="false">AND(F138&gt;C138,E138 &lt; C138)</f>
        <v>0</v>
      </c>
      <c r="R138" s="4" t="n">
        <f aca="false">AND(E138&gt;D138,C138 &lt; D138)</f>
        <v>0</v>
      </c>
    </row>
    <row r="139" customFormat="false" ht="15" hidden="false" customHeight="false" outlineLevel="0" collapsed="false">
      <c r="A139" s="1" t="s">
        <v>149</v>
      </c>
      <c r="B139" s="3" t="s">
        <v>162</v>
      </c>
      <c r="C139" s="12" t="n">
        <v>6038</v>
      </c>
      <c r="D139" s="15" t="n">
        <v>0</v>
      </c>
      <c r="E139" s="13"/>
      <c r="F139" s="13"/>
      <c r="G139" s="1" t="n">
        <v>0</v>
      </c>
      <c r="H139" s="1" t="s">
        <v>165</v>
      </c>
      <c r="I139" s="4" t="n">
        <f aca="false">IF(COUNTIF(ParametrosSemSeedFixa!$A:$A,Parametros!A139)&gt;0,0,1)</f>
        <v>1</v>
      </c>
      <c r="J139" s="4" t="n">
        <f aca="false">0</f>
        <v>0</v>
      </c>
      <c r="K139" s="4" t="str">
        <f aca="false">IF(AND(B139="normal",NOT(COUNT(C139:D139)=2)),"Dados Incorretos", IF(AND(B139="triangular",NOT(COUNT(C139:E139)=3)),"Dados Incorretos", IF(AND(B139="poisson",NOT(COUNT(C139:D139)=1)),"Dados Incorretos", IF(AND(B139="normaltruncada",NOT(COUNT(C139:F139)=4)),"Dados Incorretos", IF(AND(B139="uniforme",NOT(COUNT(C139:D139)=2)),"Dados Incorretos", IF(AND(B139="poisson_percentual_eventos",NOT(COUNT(C139:D139)=1)),"Dados Incorretos","OK"))))))</f>
        <v>OK</v>
      </c>
      <c r="L139" s="4" t="str">
        <f aca="false">VLOOKUP(B139,Distribuições!$A$1:$F$13,6,0)</f>
        <v>Parametro 1: média, Parametro 2: desvio padrão</v>
      </c>
      <c r="M139" s="4" t="n">
        <f aca="false">COUNTIF(Verificação_Parametros!$A:$A,Parametros!A139)</f>
        <v>1</v>
      </c>
      <c r="P139" s="4" t="n">
        <f aca="false">COUNTIF(Constantes!$A:$A,Parametros!A139)&gt;0</f>
        <v>0</v>
      </c>
      <c r="Q139" s="4" t="n">
        <f aca="false">AND(F139&gt;C139,E139 &lt; C139)</f>
        <v>0</v>
      </c>
      <c r="R139" s="4" t="n">
        <f aca="false">AND(E139&gt;D139,C139 &lt; D139)</f>
        <v>0</v>
      </c>
    </row>
    <row r="140" customFormat="false" ht="15" hidden="false" customHeight="false" outlineLevel="0" collapsed="false">
      <c r="A140" s="1" t="s">
        <v>150</v>
      </c>
      <c r="B140" s="1" t="s">
        <v>147</v>
      </c>
      <c r="C140" s="12" t="n">
        <v>1E-005</v>
      </c>
      <c r="D140" s="15" t="n">
        <f aca="false">C140*1.1</f>
        <v>1.1E-005</v>
      </c>
      <c r="E140" s="15" t="n">
        <f aca="false">D140*1.1</f>
        <v>1.21E-005</v>
      </c>
      <c r="F140" s="13"/>
      <c r="G140" s="1" t="n">
        <v>0</v>
      </c>
      <c r="H140" s="1" t="s">
        <v>165</v>
      </c>
      <c r="I140" s="4" t="n">
        <f aca="false">IF(COUNTIF(ParametrosSemSeedFixa!$A:$A,Parametros!A140)&gt;0,0,1)</f>
        <v>1</v>
      </c>
      <c r="J140" s="4" t="n">
        <f aca="false">0</f>
        <v>0</v>
      </c>
      <c r="K140" s="4" t="str">
        <f aca="false">IF(AND(B140="normal",NOT(COUNT(C140:D140)=2)),"Dados Incorretos", IF(AND(B140="triangular",NOT(COUNT(C140:E140)=3)),"Dados Incorretos", IF(AND(B140="poisson",NOT(COUNT(C140:D140)=1)),"Dados Incorretos", IF(AND(B140="normaltruncada",NOT(COUNT(C140:F140)=4)),"Dados Incorretos", IF(AND(B140="uniforme",NOT(COUNT(C140:D140)=2)),"Dados Incorretos", IF(AND(B140="poisson_percentual_eventos",NOT(COUNT(C140:D140)=1)),"Dados Incorretos","OK"))))))</f>
        <v>OK</v>
      </c>
      <c r="L140" s="4" t="str">
        <f aca="false">VLOOKUP(B140,Distribuições!$A$1:$F$13,6,0)</f>
        <v>Parametro 1: mínimo, Parametro 2: moda (valor mais provável), Parametro 3: máximo</v>
      </c>
      <c r="M140" s="4" t="n">
        <f aca="false">COUNTIF(Verificação_Parametros!$A:$A,Parametros!A140)</f>
        <v>1</v>
      </c>
      <c r="P140" s="4" t="n">
        <f aca="false">COUNTIF(Constantes!$A:$A,Parametros!A140)&gt;0</f>
        <v>0</v>
      </c>
      <c r="Q140" s="4" t="n">
        <f aca="false">AND(F140&gt;C140,E140 &lt; C140)</f>
        <v>0</v>
      </c>
      <c r="R140" s="4" t="n">
        <f aca="false">AND(E140&gt;D140,C140 &lt; D140)</f>
        <v>1</v>
      </c>
    </row>
    <row r="141" customFormat="false" ht="15" hidden="false" customHeight="false" outlineLevel="0" collapsed="false">
      <c r="A141" s="1" t="s">
        <v>151</v>
      </c>
      <c r="B141" s="1" t="s">
        <v>147</v>
      </c>
      <c r="C141" s="12" t="n">
        <v>1E-005</v>
      </c>
      <c r="D141" s="15" t="n">
        <f aca="false">C141*1.1</f>
        <v>1.1E-005</v>
      </c>
      <c r="E141" s="15" t="n">
        <f aca="false">D141*1.1</f>
        <v>1.21E-005</v>
      </c>
      <c r="F141" s="13"/>
      <c r="G141" s="1" t="n">
        <v>0</v>
      </c>
      <c r="H141" s="1" t="s">
        <v>165</v>
      </c>
      <c r="I141" s="4" t="n">
        <f aca="false">IF(COUNTIF(ParametrosSemSeedFixa!$A:$A,Parametros!A141)&gt;0,0,1)</f>
        <v>1</v>
      </c>
      <c r="J141" s="4" t="n">
        <f aca="false">0</f>
        <v>0</v>
      </c>
      <c r="K141" s="4" t="str">
        <f aca="false">IF(AND(B141="normal",NOT(COUNT(C141:D141)=2)),"Dados Incorretos", IF(AND(B141="triangular",NOT(COUNT(C141:E141)=3)),"Dados Incorretos", IF(AND(B141="poisson",NOT(COUNT(C141:D141)=1)),"Dados Incorretos", IF(AND(B141="normaltruncada",NOT(COUNT(C141:F141)=4)),"Dados Incorretos", IF(AND(B141="uniforme",NOT(COUNT(C141:D141)=2)),"Dados Incorretos", IF(AND(B141="poisson_percentual_eventos",NOT(COUNT(C141:D141)=1)),"Dados Incorretos","OK"))))))</f>
        <v>OK</v>
      </c>
      <c r="L141" s="4" t="str">
        <f aca="false">VLOOKUP(B141,Distribuições!$A$1:$F$13,6,0)</f>
        <v>Parametro 1: mínimo, Parametro 2: moda (valor mais provável), Parametro 3: máximo</v>
      </c>
      <c r="M141" s="4" t="n">
        <f aca="false">COUNTIF(Verificação_Parametros!$A:$A,Parametros!A141)</f>
        <v>1</v>
      </c>
      <c r="P141" s="4" t="n">
        <f aca="false">COUNTIF(Constantes!$A:$A,Parametros!A141)&gt;0</f>
        <v>0</v>
      </c>
      <c r="Q141" s="4" t="n">
        <f aca="false">AND(F141&gt;C141,E141 &lt; C141)</f>
        <v>0</v>
      </c>
      <c r="R141" s="4" t="n">
        <f aca="false">AND(E141&gt;D141,C141 &lt; D141)</f>
        <v>1</v>
      </c>
    </row>
    <row r="142" customFormat="false" ht="15" hidden="false" customHeight="false" outlineLevel="0" collapsed="false">
      <c r="A142" s="1" t="s">
        <v>152</v>
      </c>
      <c r="B142" s="1" t="s">
        <v>147</v>
      </c>
      <c r="C142" s="12" t="n">
        <v>1E-005</v>
      </c>
      <c r="D142" s="15" t="n">
        <f aca="false">C142*1.1</f>
        <v>1.1E-005</v>
      </c>
      <c r="E142" s="15" t="n">
        <f aca="false">D142*1.1</f>
        <v>1.21E-005</v>
      </c>
      <c r="F142" s="13"/>
      <c r="G142" s="1" t="n">
        <v>0</v>
      </c>
      <c r="H142" s="1" t="s">
        <v>165</v>
      </c>
      <c r="I142" s="4" t="n">
        <f aca="false">IF(COUNTIF(ParametrosSemSeedFixa!$A:$A,Parametros!A142)&gt;0,0,1)</f>
        <v>1</v>
      </c>
      <c r="J142" s="4" t="n">
        <f aca="false">0</f>
        <v>0</v>
      </c>
      <c r="K142" s="4" t="str">
        <f aca="false">IF(AND(B142="normal",NOT(COUNT(C142:D142)=2)),"Dados Incorretos", IF(AND(B142="triangular",NOT(COUNT(C142:E142)=3)),"Dados Incorretos", IF(AND(B142="poisson",NOT(COUNT(C142:D142)=1)),"Dados Incorretos", IF(AND(B142="normaltruncada",NOT(COUNT(C142:F142)=4)),"Dados Incorretos", IF(AND(B142="uniforme",NOT(COUNT(C142:D142)=2)),"Dados Incorretos", IF(AND(B142="poisson_percentual_eventos",NOT(COUNT(C142:D142)=1)),"Dados Incorretos","OK"))))))</f>
        <v>OK</v>
      </c>
      <c r="L142" s="4" t="str">
        <f aca="false">VLOOKUP(B142,Distribuições!$A$1:$F$13,6,0)</f>
        <v>Parametro 1: mínimo, Parametro 2: moda (valor mais provável), Parametro 3: máximo</v>
      </c>
      <c r="M142" s="4" t="n">
        <f aca="false">COUNTIF(Verificação_Parametros!$A:$A,Parametros!A142)</f>
        <v>1</v>
      </c>
      <c r="P142" s="4" t="n">
        <f aca="false">COUNTIF(Constantes!$A:$A,Parametros!A142)&gt;0</f>
        <v>0</v>
      </c>
      <c r="Q142" s="4" t="n">
        <f aca="false">AND(F142&gt;C142,E142 &lt; C142)</f>
        <v>0</v>
      </c>
      <c r="R142" s="4" t="n">
        <f aca="false">AND(E142&gt;D142,C142 &lt; D142)</f>
        <v>1</v>
      </c>
    </row>
    <row r="143" customFormat="false" ht="15" hidden="false" customHeight="false" outlineLevel="0" collapsed="false">
      <c r="A143" s="1" t="s">
        <v>153</v>
      </c>
      <c r="B143" s="1" t="s">
        <v>122</v>
      </c>
      <c r="C143" s="12" t="n">
        <f aca="false">3/5</f>
        <v>0.6</v>
      </c>
      <c r="D143" s="13"/>
      <c r="E143" s="13"/>
      <c r="F143" s="13"/>
      <c r="G143" s="1" t="n">
        <v>0</v>
      </c>
      <c r="H143" s="1" t="s">
        <v>165</v>
      </c>
      <c r="I143" s="4" t="n">
        <f aca="false">IF(COUNTIF(ParametrosSemSeedFixa!$A:$A,Parametros!A143)&gt;0,0,1)</f>
        <v>1</v>
      </c>
      <c r="J143" s="4" t="n">
        <f aca="false">0</f>
        <v>0</v>
      </c>
      <c r="K143" s="4" t="str">
        <f aca="false">IF(AND(B143="normal",NOT(COUNT(C143:D143)=2)),"Dados Incorretos", IF(AND(B143="triangular",NOT(COUNT(C143:E143)=3)),"Dados Incorretos", IF(AND(B143="poisson",NOT(COUNT(C143:D143)=1)),"Dados Incorretos", IF(AND(B143="normaltruncada",NOT(COUNT(C143:F143)=4)),"Dados Incorretos", IF(AND(B143="uniforme",NOT(COUNT(C143:D143)=2)),"Dados Incorretos", IF(AND(B143="poisson_percentual_eventos",NOT(COUNT(C143:D143)=1)),"Dados Incorretos","OK"))))))</f>
        <v>OK</v>
      </c>
      <c r="L143" s="4" t="str">
        <f aca="false">VLOOKUP(B143,Distribuições!$A$1:$F$13,6,0)</f>
        <v>Parametro 1: taxa (eventos / ano)</v>
      </c>
      <c r="M143" s="4" t="n">
        <f aca="false">COUNTIF(Verificação_Parametros!$A:$A,Parametros!A143)</f>
        <v>1</v>
      </c>
      <c r="P143" s="4" t="n">
        <f aca="false">COUNTIF(Constantes!$A:$A,Parametros!A143)&gt;0</f>
        <v>0</v>
      </c>
      <c r="Q143" s="4" t="n">
        <f aca="false">AND(F143&gt;C143,E143 &lt; C143)</f>
        <v>0</v>
      </c>
      <c r="R143" s="4" t="n">
        <f aca="false">AND(E143&gt;D143,C143 &lt; D143)</f>
        <v>0</v>
      </c>
    </row>
    <row r="144" customFormat="false" ht="15" hidden="false" customHeight="false" outlineLevel="0" collapsed="false">
      <c r="A144" s="1" t="s">
        <v>154</v>
      </c>
      <c r="B144" s="1" t="s">
        <v>122</v>
      </c>
      <c r="C144" s="14" t="n">
        <f aca="false">3/5</f>
        <v>0.6</v>
      </c>
      <c r="D144" s="13"/>
      <c r="E144" s="13"/>
      <c r="F144" s="13"/>
      <c r="G144" s="1" t="n">
        <v>0</v>
      </c>
      <c r="H144" s="1" t="s">
        <v>165</v>
      </c>
      <c r="I144" s="4" t="n">
        <f aca="false">IF(COUNTIF(ParametrosSemSeedFixa!$A:$A,Parametros!A144)&gt;0,0,1)</f>
        <v>1</v>
      </c>
      <c r="J144" s="4" t="n">
        <f aca="false">0</f>
        <v>0</v>
      </c>
      <c r="K144" s="4" t="str">
        <f aca="false">IF(AND(B144="normal",NOT(COUNT(C144:D144)=2)),"Dados Incorretos", IF(AND(B144="triangular",NOT(COUNT(C144:E144)=3)),"Dados Incorretos", IF(AND(B144="poisson",NOT(COUNT(C144:D144)=1)),"Dados Incorretos", IF(AND(B144="normaltruncada",NOT(COUNT(C144:F144)=4)),"Dados Incorretos", IF(AND(B144="uniforme",NOT(COUNT(C144:D144)=2)),"Dados Incorretos", IF(AND(B144="poisson_percentual_eventos",NOT(COUNT(C144:D144)=1)),"Dados Incorretos","OK"))))))</f>
        <v>OK</v>
      </c>
      <c r="L144" s="4" t="str">
        <f aca="false">VLOOKUP(B144,Distribuições!$A$1:$F$13,6,0)</f>
        <v>Parametro 1: taxa (eventos / ano)</v>
      </c>
      <c r="M144" s="4" t="n">
        <f aca="false">COUNTIF(Verificação_Parametros!$A:$A,Parametros!A144)</f>
        <v>1</v>
      </c>
      <c r="P144" s="4" t="n">
        <f aca="false">COUNTIF(Constantes!$A:$A,Parametros!A144)&gt;0</f>
        <v>0</v>
      </c>
      <c r="Q144" s="4" t="n">
        <f aca="false">AND(F144&gt;C144,E144 &lt; C144)</f>
        <v>0</v>
      </c>
      <c r="R144" s="4" t="n">
        <f aca="false">AND(E144&gt;D144,C144 &lt; D144)</f>
        <v>0</v>
      </c>
    </row>
    <row r="145" customFormat="false" ht="15" hidden="false" customHeight="false" outlineLevel="0" collapsed="false">
      <c r="A145" s="1" t="s">
        <v>155</v>
      </c>
      <c r="B145" s="1" t="s">
        <v>122</v>
      </c>
      <c r="C145" s="14" t="n">
        <v>0</v>
      </c>
      <c r="D145" s="13"/>
      <c r="E145" s="13"/>
      <c r="F145" s="13"/>
      <c r="G145" s="1" t="n">
        <v>0</v>
      </c>
      <c r="H145" s="1" t="s">
        <v>165</v>
      </c>
      <c r="I145" s="4" t="n">
        <f aca="false">IF(COUNTIF(ParametrosSemSeedFixa!$A:$A,Parametros!A145)&gt;0,0,1)</f>
        <v>1</v>
      </c>
      <c r="J145" s="4" t="n">
        <f aca="false">0</f>
        <v>0</v>
      </c>
      <c r="K145" s="4" t="str">
        <f aca="false">IF(AND(B145="normal",NOT(COUNT(C145:D145)=2)),"Dados Incorretos", IF(AND(B145="triangular",NOT(COUNT(C145:E145)=3)),"Dados Incorretos", IF(AND(B145="poisson",NOT(COUNT(C145:D145)=1)),"Dados Incorretos", IF(AND(B145="normaltruncada",NOT(COUNT(C145:F145)=4)),"Dados Incorretos", IF(AND(B145="uniforme",NOT(COUNT(C145:D145)=2)),"Dados Incorretos", IF(AND(B145="poisson_percentual_eventos",NOT(COUNT(C145:D145)=1)),"Dados Incorretos","OK"))))))</f>
        <v>OK</v>
      </c>
      <c r="L145" s="4" t="str">
        <f aca="false">VLOOKUP(B145,Distribuições!$A$1:$F$13,6,0)</f>
        <v>Parametro 1: taxa (eventos / ano)</v>
      </c>
      <c r="M145" s="4" t="n">
        <f aca="false">COUNTIF(Verificação_Parametros!$A:$A,Parametros!A145)</f>
        <v>1</v>
      </c>
      <c r="P145" s="4" t="n">
        <f aca="false">COUNTIF(Constantes!$A:$A,Parametros!A145)&gt;0</f>
        <v>0</v>
      </c>
      <c r="Q145" s="4" t="n">
        <f aca="false">AND(F145&gt;C145,E145 &lt; C145)</f>
        <v>0</v>
      </c>
      <c r="R145" s="4" t="n">
        <f aca="false">AND(E145&gt;D145,C145 &lt; D145)</f>
        <v>0</v>
      </c>
    </row>
    <row r="146" customFormat="false" ht="15" hidden="false" customHeight="false" outlineLevel="0" collapsed="false">
      <c r="A146" s="1" t="s">
        <v>156</v>
      </c>
      <c r="B146" s="1" t="s">
        <v>122</v>
      </c>
      <c r="C146" s="14" t="n">
        <v>0</v>
      </c>
      <c r="D146" s="13"/>
      <c r="E146" s="13"/>
      <c r="F146" s="13"/>
      <c r="G146" s="1" t="n">
        <v>0</v>
      </c>
      <c r="H146" s="1" t="s">
        <v>165</v>
      </c>
      <c r="I146" s="4" t="n">
        <f aca="false">IF(COUNTIF(ParametrosSemSeedFixa!$A:$A,Parametros!A146)&gt;0,0,1)</f>
        <v>1</v>
      </c>
      <c r="J146" s="4" t="n">
        <f aca="false">0</f>
        <v>0</v>
      </c>
      <c r="K146" s="4" t="str">
        <f aca="false">IF(AND(B146="normal",NOT(COUNT(C146:D146)=2)),"Dados Incorretos", IF(AND(B146="triangular",NOT(COUNT(C146:E146)=3)),"Dados Incorretos", IF(AND(B146="poisson",NOT(COUNT(C146:D146)=1)),"Dados Incorretos", IF(AND(B146="normaltruncada",NOT(COUNT(C146:F146)=4)),"Dados Incorretos", IF(AND(B146="uniforme",NOT(COUNT(C146:D146)=2)),"Dados Incorretos", IF(AND(B146="poisson_percentual_eventos",NOT(COUNT(C146:D146)=1)),"Dados Incorretos","OK"))))))</f>
        <v>OK</v>
      </c>
      <c r="L146" s="4" t="str">
        <f aca="false">VLOOKUP(B146,Distribuições!$A$1:$F$13,6,0)</f>
        <v>Parametro 1: taxa (eventos / ano)</v>
      </c>
      <c r="M146" s="4" t="n">
        <f aca="false">COUNTIF(Verificação_Parametros!$A:$A,Parametros!A146)</f>
        <v>1</v>
      </c>
      <c r="P146" s="4" t="n">
        <f aca="false">COUNTIF(Constantes!$A:$A,Parametros!A146)&gt;0</f>
        <v>0</v>
      </c>
      <c r="Q146" s="4" t="n">
        <f aca="false">AND(F146&gt;C146,E146 &lt; C146)</f>
        <v>0</v>
      </c>
      <c r="R146" s="4" t="n">
        <f aca="false">AND(E146&gt;D146,C146 &lt; D146)</f>
        <v>0</v>
      </c>
    </row>
    <row r="147" customFormat="false" ht="15" hidden="false" customHeight="false" outlineLevel="0" collapsed="false">
      <c r="A147" s="1" t="s">
        <v>157</v>
      </c>
      <c r="B147" s="1" t="s">
        <v>122</v>
      </c>
      <c r="C147" s="14" t="n">
        <v>0</v>
      </c>
      <c r="D147" s="13"/>
      <c r="E147" s="13"/>
      <c r="F147" s="13"/>
      <c r="G147" s="1" t="n">
        <v>0</v>
      </c>
      <c r="H147" s="1" t="s">
        <v>165</v>
      </c>
      <c r="I147" s="4" t="n">
        <f aca="false">IF(COUNTIF(ParametrosSemSeedFixa!$A:$A,Parametros!A147)&gt;0,0,1)</f>
        <v>1</v>
      </c>
      <c r="J147" s="4" t="n">
        <f aca="false">0</f>
        <v>0</v>
      </c>
      <c r="K147" s="4" t="str">
        <f aca="false">IF(AND(B147="normal",NOT(COUNT(C147:D147)=2)),"Dados Incorretos", IF(AND(B147="triangular",NOT(COUNT(C147:E147)=3)),"Dados Incorretos", IF(AND(B147="poisson",NOT(COUNT(C147:D147)=1)),"Dados Incorretos", IF(AND(B147="normaltruncada",NOT(COUNT(C147:F147)=4)),"Dados Incorretos", IF(AND(B147="uniforme",NOT(COUNT(C147:D147)=2)),"Dados Incorretos", IF(AND(B147="poisson_percentual_eventos",NOT(COUNT(C147:D147)=1)),"Dados Incorretos","OK"))))))</f>
        <v>OK</v>
      </c>
      <c r="L147" s="4" t="str">
        <f aca="false">VLOOKUP(B147,Distribuições!$A$1:$F$13,6,0)</f>
        <v>Parametro 1: taxa (eventos / ano)</v>
      </c>
      <c r="M147" s="4" t="n">
        <f aca="false">COUNTIF(Verificação_Parametros!$A:$A,Parametros!A147)</f>
        <v>1</v>
      </c>
      <c r="P147" s="4" t="n">
        <f aca="false">COUNTIF(Constantes!$A:$A,Parametros!A147)&gt;0</f>
        <v>0</v>
      </c>
      <c r="Q147" s="4" t="n">
        <f aca="false">AND(F147&gt;C147,E147 &lt; C147)</f>
        <v>0</v>
      </c>
      <c r="R147" s="4" t="n">
        <f aca="false">AND(E147&gt;D147,C147 &lt; D147)</f>
        <v>0</v>
      </c>
    </row>
    <row r="148" customFormat="false" ht="15" hidden="false" customHeight="false" outlineLevel="0" collapsed="false">
      <c r="A148" s="1" t="s">
        <v>158</v>
      </c>
      <c r="B148" s="1" t="s">
        <v>147</v>
      </c>
      <c r="C148" s="14" t="n">
        <v>1E-007</v>
      </c>
      <c r="D148" s="13" t="n">
        <v>1E-006</v>
      </c>
      <c r="E148" s="13" t="n">
        <v>1E-005</v>
      </c>
      <c r="F148" s="13"/>
      <c r="G148" s="1" t="n">
        <v>0</v>
      </c>
      <c r="H148" s="1" t="s">
        <v>165</v>
      </c>
      <c r="I148" s="4" t="n">
        <f aca="false">IF(COUNTIF(ParametrosSemSeedFixa!$A:$A,Parametros!A148)&gt;0,0,1)</f>
        <v>1</v>
      </c>
      <c r="J148" s="4" t="n">
        <f aca="false">0</f>
        <v>0</v>
      </c>
      <c r="K148" s="4" t="str">
        <f aca="false">IF(AND(B148="normal",NOT(COUNT(C148:D148)=2)),"Dados Incorretos", IF(AND(B148="triangular",NOT(COUNT(C148:E148)=3)),"Dados Incorretos", IF(AND(B148="poisson",NOT(COUNT(C148:D148)=1)),"Dados Incorretos", IF(AND(B148="normaltruncada",NOT(COUNT(C148:F148)=4)),"Dados Incorretos", IF(AND(B148="uniforme",NOT(COUNT(C148:D148)=2)),"Dados Incorretos", IF(AND(B148="poisson_percentual_eventos",NOT(COUNT(C148:D148)=1)),"Dados Incorretos","OK"))))))</f>
        <v>OK</v>
      </c>
      <c r="L148" s="4" t="str">
        <f aca="false">VLOOKUP(B148,Distribuições!$A$1:$F$13,6,0)</f>
        <v>Parametro 1: mínimo, Parametro 2: moda (valor mais provável), Parametro 3: máximo</v>
      </c>
      <c r="M148" s="4" t="n">
        <f aca="false">COUNTIF(Verificação_Parametros!$A:$A,Parametros!A148)</f>
        <v>1</v>
      </c>
      <c r="P148" s="4" t="n">
        <f aca="false">COUNTIF(Constantes!$A:$A,Parametros!A148)&gt;0</f>
        <v>0</v>
      </c>
      <c r="Q148" s="4" t="n">
        <f aca="false">AND(F148&gt;C148,E148 &lt; C148)</f>
        <v>0</v>
      </c>
      <c r="R148" s="4" t="n">
        <f aca="false">AND(E148&gt;D148,C148 &lt; D148)</f>
        <v>1</v>
      </c>
    </row>
    <row r="149" customFormat="false" ht="15" hidden="false" customHeight="false" outlineLevel="0" collapsed="false">
      <c r="A149" s="1" t="s">
        <v>159</v>
      </c>
      <c r="B149" s="1" t="s">
        <v>147</v>
      </c>
      <c r="C149" s="14" t="n">
        <v>1E-007</v>
      </c>
      <c r="D149" s="13" t="n">
        <v>1E-006</v>
      </c>
      <c r="E149" s="13" t="n">
        <v>1E-005</v>
      </c>
      <c r="F149" s="13"/>
      <c r="G149" s="1" t="n">
        <v>0</v>
      </c>
      <c r="H149" s="1" t="s">
        <v>165</v>
      </c>
      <c r="I149" s="4" t="n">
        <f aca="false">IF(COUNTIF(ParametrosSemSeedFixa!$A:$A,Parametros!A149)&gt;0,0,1)</f>
        <v>1</v>
      </c>
      <c r="J149" s="4" t="n">
        <f aca="false">0</f>
        <v>0</v>
      </c>
      <c r="K149" s="4" t="str">
        <f aca="false">IF(AND(B149="normal",NOT(COUNT(C149:D149)=2)),"Dados Incorretos", IF(AND(B149="triangular",NOT(COUNT(C149:E149)=3)),"Dados Incorretos", IF(AND(B149="poisson",NOT(COUNT(C149:D149)=1)),"Dados Incorretos", IF(AND(B149="normaltruncada",NOT(COUNT(C149:F149)=4)),"Dados Incorretos", IF(AND(B149="uniforme",NOT(COUNT(C149:D149)=2)),"Dados Incorretos", IF(AND(B149="poisson_percentual_eventos",NOT(COUNT(C149:D149)=1)),"Dados Incorretos","OK"))))))</f>
        <v>OK</v>
      </c>
      <c r="L149" s="4" t="str">
        <f aca="false">VLOOKUP(B149,Distribuições!$A$1:$F$13,6,0)</f>
        <v>Parametro 1: mínimo, Parametro 2: moda (valor mais provável), Parametro 3: máximo</v>
      </c>
      <c r="M149" s="4" t="n">
        <f aca="false">COUNTIF(Verificação_Parametros!$A:$A,Parametros!A149)</f>
        <v>1</v>
      </c>
      <c r="P149" s="4" t="n">
        <f aca="false">COUNTIF(Constantes!$A:$A,Parametros!A149)&gt;0</f>
        <v>0</v>
      </c>
      <c r="Q149" s="4" t="n">
        <f aca="false">AND(F149&gt;C149,E149 &lt; C149)</f>
        <v>0</v>
      </c>
      <c r="R149" s="4" t="n">
        <f aca="false">AND(E149&gt;D149,C149 &lt; D149)</f>
        <v>1</v>
      </c>
    </row>
    <row r="150" customFormat="false" ht="15" hidden="false" customHeight="false" outlineLevel="0" collapsed="false">
      <c r="A150" s="1" t="s">
        <v>160</v>
      </c>
      <c r="B150" s="1" t="s">
        <v>147</v>
      </c>
      <c r="C150" s="14" t="n">
        <v>1E-007</v>
      </c>
      <c r="D150" s="13" t="n">
        <v>1E-006</v>
      </c>
      <c r="E150" s="13" t="n">
        <v>1E-005</v>
      </c>
      <c r="F150" s="13"/>
      <c r="G150" s="1" t="n">
        <v>0</v>
      </c>
      <c r="H150" s="1" t="s">
        <v>165</v>
      </c>
      <c r="I150" s="4" t="n">
        <f aca="false">IF(COUNTIF(ParametrosSemSeedFixa!$A:$A,Parametros!A150)&gt;0,0,1)</f>
        <v>1</v>
      </c>
      <c r="J150" s="4" t="n">
        <f aca="false">0</f>
        <v>0</v>
      </c>
      <c r="K150" s="4" t="str">
        <f aca="false">IF(AND(B150="normal",NOT(COUNT(C150:D150)=2)),"Dados Incorretos", IF(AND(B150="triangular",NOT(COUNT(C150:E150)=3)),"Dados Incorretos", IF(AND(B150="poisson",NOT(COUNT(C150:D150)=1)),"Dados Incorretos", IF(AND(B150="normaltruncada",NOT(COUNT(C150:F150)=4)),"Dados Incorretos", IF(AND(B150="uniforme",NOT(COUNT(C150:D150)=2)),"Dados Incorretos", IF(AND(B150="poisson_percentual_eventos",NOT(COUNT(C150:D150)=1)),"Dados Incorretos","OK"))))))</f>
        <v>OK</v>
      </c>
      <c r="L150" s="4" t="str">
        <f aca="false">VLOOKUP(B150,Distribuições!$A$1:$F$13,6,0)</f>
        <v>Parametro 1: mínimo, Parametro 2: moda (valor mais provável), Parametro 3: máximo</v>
      </c>
      <c r="M150" s="4" t="n">
        <f aca="false">COUNTIF(Verificação_Parametros!$A:$A,Parametros!A150)</f>
        <v>1</v>
      </c>
      <c r="P150" s="4" t="n">
        <f aca="false">COUNTIF(Constantes!$A:$A,Parametros!A150)&gt;0</f>
        <v>0</v>
      </c>
      <c r="Q150" s="4" t="n">
        <f aca="false">AND(F150&gt;C150,E150 &lt; C150)</f>
        <v>0</v>
      </c>
      <c r="R150" s="4" t="n">
        <f aca="false">AND(E150&gt;D150,C150 &lt; D150)</f>
        <v>1</v>
      </c>
    </row>
  </sheetData>
  <autoFilter ref="A1:R150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5"/>
  <cols>
    <col collapsed="false" hidden="false" max="5" min="1" style="16" width="7.02040816326531"/>
    <col collapsed="false" hidden="false" max="6" min="6" style="16" width="10.3928571428571"/>
    <col collapsed="false" hidden="false" max="7" min="7" style="16" width="15.6581632653061"/>
    <col collapsed="false" hidden="false" max="8" min="8" style="16" width="11.3418367346939"/>
    <col collapsed="false" hidden="false" max="12" min="9" style="16" width="15.6581632653061"/>
    <col collapsed="false" hidden="false" max="13" min="13" style="16" width="20.6530612244898"/>
    <col collapsed="false" hidden="false" max="14" min="14" style="16" width="10.3928571428571"/>
    <col collapsed="false" hidden="false" max="1025" min="15" style="16" width="7.02040816326531"/>
  </cols>
  <sheetData>
    <row r="1" customFormat="false" ht="15" hidden="false" customHeight="false" outlineLevel="0" collapsed="false">
      <c r="A1" s="16" t="s">
        <v>166</v>
      </c>
      <c r="B1" s="16" t="s">
        <v>167</v>
      </c>
      <c r="C1" s="16" t="s">
        <v>168</v>
      </c>
      <c r="D1" s="16" t="s">
        <v>169</v>
      </c>
      <c r="E1" s="16" t="s">
        <v>170</v>
      </c>
      <c r="F1" s="16" t="s">
        <v>4</v>
      </c>
      <c r="G1" s="17" t="s">
        <v>6</v>
      </c>
      <c r="H1" s="16" t="s">
        <v>171</v>
      </c>
      <c r="I1" s="16" t="str">
        <f aca="false">"CustoMedio_"&amp;B1</f>
        <v>CustoMedio_NB_91</v>
      </c>
      <c r="J1" s="16" t="str">
        <f aca="false">"CustoMedio_"&amp;C1</f>
        <v>CustoMedio_NB_92</v>
      </c>
      <c r="K1" s="16" t="str">
        <f aca="false">"CustoMedio_"&amp;D1</f>
        <v>CustoMedio_NB_93</v>
      </c>
      <c r="L1" s="16" t="str">
        <f aca="false">"CustoMedio_"&amp;E1</f>
        <v>CustoMedio_NB_94</v>
      </c>
      <c r="M1" s="16" t="s">
        <v>172</v>
      </c>
      <c r="N1" s="16" t="s">
        <v>173</v>
      </c>
    </row>
    <row r="2" customFormat="false" ht="15" hidden="false" customHeight="false" outlineLevel="0" collapsed="false">
      <c r="A2" s="16" t="n">
        <v>2015</v>
      </c>
      <c r="B2" s="17" t="n">
        <v>3</v>
      </c>
      <c r="C2" s="17" t="n">
        <v>3</v>
      </c>
      <c r="D2" s="17" t="n">
        <v>0</v>
      </c>
      <c r="E2" s="17" t="n">
        <v>0</v>
      </c>
      <c r="F2" s="16" t="n">
        <v>506.583333333333</v>
      </c>
      <c r="G2" s="16" t="n">
        <v>19762497.45</v>
      </c>
      <c r="H2" s="18" t="n">
        <v>1.104808</v>
      </c>
      <c r="I2" s="16" t="n">
        <v>4154.97766666667</v>
      </c>
      <c r="J2" s="16" t="n">
        <v>4154.97766666667</v>
      </c>
      <c r="K2" s="16" t="n">
        <v>4154.97766666667</v>
      </c>
      <c r="L2" s="16" t="n">
        <v>4154.97766666667</v>
      </c>
      <c r="M2" s="17" t="n">
        <v>15528.6</v>
      </c>
      <c r="N2" s="19" t="n">
        <v>0.03</v>
      </c>
    </row>
    <row r="3" customFormat="false" ht="15" hidden="false" customHeight="false" outlineLevel="0" collapsed="false">
      <c r="A3" s="16" t="n">
        <v>2016</v>
      </c>
      <c r="B3" s="20" t="n">
        <v>3</v>
      </c>
      <c r="C3" s="20" t="n">
        <v>3</v>
      </c>
      <c r="D3" s="20" t="n">
        <v>0</v>
      </c>
      <c r="E3" s="20" t="n">
        <v>0</v>
      </c>
      <c r="F3" s="16" t="n">
        <v>434.5</v>
      </c>
      <c r="G3" s="16" t="n">
        <v>21515114.34</v>
      </c>
      <c r="H3" s="18" t="n">
        <v>0.788596</v>
      </c>
      <c r="I3" s="16" t="n">
        <v>4154.97766666667</v>
      </c>
      <c r="J3" s="16" t="n">
        <v>4154.97766666667</v>
      </c>
      <c r="K3" s="16" t="n">
        <v>4154.97766666667</v>
      </c>
      <c r="L3" s="16" t="n">
        <v>4154.97766666667</v>
      </c>
      <c r="M3" s="17" t="n">
        <v>12377.45</v>
      </c>
      <c r="N3" s="19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21" width="6.0765306122449"/>
    <col collapsed="false" hidden="false" max="2" min="2" style="1" width="7.02040816326531"/>
    <col collapsed="false" hidden="false" max="3" min="3" style="1" width="8.23469387755102"/>
    <col collapsed="false" hidden="false" max="4" min="4" style="1" width="7.02040816326531"/>
    <col collapsed="false" hidden="false" max="8" min="5" style="1" width="15.6581632653061"/>
    <col collapsed="false" hidden="false" max="1025" min="9" style="1" width="7.02040816326531"/>
  </cols>
  <sheetData>
    <row r="1" customFormat="false" ht="15" hidden="false" customHeight="false" outlineLevel="0" collapsed="false">
      <c r="A1" s="2" t="s">
        <v>166</v>
      </c>
      <c r="B1" s="2" t="s">
        <v>174</v>
      </c>
      <c r="C1" s="2" t="s">
        <v>175</v>
      </c>
      <c r="D1" s="2" t="s">
        <v>176</v>
      </c>
    </row>
    <row r="2" customFormat="false" ht="15" hidden="false" customHeight="false" outlineLevel="0" collapsed="false">
      <c r="A2" s="1" t="n">
        <v>2018</v>
      </c>
      <c r="B2" s="1" t="n">
        <v>0</v>
      </c>
      <c r="C2" s="1" t="n">
        <v>0.1</v>
      </c>
      <c r="D2" s="1" t="n">
        <v>0.01</v>
      </c>
    </row>
    <row r="3" customFormat="false" ht="15" hidden="false" customHeight="false" outlineLevel="0" collapsed="false">
      <c r="A3" s="1" t="n">
        <f aca="false">A2+1</f>
        <v>2019</v>
      </c>
      <c r="B3" s="1" t="n">
        <v>0</v>
      </c>
      <c r="C3" s="1" t="n">
        <v>0.1</v>
      </c>
      <c r="D3" s="1" t="n">
        <v>0.02</v>
      </c>
    </row>
    <row r="4" customFormat="false" ht="15" hidden="false" customHeight="false" outlineLevel="0" collapsed="false">
      <c r="A4" s="1" t="n">
        <f aca="false">A3+1</f>
        <v>2020</v>
      </c>
      <c r="B4" s="1" t="n">
        <v>0</v>
      </c>
      <c r="C4" s="1" t="n">
        <v>0.1</v>
      </c>
      <c r="D4" s="1" t="n">
        <v>0.03</v>
      </c>
    </row>
    <row r="5" customFormat="false" ht="15" hidden="false" customHeight="false" outlineLevel="0" collapsed="false">
      <c r="A5" s="1" t="n">
        <f aca="false">A4+1</f>
        <v>2021</v>
      </c>
      <c r="B5" s="1" t="n">
        <v>0</v>
      </c>
      <c r="C5" s="1" t="n">
        <v>0.1</v>
      </c>
      <c r="D5" s="1" t="n">
        <v>0.03</v>
      </c>
    </row>
    <row r="6" customFormat="false" ht="15" hidden="false" customHeight="false" outlineLevel="0" collapsed="false">
      <c r="A6" s="1" t="n">
        <f aca="false">A5+1</f>
        <v>2022</v>
      </c>
      <c r="B6" s="1" t="n">
        <v>0</v>
      </c>
      <c r="C6" s="1" t="n">
        <v>0.1</v>
      </c>
      <c r="D6" s="1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H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9.8316326530612"/>
    <col collapsed="false" hidden="false" max="2" min="2" style="1" width="16.1989795918367"/>
    <col collapsed="false" hidden="false" max="3" min="3" style="1" width="13.2295918367347"/>
    <col collapsed="false" hidden="false" max="4" min="4" style="1" width="17.280612244898"/>
    <col collapsed="false" hidden="false" max="5" min="5" style="1" width="12.2857142857143"/>
    <col collapsed="false" hidden="false" max="6" min="6" style="1" width="13.2295918367347"/>
    <col collapsed="false" hidden="false" max="7" min="7" style="1" width="25.3775510204082"/>
    <col collapsed="false" hidden="false" max="8" min="8" style="1" width="31.3163265306122"/>
    <col collapsed="false" hidden="false" max="1025" min="9" style="1" width="7.02040816326531"/>
  </cols>
  <sheetData>
    <row r="1" customFormat="false" ht="15" hidden="false" customHeight="false" outlineLevel="0" collapsed="false">
      <c r="A1" s="2" t="s">
        <v>177</v>
      </c>
      <c r="B1" s="2" t="s">
        <v>178</v>
      </c>
      <c r="C1" s="2" t="s">
        <v>179</v>
      </c>
      <c r="D1" s="2" t="s">
        <v>180</v>
      </c>
      <c r="E1" s="2" t="s">
        <v>181</v>
      </c>
      <c r="F1" s="2" t="s">
        <v>182</v>
      </c>
      <c r="G1" s="2" t="s">
        <v>183</v>
      </c>
      <c r="H1" s="2" t="s">
        <v>3</v>
      </c>
    </row>
    <row r="2" customFormat="false" ht="15" hidden="false" customHeight="false" outlineLevel="0" collapsed="false">
      <c r="A2" s="1" t="s">
        <v>166</v>
      </c>
      <c r="B2" s="1" t="n">
        <f aca="false">COUNTIFS(Funcoes_Inputs!$B:$B,Verificação_Parametros!A2,Funcoes_Inputs!$H:$H,1)&gt;0</f>
        <v>0</v>
      </c>
      <c r="C2" s="1" t="n">
        <f aca="false">COUNTIF(Historico!B:B,Verificação_Parametros!A2)</f>
        <v>0</v>
      </c>
      <c r="D2" s="1" t="n">
        <f aca="false">COUNTIF(Dados_Projetados!$1:$1,Verificação_Parametros!A2)</f>
        <v>1</v>
      </c>
      <c r="E2" s="1" t="n">
        <f aca="false">COUNTIF(Parametros!A:A,Verificação_Parametros!A2)</f>
        <v>0</v>
      </c>
      <c r="F2" s="1" t="n">
        <f aca="false">AND(D2&gt;0,E2&gt;0)</f>
        <v>0</v>
      </c>
      <c r="G2" s="1" t="n">
        <f aca="false">E2+D2</f>
        <v>1</v>
      </c>
      <c r="H2" s="1" t="s">
        <v>184</v>
      </c>
    </row>
    <row r="3" customFormat="false" ht="15" hidden="false" customHeight="false" outlineLevel="0" collapsed="false">
      <c r="A3" s="1" t="s">
        <v>4</v>
      </c>
      <c r="B3" s="1" t="n">
        <f aca="false">COUNTIFS(Funcoes_Inputs!$B:$B,Verificação_Parametros!A3,Funcoes_Inputs!$H:$H,1)&gt;0</f>
        <v>1</v>
      </c>
      <c r="C3" s="1" t="n">
        <f aca="false">COUNTIF(Historico!B:B,Verificação_Parametros!A3)</f>
        <v>1</v>
      </c>
      <c r="D3" s="1" t="n">
        <f aca="false">COUNTIF(Dados_Projetados!$1:$1,Verificação_Parametros!A3)</f>
        <v>0</v>
      </c>
      <c r="E3" s="1" t="n">
        <f aca="false">COUNTIF(Parametros!A:A,Verificação_Parametros!A3)</f>
        <v>0</v>
      </c>
      <c r="F3" s="1" t="n">
        <f aca="false">AND(D3&gt;0,E3&gt;0)</f>
        <v>0</v>
      </c>
      <c r="G3" s="1" t="n">
        <f aca="false">E3+D3</f>
        <v>0</v>
      </c>
      <c r="H3" s="1" t="s">
        <v>184</v>
      </c>
    </row>
    <row r="4" customFormat="false" ht="15" hidden="false" customHeight="false" outlineLevel="0" collapsed="false">
      <c r="A4" s="1" t="s">
        <v>6</v>
      </c>
      <c r="B4" s="1" t="n">
        <f aca="false">COUNTIFS(Funcoes_Inputs!$B:$B,Verificação_Parametros!A4,Funcoes_Inputs!$H:$H,1)&gt;0</f>
        <v>1</v>
      </c>
      <c r="C4" s="1" t="n">
        <f aca="false">COUNTIF(Historico!B:B,Verificação_Parametros!A4)</f>
        <v>1</v>
      </c>
      <c r="D4" s="1" t="n">
        <f aca="false">COUNTIF(Dados_Projetados!$1:$1,Verificação_Parametros!A4)</f>
        <v>0</v>
      </c>
      <c r="E4" s="1" t="n">
        <f aca="false">COUNTIF(Parametros!A:A,Verificação_Parametros!A4)</f>
        <v>0</v>
      </c>
      <c r="F4" s="1" t="n">
        <f aca="false">AND(D4&gt;0,E4&gt;0)</f>
        <v>0</v>
      </c>
      <c r="G4" s="1" t="n">
        <f aca="false">E4+D4</f>
        <v>0</v>
      </c>
      <c r="H4" s="1" t="s">
        <v>184</v>
      </c>
    </row>
    <row r="5" customFormat="false" ht="15" hidden="false" customHeight="false" outlineLevel="0" collapsed="false">
      <c r="A5" s="1" t="s">
        <v>7</v>
      </c>
      <c r="B5" s="1" t="n">
        <f aca="false">COUNTIFS(Funcoes_Inputs!$B:$B,Verificação_Parametros!A5,Funcoes_Inputs!$H:$H,1)&gt;0</f>
        <v>1</v>
      </c>
      <c r="C5" s="1" t="n">
        <f aca="false">COUNTIF(Historico!B:B,Verificação_Parametros!A5)</f>
        <v>1</v>
      </c>
      <c r="D5" s="1" t="n">
        <f aca="false">COUNTIF(Dados_Projetados!$1:$1,Verificação_Parametros!A5)</f>
        <v>0</v>
      </c>
      <c r="E5" s="1" t="n">
        <f aca="false">COUNTIF(Parametros!A:A,Verificação_Parametros!A5)</f>
        <v>0</v>
      </c>
      <c r="F5" s="1" t="n">
        <f aca="false">AND(D5&gt;0,E5&gt;0)</f>
        <v>0</v>
      </c>
      <c r="G5" s="1" t="n">
        <f aca="false">E5+D5</f>
        <v>0</v>
      </c>
      <c r="H5" s="1" t="s">
        <v>184</v>
      </c>
    </row>
    <row r="6" customFormat="false" ht="15" hidden="false" customHeight="false" outlineLevel="0" collapsed="false">
      <c r="A6" s="1" t="s">
        <v>10</v>
      </c>
      <c r="B6" s="1" t="n">
        <f aca="false">COUNTIFS(Funcoes_Inputs!$B:$B,Verificação_Parametros!A6,Funcoes_Inputs!$H:$H,1)&gt;0</f>
        <v>1</v>
      </c>
      <c r="C6" s="1" t="n">
        <f aca="false">COUNTIF(Historico!B:B,Verificação_Parametros!A6)</f>
        <v>1</v>
      </c>
      <c r="D6" s="1" t="n">
        <f aca="false">COUNTIF(Dados_Projetados!$1:$1,Verificação_Parametros!A6)</f>
        <v>0</v>
      </c>
      <c r="E6" s="1" t="n">
        <f aca="false">COUNTIF(Parametros!A:A,Verificação_Parametros!A6)</f>
        <v>0</v>
      </c>
      <c r="F6" s="1" t="n">
        <f aca="false">AND(D6&gt;0,E6&gt;0)</f>
        <v>0</v>
      </c>
      <c r="G6" s="1" t="n">
        <f aca="false">E6+D6</f>
        <v>0</v>
      </c>
      <c r="H6" s="1" t="s">
        <v>184</v>
      </c>
    </row>
    <row r="7" customFormat="false" ht="15" hidden="false" customHeight="false" outlineLevel="0" collapsed="false">
      <c r="A7" s="1" t="s">
        <v>8</v>
      </c>
      <c r="B7" s="1" t="n">
        <f aca="false">COUNTIFS(Funcoes_Inputs!$B:$B,Verificação_Parametros!A7,Funcoes_Inputs!$H:$H,1)&gt;0</f>
        <v>1</v>
      </c>
      <c r="C7" s="1" t="n">
        <f aca="false">COUNTIF(Historico!B:B,Verificação_Parametros!A7)</f>
        <v>0</v>
      </c>
      <c r="D7" s="1" t="n">
        <f aca="false">COUNTIF(Dados_Projetados!$1:$1,Verificação_Parametros!A7)</f>
        <v>0</v>
      </c>
      <c r="E7" s="1" t="n">
        <f aca="false">COUNTIF(Parametros!A:A,Verificação_Parametros!A7)</f>
        <v>0</v>
      </c>
      <c r="F7" s="1" t="n">
        <f aca="false">AND(D7&gt;0,E7&gt;0)</f>
        <v>0</v>
      </c>
      <c r="G7" s="1" t="n">
        <f aca="false">E7+D7</f>
        <v>0</v>
      </c>
      <c r="H7" s="1" t="s">
        <v>184</v>
      </c>
    </row>
    <row r="8" customFormat="false" ht="15" hidden="false" customHeight="false" outlineLevel="0" collapsed="false">
      <c r="A8" s="1" t="s">
        <v>11</v>
      </c>
      <c r="B8" s="1" t="n">
        <f aca="false">COUNTIFS(Funcoes_Inputs!$B:$B,Verificação_Parametros!A8,Funcoes_Inputs!$H:$H,1)&gt;0</f>
        <v>1</v>
      </c>
      <c r="C8" s="1" t="n">
        <f aca="false">COUNTIF(Historico!B:B,Verificação_Parametros!A8)</f>
        <v>1</v>
      </c>
      <c r="D8" s="1" t="n">
        <f aca="false">COUNTIF(Dados_Projetados!$1:$1,Verificação_Parametros!A8)</f>
        <v>0</v>
      </c>
      <c r="E8" s="1" t="n">
        <f aca="false">COUNTIF(Parametros!A:A,Verificação_Parametros!A8)</f>
        <v>0</v>
      </c>
      <c r="F8" s="1" t="n">
        <f aca="false">AND(D8&gt;0,E8&gt;0)</f>
        <v>0</v>
      </c>
      <c r="G8" s="1" t="n">
        <f aca="false">E8+D8</f>
        <v>0</v>
      </c>
      <c r="H8" s="1" t="s">
        <v>184</v>
      </c>
    </row>
    <row r="9" customFormat="false" ht="15" hidden="false" customHeight="false" outlineLevel="0" collapsed="false">
      <c r="A9" s="1" t="s">
        <v>174</v>
      </c>
      <c r="B9" s="1" t="n">
        <f aca="false">COUNTIFS(Funcoes_Inputs!$B:$B,Verificação_Parametros!A9,Funcoes_Inputs!$H:$H,1)&gt;0</f>
        <v>0</v>
      </c>
      <c r="C9" s="1" t="n">
        <f aca="false">COUNTIF(Historico!B:B,Verificação_Parametros!A9)</f>
        <v>1</v>
      </c>
      <c r="D9" s="1" t="n">
        <f aca="false">COUNTIF(Dados_Projetados!$1:$1,Verificação_Parametros!A9)</f>
        <v>1</v>
      </c>
      <c r="E9" s="1" t="n">
        <f aca="false">COUNTIF(Parametros!A:A,Verificação_Parametros!A9)</f>
        <v>0</v>
      </c>
      <c r="F9" s="1" t="n">
        <f aca="false">AND(D9&gt;0,E9&gt;0)</f>
        <v>0</v>
      </c>
      <c r="G9" s="1" t="n">
        <f aca="false">E9+D9</f>
        <v>1</v>
      </c>
      <c r="H9" s="1" t="s">
        <v>184</v>
      </c>
    </row>
    <row r="10" customFormat="false" ht="15" hidden="false" customHeight="false" outlineLevel="0" collapsed="false">
      <c r="A10" s="1" t="s">
        <v>175</v>
      </c>
      <c r="B10" s="1" t="n">
        <f aca="false">COUNTIFS(Funcoes_Inputs!$B:$B,Verificação_Parametros!A10,Funcoes_Inputs!$H:$H,1)&gt;0</f>
        <v>0</v>
      </c>
      <c r="C10" s="1" t="n">
        <f aca="false">COUNTIF(Historico!B:B,Verificação_Parametros!A10)</f>
        <v>1</v>
      </c>
      <c r="D10" s="1" t="n">
        <f aca="false">COUNTIF(Dados_Projetados!$1:$1,Verificação_Parametros!A10)</f>
        <v>1</v>
      </c>
      <c r="E10" s="1" t="n">
        <f aca="false">COUNTIF(Parametros!A:A,Verificação_Parametros!A10)</f>
        <v>0</v>
      </c>
      <c r="F10" s="1" t="n">
        <f aca="false">AND(D10&gt;0,E10&gt;0)</f>
        <v>0</v>
      </c>
      <c r="G10" s="1" t="n">
        <f aca="false">E10+D10</f>
        <v>1</v>
      </c>
      <c r="H10" s="1" t="s">
        <v>184</v>
      </c>
    </row>
    <row r="11" customFormat="false" ht="15" hidden="false" customHeight="false" outlineLevel="0" collapsed="false">
      <c r="A11" s="1" t="s">
        <v>12</v>
      </c>
      <c r="B11" s="1" t="n">
        <f aca="false">COUNTIFS(Funcoes_Inputs!$B:$B,Verificação_Parametros!A11,Funcoes_Inputs!$H:$H,1)&gt;0</f>
        <v>1</v>
      </c>
      <c r="C11" s="1" t="n">
        <f aca="false">COUNTIF(Historico!B:B,Verificação_Parametros!A11)</f>
        <v>1</v>
      </c>
      <c r="D11" s="1" t="n">
        <f aca="false">COUNTIF(Dados_Projetados!$1:$1,Verificação_Parametros!A11)</f>
        <v>0</v>
      </c>
      <c r="E11" s="1" t="n">
        <f aca="false">COUNTIF(Parametros!A:A,Verificação_Parametros!A11)</f>
        <v>0</v>
      </c>
      <c r="F11" s="1" t="n">
        <f aca="false">AND(D11&gt;0,E11&gt;0)</f>
        <v>0</v>
      </c>
      <c r="G11" s="1" t="n">
        <f aca="false">E11+D11</f>
        <v>0</v>
      </c>
      <c r="H11" s="1" t="s">
        <v>184</v>
      </c>
    </row>
    <row r="12" customFormat="false" ht="15" hidden="false" customHeight="false" outlineLevel="0" collapsed="false">
      <c r="A12" s="1" t="s">
        <v>13</v>
      </c>
      <c r="B12" s="1" t="n">
        <f aca="false">COUNTIFS(Funcoes_Inputs!$B:$B,Verificação_Parametros!A12,Funcoes_Inputs!$H:$H,1)&gt;0</f>
        <v>1</v>
      </c>
      <c r="C12" s="1" t="n">
        <f aca="false">COUNTIF(Historico!B:B,Verificação_Parametros!A12)</f>
        <v>1</v>
      </c>
      <c r="D12" s="1" t="n">
        <f aca="false">COUNTIF(Dados_Projetados!$1:$1,Verificação_Parametros!A12)</f>
        <v>0</v>
      </c>
      <c r="E12" s="1" t="n">
        <f aca="false">COUNTIF(Parametros!A:A,Verificação_Parametros!A12)</f>
        <v>0</v>
      </c>
      <c r="F12" s="1" t="n">
        <f aca="false">AND(D12&gt;0,E12&gt;0)</f>
        <v>0</v>
      </c>
      <c r="G12" s="1" t="n">
        <f aca="false">E12+D12</f>
        <v>0</v>
      </c>
      <c r="H12" s="1" t="s">
        <v>184</v>
      </c>
    </row>
    <row r="13" customFormat="false" ht="15" hidden="false" customHeight="false" outlineLevel="0" collapsed="false">
      <c r="A13" s="1" t="s">
        <v>14</v>
      </c>
      <c r="B13" s="1" t="n">
        <f aca="false">COUNTIFS(Funcoes_Inputs!$B:$B,Verificação_Parametros!A13,Funcoes_Inputs!$H:$H,1)&gt;0</f>
        <v>1</v>
      </c>
      <c r="C13" s="1" t="n">
        <f aca="false">COUNTIF(Historico!B:B,Verificação_Parametros!A13)</f>
        <v>1</v>
      </c>
      <c r="D13" s="1" t="n">
        <f aca="false">COUNTIF(Dados_Projetados!$1:$1,Verificação_Parametros!A13)</f>
        <v>0</v>
      </c>
      <c r="E13" s="1" t="n">
        <f aca="false">COUNTIF(Parametros!A:A,Verificação_Parametros!A13)</f>
        <v>0</v>
      </c>
      <c r="F13" s="1" t="n">
        <f aca="false">AND(D13&gt;0,E13&gt;0)</f>
        <v>0</v>
      </c>
      <c r="G13" s="1" t="n">
        <f aca="false">E13+D13</f>
        <v>0</v>
      </c>
      <c r="H13" s="1" t="s">
        <v>184</v>
      </c>
    </row>
    <row r="14" customFormat="false" ht="15" hidden="false" customHeight="false" outlineLevel="0" collapsed="false">
      <c r="A14" s="1" t="s">
        <v>15</v>
      </c>
      <c r="B14" s="1" t="n">
        <f aca="false">COUNTIFS(Funcoes_Inputs!$B:$B,Verificação_Parametros!A14,Funcoes_Inputs!$H:$H,1)&gt;0</f>
        <v>1</v>
      </c>
      <c r="C14" s="1" t="n">
        <f aca="false">COUNTIF(Historico!B:B,Verificação_Parametros!A14)</f>
        <v>1</v>
      </c>
      <c r="D14" s="1" t="n">
        <f aca="false">COUNTIF(Dados_Projetados!$1:$1,Verificação_Parametros!A14)</f>
        <v>0</v>
      </c>
      <c r="E14" s="1" t="n">
        <f aca="false">COUNTIF(Parametros!A:A,Verificação_Parametros!A14)</f>
        <v>0</v>
      </c>
      <c r="F14" s="1" t="n">
        <f aca="false">AND(D14&gt;0,E14&gt;0)</f>
        <v>0</v>
      </c>
      <c r="G14" s="1" t="n">
        <f aca="false">E14+D14</f>
        <v>0</v>
      </c>
      <c r="H14" s="1" t="s">
        <v>184</v>
      </c>
    </row>
    <row r="15" customFormat="false" ht="15" hidden="false" customHeight="false" outlineLevel="0" collapsed="false">
      <c r="A15" s="1" t="s">
        <v>50</v>
      </c>
      <c r="B15" s="1" t="n">
        <f aca="false">COUNTIFS(Funcoes_Inputs!$B:$B,Verificação_Parametros!A15,Funcoes_Inputs!$H:$H,1)&gt;0</f>
        <v>1</v>
      </c>
      <c r="C15" s="1" t="n">
        <f aca="false">COUNTIF(Historico!B:B,Verificação_Parametros!A15)</f>
        <v>0</v>
      </c>
      <c r="D15" s="1" t="n">
        <f aca="false">COUNTIF(Dados_Projetados!$1:$1,Verificação_Parametros!A15)</f>
        <v>0</v>
      </c>
      <c r="E15" s="1" t="n">
        <f aca="false">COUNTIF(Parametros!A:A,Verificação_Parametros!A15)</f>
        <v>0</v>
      </c>
      <c r="F15" s="1" t="n">
        <f aca="false">AND(D15&gt;0,E15&gt;0)</f>
        <v>0</v>
      </c>
      <c r="G15" s="1" t="n">
        <f aca="false">E15+D15</f>
        <v>0</v>
      </c>
      <c r="H15" s="1" t="s">
        <v>184</v>
      </c>
    </row>
    <row r="16" customFormat="false" ht="15" hidden="false" customHeight="false" outlineLevel="0" collapsed="false">
      <c r="A16" s="1" t="s">
        <v>52</v>
      </c>
      <c r="B16" s="1" t="n">
        <f aca="false">COUNTIFS(Funcoes_Inputs!$B:$B,Verificação_Parametros!A16,Funcoes_Inputs!$H:$H,1)&gt;0</f>
        <v>1</v>
      </c>
      <c r="C16" s="1" t="n">
        <f aca="false">COUNTIF(Historico!B:B,Verificação_Parametros!A16)</f>
        <v>0</v>
      </c>
      <c r="D16" s="1" t="n">
        <f aca="false">COUNTIF(Dados_Projetados!$1:$1,Verificação_Parametros!A16)</f>
        <v>0</v>
      </c>
      <c r="E16" s="1" t="n">
        <f aca="false">COUNTIF(Parametros!A:A,Verificação_Parametros!A16)</f>
        <v>0</v>
      </c>
      <c r="F16" s="1" t="n">
        <f aca="false">AND(D16&gt;0,E16&gt;0)</f>
        <v>0</v>
      </c>
      <c r="G16" s="1" t="n">
        <f aca="false">E16+D16</f>
        <v>0</v>
      </c>
      <c r="H16" s="1" t="s">
        <v>184</v>
      </c>
    </row>
    <row r="17" customFormat="false" ht="15" hidden="false" customHeight="false" outlineLevel="0" collapsed="false">
      <c r="A17" s="1" t="s">
        <v>53</v>
      </c>
      <c r="B17" s="1" t="n">
        <f aca="false">COUNTIFS(Funcoes_Inputs!$B:$B,Verificação_Parametros!A17,Funcoes_Inputs!$H:$H,1)&gt;0</f>
        <v>1</v>
      </c>
      <c r="C17" s="1" t="n">
        <f aca="false">COUNTIF(Historico!B:B,Verificação_Parametros!A17)</f>
        <v>0</v>
      </c>
      <c r="D17" s="1" t="n">
        <f aca="false">COUNTIF(Dados_Projetados!$1:$1,Verificação_Parametros!A17)</f>
        <v>0</v>
      </c>
      <c r="E17" s="1" t="n">
        <f aca="false">COUNTIF(Parametros!A:A,Verificação_Parametros!A17)</f>
        <v>0</v>
      </c>
      <c r="F17" s="1" t="n">
        <f aca="false">AND(D17&gt;0,E17&gt;0)</f>
        <v>0</v>
      </c>
      <c r="G17" s="1" t="n">
        <f aca="false">E17+D17</f>
        <v>0</v>
      </c>
      <c r="H17" s="1" t="s">
        <v>184</v>
      </c>
    </row>
    <row r="18" customFormat="false" ht="15" hidden="false" customHeight="false" outlineLevel="0" collapsed="false">
      <c r="A18" s="1" t="s">
        <v>51</v>
      </c>
      <c r="B18" s="1" t="n">
        <f aca="false">COUNTIFS(Funcoes_Inputs!$B:$B,Verificação_Parametros!A18,Funcoes_Inputs!$H:$H,1)&gt;0</f>
        <v>1</v>
      </c>
      <c r="C18" s="1" t="n">
        <f aca="false">COUNTIF(Historico!B:B,Verificação_Parametros!A18)</f>
        <v>0</v>
      </c>
      <c r="D18" s="1" t="n">
        <f aca="false">COUNTIF(Dados_Projetados!$1:$1,Verificação_Parametros!A18)</f>
        <v>0</v>
      </c>
      <c r="E18" s="1" t="n">
        <f aca="false">COUNTIF(Parametros!A:A,Verificação_Parametros!A18)</f>
        <v>0</v>
      </c>
      <c r="F18" s="1" t="n">
        <f aca="false">AND(D18&gt;0,E18&gt;0)</f>
        <v>0</v>
      </c>
      <c r="G18" s="1" t="n">
        <f aca="false">E18+D18</f>
        <v>0</v>
      </c>
      <c r="H18" s="1" t="s">
        <v>184</v>
      </c>
    </row>
    <row r="19" customFormat="false" ht="15" hidden="false" customHeight="false" outlineLevel="0" collapsed="false">
      <c r="A19" s="1" t="s">
        <v>176</v>
      </c>
      <c r="B19" s="1" t="n">
        <f aca="false">COUNTIFS(Funcoes_Inputs!$B:$B,Verificação_Parametros!A19,Funcoes_Inputs!$H:$H,1)&gt;0</f>
        <v>1</v>
      </c>
      <c r="C19" s="1" t="n">
        <f aca="false">COUNTIF(Historico!B:B,Verificação_Parametros!A19)</f>
        <v>1</v>
      </c>
      <c r="D19" s="1" t="n">
        <f aca="false">COUNTIF(Dados_Projetados!$1:$1,Verificação_Parametros!A19)</f>
        <v>1</v>
      </c>
      <c r="E19" s="1" t="n">
        <f aca="false">COUNTIF(Parametros!A:A,Verificação_Parametros!A19)</f>
        <v>0</v>
      </c>
      <c r="F19" s="1" t="n">
        <f aca="false">AND(D19&gt;0,E19&gt;0)</f>
        <v>0</v>
      </c>
      <c r="G19" s="1" t="n">
        <f aca="false">E19+D19</f>
        <v>1</v>
      </c>
      <c r="H19" s="1" t="s">
        <v>184</v>
      </c>
    </row>
    <row r="20" customFormat="false" ht="15" hidden="false" customHeight="false" outlineLevel="0" collapsed="false">
      <c r="A20" s="1" t="s">
        <v>16</v>
      </c>
      <c r="B20" s="1" t="n">
        <f aca="false">COUNTIFS(Funcoes_Inputs!$B:$B,Verificação_Parametros!A20,Funcoes_Inputs!$H:$H,1)&gt;0</f>
        <v>1</v>
      </c>
      <c r="C20" s="1" t="n">
        <f aca="false">COUNTIF(Historico!B:B,Verificação_Parametros!A20)</f>
        <v>1</v>
      </c>
      <c r="D20" s="1" t="n">
        <f aca="false">COUNTIF(Dados_Projetados!$1:$1,Verificação_Parametros!A20)</f>
        <v>0</v>
      </c>
      <c r="E20" s="1" t="n">
        <f aca="false">COUNTIF(Parametros!A:A,Verificação_Parametros!A20)</f>
        <v>0</v>
      </c>
      <c r="F20" s="1" t="n">
        <f aca="false">AND(D20&gt;0,E20&gt;0)</f>
        <v>0</v>
      </c>
      <c r="G20" s="1" t="n">
        <f aca="false">E20+D20</f>
        <v>0</v>
      </c>
      <c r="H20" s="1" t="s">
        <v>184</v>
      </c>
    </row>
    <row r="21" customFormat="false" ht="15" hidden="false" customHeight="false" outlineLevel="0" collapsed="false">
      <c r="A21" s="1" t="s">
        <v>17</v>
      </c>
      <c r="B21" s="1" t="n">
        <f aca="false">COUNTIFS(Funcoes_Inputs!$B:$B,Verificação_Parametros!A21,Funcoes_Inputs!$H:$H,1)&gt;0</f>
        <v>1</v>
      </c>
      <c r="C21" s="1" t="n">
        <f aca="false">COUNTIF(Historico!B:B,Verificação_Parametros!A21)</f>
        <v>1</v>
      </c>
      <c r="D21" s="1" t="n">
        <f aca="false">COUNTIF(Dados_Projetados!$1:$1,Verificação_Parametros!A21)</f>
        <v>0</v>
      </c>
      <c r="E21" s="1" t="n">
        <f aca="false">COUNTIF(Parametros!A:A,Verificação_Parametros!A21)</f>
        <v>0</v>
      </c>
      <c r="F21" s="1" t="n">
        <f aca="false">AND(D21&gt;0,E21&gt;0)</f>
        <v>0</v>
      </c>
      <c r="G21" s="1" t="n">
        <f aca="false">E21+D21</f>
        <v>0</v>
      </c>
      <c r="H21" s="1" t="s">
        <v>184</v>
      </c>
    </row>
    <row r="22" customFormat="false" ht="15" hidden="false" customHeight="false" outlineLevel="0" collapsed="false">
      <c r="A22" s="1" t="s">
        <v>36</v>
      </c>
      <c r="B22" s="1" t="n">
        <f aca="false">COUNTIFS(Funcoes_Inputs!$B:$B,Verificação_Parametros!A22,Funcoes_Inputs!$H:$H,1)&gt;0</f>
        <v>1</v>
      </c>
      <c r="C22" s="1" t="n">
        <f aca="false">COUNTIF(Historico!B:B,Verificação_Parametros!A22)</f>
        <v>0</v>
      </c>
      <c r="D22" s="1" t="n">
        <f aca="false">COUNTIF(Dados_Projetados!$1:$1,Verificação_Parametros!A22)</f>
        <v>0</v>
      </c>
      <c r="E22" s="1" t="n">
        <f aca="false">COUNTIF(Parametros!A:A,Verificação_Parametros!A22)</f>
        <v>0</v>
      </c>
      <c r="F22" s="1" t="n">
        <f aca="false">AND(D22&gt;0,E22&gt;0)</f>
        <v>0</v>
      </c>
      <c r="G22" s="1" t="n">
        <f aca="false">E22+D22</f>
        <v>0</v>
      </c>
      <c r="H22" s="1" t="s">
        <v>184</v>
      </c>
    </row>
    <row r="23" customFormat="false" ht="15" hidden="false" customHeight="false" outlineLevel="0" collapsed="false">
      <c r="A23" s="1" t="s">
        <v>37</v>
      </c>
      <c r="B23" s="1" t="n">
        <f aca="false">COUNTIFS(Funcoes_Inputs!$B:$B,Verificação_Parametros!A23,Funcoes_Inputs!$H:$H,1)&gt;0</f>
        <v>1</v>
      </c>
      <c r="C23" s="1" t="n">
        <f aca="false">COUNTIF(Historico!B:B,Verificação_Parametros!A23)</f>
        <v>0</v>
      </c>
      <c r="D23" s="1" t="n">
        <f aca="false">COUNTIF(Dados_Projetados!$1:$1,Verificação_Parametros!A23)</f>
        <v>0</v>
      </c>
      <c r="E23" s="1" t="n">
        <f aca="false">COUNTIF(Parametros!A:A,Verificação_Parametros!A23)</f>
        <v>0</v>
      </c>
      <c r="F23" s="1" t="n">
        <f aca="false">AND(D23&gt;0,E23&gt;0)</f>
        <v>0</v>
      </c>
      <c r="G23" s="1" t="n">
        <f aca="false">E23+D23</f>
        <v>0</v>
      </c>
      <c r="H23" s="1" t="s">
        <v>184</v>
      </c>
    </row>
    <row r="24" customFormat="false" ht="15" hidden="false" customHeight="false" outlineLevel="0" collapsed="false">
      <c r="A24" s="1" t="s">
        <v>38</v>
      </c>
      <c r="B24" s="1" t="n">
        <f aca="false">COUNTIFS(Funcoes_Inputs!$B:$B,Verificação_Parametros!A24,Funcoes_Inputs!$H:$H,1)&gt;0</f>
        <v>1</v>
      </c>
      <c r="C24" s="1" t="n">
        <f aca="false">COUNTIF(Historico!B:B,Verificação_Parametros!A24)</f>
        <v>0</v>
      </c>
      <c r="D24" s="1" t="n">
        <f aca="false">COUNTIF(Dados_Projetados!$1:$1,Verificação_Parametros!A24)</f>
        <v>0</v>
      </c>
      <c r="E24" s="1" t="n">
        <f aca="false">COUNTIF(Parametros!A:A,Verificação_Parametros!A24)</f>
        <v>0</v>
      </c>
      <c r="F24" s="1" t="n">
        <f aca="false">AND(D24&gt;0,E24&gt;0)</f>
        <v>0</v>
      </c>
      <c r="G24" s="1" t="n">
        <f aca="false">E24+D24</f>
        <v>0</v>
      </c>
      <c r="H24" s="1" t="s">
        <v>184</v>
      </c>
    </row>
    <row r="25" customFormat="false" ht="15" hidden="false" customHeight="false" outlineLevel="0" collapsed="false">
      <c r="A25" s="1" t="s">
        <v>39</v>
      </c>
      <c r="B25" s="1" t="n">
        <f aca="false">COUNTIFS(Funcoes_Inputs!$B:$B,Verificação_Parametros!A25,Funcoes_Inputs!$H:$H,1)&gt;0</f>
        <v>0</v>
      </c>
      <c r="C25" s="1" t="n">
        <f aca="false">COUNTIF(Historico!B:B,Verificação_Parametros!A25)</f>
        <v>0</v>
      </c>
      <c r="D25" s="1" t="n">
        <f aca="false">COUNTIF(Dados_Projetados!$1:$1,Verificação_Parametros!A25)</f>
        <v>0</v>
      </c>
      <c r="E25" s="1" t="n">
        <f aca="false">COUNTIF(Parametros!A:A,Verificação_Parametros!A25)</f>
        <v>0</v>
      </c>
      <c r="F25" s="1" t="n">
        <f aca="false">AND(D25&gt;0,E25&gt;0)</f>
        <v>0</v>
      </c>
      <c r="G25" s="1" t="n">
        <f aca="false">E25+D25</f>
        <v>0</v>
      </c>
      <c r="H25" s="1" t="s">
        <v>184</v>
      </c>
    </row>
    <row r="26" customFormat="false" ht="15" hidden="false" customHeight="false" outlineLevel="0" collapsed="false">
      <c r="A26" s="1" t="s">
        <v>41</v>
      </c>
      <c r="B26" s="1" t="n">
        <f aca="false">COUNTIFS(Funcoes_Inputs!$B:$B,Verificação_Parametros!A26,Funcoes_Inputs!$H:$H,1)&gt;0</f>
        <v>0</v>
      </c>
      <c r="C26" s="1" t="n">
        <f aca="false">COUNTIF(Historico!B:B,Verificação_Parametros!A26)</f>
        <v>0</v>
      </c>
      <c r="D26" s="1" t="n">
        <f aca="false">COUNTIF(Dados_Projetados!$1:$1,Verificação_Parametros!A26)</f>
        <v>0</v>
      </c>
      <c r="E26" s="1" t="n">
        <f aca="false">COUNTIF(Parametros!A:A,Verificação_Parametros!A26)</f>
        <v>0</v>
      </c>
      <c r="F26" s="1" t="n">
        <f aca="false">AND(D26&gt;0,E26&gt;0)</f>
        <v>0</v>
      </c>
      <c r="G26" s="1" t="n">
        <f aca="false">E26+D26</f>
        <v>0</v>
      </c>
      <c r="H26" s="1" t="s">
        <v>184</v>
      </c>
    </row>
    <row r="27" customFormat="false" ht="15" hidden="false" customHeight="false" outlineLevel="0" collapsed="false">
      <c r="A27" s="1" t="s">
        <v>42</v>
      </c>
      <c r="B27" s="1" t="n">
        <f aca="false">COUNTIFS(Funcoes_Inputs!$B:$B,Verificação_Parametros!A27,Funcoes_Inputs!$H:$H,1)&gt;0</f>
        <v>0</v>
      </c>
      <c r="C27" s="1" t="n">
        <f aca="false">COUNTIF(Historico!B:B,Verificação_Parametros!A27)</f>
        <v>0</v>
      </c>
      <c r="D27" s="1" t="n">
        <f aca="false">COUNTIF(Dados_Projetados!$1:$1,Verificação_Parametros!A27)</f>
        <v>0</v>
      </c>
      <c r="E27" s="1" t="n">
        <f aca="false">COUNTIF(Parametros!A:A,Verificação_Parametros!A27)</f>
        <v>0</v>
      </c>
      <c r="F27" s="1" t="n">
        <f aca="false">AND(D27&gt;0,E27&gt;0)</f>
        <v>0</v>
      </c>
      <c r="G27" s="1" t="n">
        <f aca="false">E27+D27</f>
        <v>0</v>
      </c>
      <c r="H27" s="1" t="s">
        <v>184</v>
      </c>
    </row>
    <row r="28" customFormat="false" ht="15" hidden="false" customHeight="false" outlineLevel="0" collapsed="false">
      <c r="A28" s="1" t="s">
        <v>40</v>
      </c>
      <c r="B28" s="1" t="n">
        <f aca="false">COUNTIFS(Funcoes_Inputs!$B:$B,Verificação_Parametros!A28,Funcoes_Inputs!$H:$H,1)&gt;0</f>
        <v>0</v>
      </c>
      <c r="C28" s="1" t="n">
        <f aca="false">COUNTIF(Historico!B:B,Verificação_Parametros!A28)</f>
        <v>0</v>
      </c>
      <c r="D28" s="1" t="n">
        <f aca="false">COUNTIF(Dados_Projetados!$1:$1,Verificação_Parametros!A28)</f>
        <v>0</v>
      </c>
      <c r="E28" s="1" t="n">
        <f aca="false">COUNTIF(Parametros!A:A,Verificação_Parametros!A28)</f>
        <v>0</v>
      </c>
      <c r="F28" s="1" t="n">
        <f aca="false">AND(D28&gt;0,E28&gt;0)</f>
        <v>0</v>
      </c>
      <c r="G28" s="1" t="n">
        <f aca="false">E28+D28</f>
        <v>0</v>
      </c>
      <c r="H28" s="1" t="s">
        <v>184</v>
      </c>
    </row>
    <row r="29" customFormat="false" ht="15" hidden="false" customHeight="false" outlineLevel="0" collapsed="false">
      <c r="A29" s="1" t="s">
        <v>43</v>
      </c>
      <c r="B29" s="1" t="n">
        <f aca="false">COUNTIFS(Funcoes_Inputs!$B:$B,Verificação_Parametros!A29,Funcoes_Inputs!$H:$H,1)&gt;0</f>
        <v>0</v>
      </c>
      <c r="C29" s="1" t="n">
        <f aca="false">COUNTIF(Historico!B:B,Verificação_Parametros!A29)</f>
        <v>1</v>
      </c>
      <c r="D29" s="1" t="n">
        <f aca="false">COUNTIF(Dados_Projetados!$1:$1,Verificação_Parametros!A29)</f>
        <v>0</v>
      </c>
      <c r="E29" s="1" t="n">
        <f aca="false">COUNTIF(Parametros!A:A,Verificação_Parametros!A29)</f>
        <v>0</v>
      </c>
      <c r="F29" s="1" t="n">
        <f aca="false">AND(D29&gt;0,E29&gt;0)</f>
        <v>0</v>
      </c>
      <c r="G29" s="1" t="n">
        <f aca="false">E29+D29</f>
        <v>0</v>
      </c>
      <c r="H29" s="1" t="s">
        <v>184</v>
      </c>
    </row>
    <row r="30" customFormat="false" ht="15" hidden="false" customHeight="false" outlineLevel="0" collapsed="false">
      <c r="A30" s="1" t="s">
        <v>18</v>
      </c>
      <c r="B30" s="1" t="n">
        <f aca="false">COUNTIFS(Funcoes_Inputs!$B:$B,Verificação_Parametros!A30,Funcoes_Inputs!$H:$H,1)&gt;0</f>
        <v>0</v>
      </c>
      <c r="C30" s="1" t="n">
        <f aca="false">COUNTIF(Historico!B:B,Verificação_Parametros!A30)</f>
        <v>0</v>
      </c>
      <c r="D30" s="1" t="n">
        <f aca="false">COUNTIF(Dados_Projetados!$1:$1,Verificação_Parametros!A30)</f>
        <v>0</v>
      </c>
      <c r="E30" s="1" t="n">
        <f aca="false">COUNTIF(Parametros!A:A,Verificação_Parametros!A30)</f>
        <v>0</v>
      </c>
      <c r="F30" s="1" t="n">
        <f aca="false">AND(D30&gt;0,E30&gt;0)</f>
        <v>0</v>
      </c>
      <c r="G30" s="1" t="n">
        <f aca="false">E30+D30</f>
        <v>0</v>
      </c>
      <c r="H30" s="1" t="s">
        <v>184</v>
      </c>
    </row>
    <row r="31" customFormat="false" ht="15" hidden="false" customHeight="false" outlineLevel="0" collapsed="false">
      <c r="A31" s="1" t="s">
        <v>19</v>
      </c>
      <c r="B31" s="1" t="n">
        <f aca="false">COUNTIFS(Funcoes_Inputs!$B:$B,Verificação_Parametros!A31,Funcoes_Inputs!$H:$H,1)&gt;0</f>
        <v>0</v>
      </c>
      <c r="C31" s="1" t="n">
        <f aca="false">COUNTIF(Historico!B:B,Verificação_Parametros!A31)</f>
        <v>0</v>
      </c>
      <c r="D31" s="1" t="n">
        <f aca="false">COUNTIF(Dados_Projetados!$1:$1,Verificação_Parametros!A31)</f>
        <v>0</v>
      </c>
      <c r="E31" s="1" t="n">
        <f aca="false">COUNTIF(Parametros!A:A,Verificação_Parametros!A31)</f>
        <v>0</v>
      </c>
      <c r="F31" s="1" t="n">
        <f aca="false">AND(D31&gt;0,E31&gt;0)</f>
        <v>0</v>
      </c>
      <c r="G31" s="1" t="n">
        <f aca="false">E31+D31</f>
        <v>0</v>
      </c>
      <c r="H31" s="1" t="s">
        <v>184</v>
      </c>
    </row>
    <row r="32" customFormat="false" ht="15" hidden="false" customHeight="false" outlineLevel="0" collapsed="false">
      <c r="A32" s="1" t="s">
        <v>185</v>
      </c>
      <c r="B32" s="1" t="n">
        <f aca="false">COUNTIFS(Funcoes_Inputs!$B:$B,Verificação_Parametros!A32,Funcoes_Inputs!$H:$H,1)&gt;0</f>
        <v>0</v>
      </c>
      <c r="C32" s="1" t="n">
        <f aca="false">COUNTIF(Historico!B:B,Verificação_Parametros!A32)</f>
        <v>0</v>
      </c>
      <c r="D32" s="1" t="n">
        <f aca="false">COUNTIF(Dados_Projetados!$1:$1,Verificação_Parametros!A32)</f>
        <v>0</v>
      </c>
      <c r="E32" s="1" t="n">
        <f aca="false">COUNTIF(Parametros!A:A,Verificação_Parametros!A32)</f>
        <v>0</v>
      </c>
      <c r="F32" s="1" t="n">
        <f aca="false">AND(D32&gt;0,E32&gt;0)</f>
        <v>0</v>
      </c>
      <c r="G32" s="1" t="n">
        <f aca="false">E32+D32</f>
        <v>0</v>
      </c>
      <c r="H32" s="1" t="s">
        <v>184</v>
      </c>
    </row>
    <row r="33" customFormat="false" ht="15" hidden="false" customHeight="false" outlineLevel="0" collapsed="false">
      <c r="A33" s="1" t="s">
        <v>186</v>
      </c>
      <c r="B33" s="1" t="n">
        <f aca="false">COUNTIFS(Funcoes_Inputs!$B:$B,Verificação_Parametros!A33,Funcoes_Inputs!$H:$H,1)&gt;0</f>
        <v>0</v>
      </c>
      <c r="C33" s="1" t="n">
        <f aca="false">COUNTIF(Historico!B:B,Verificação_Parametros!A33)</f>
        <v>0</v>
      </c>
      <c r="D33" s="1" t="n">
        <f aca="false">COUNTIF(Dados_Projetados!$1:$1,Verificação_Parametros!A33)</f>
        <v>0</v>
      </c>
      <c r="E33" s="1" t="n">
        <f aca="false">COUNTIF(Parametros!A:A,Verificação_Parametros!A33)</f>
        <v>0</v>
      </c>
      <c r="F33" s="1" t="n">
        <f aca="false">AND(D33&gt;0,E33&gt;0)</f>
        <v>0</v>
      </c>
      <c r="G33" s="1" t="n">
        <f aca="false">E33+D33</f>
        <v>0</v>
      </c>
      <c r="H33" s="1" t="s">
        <v>184</v>
      </c>
    </row>
    <row r="34" customFormat="false" ht="15" hidden="false" customHeight="false" outlineLevel="0" collapsed="false">
      <c r="A34" s="1" t="s">
        <v>187</v>
      </c>
      <c r="B34" s="1" t="n">
        <f aca="false">COUNTIFS(Funcoes_Inputs!$B:$B,Verificação_Parametros!A34,Funcoes_Inputs!$H:$H,1)&gt;0</f>
        <v>0</v>
      </c>
      <c r="C34" s="1" t="n">
        <f aca="false">COUNTIF(Historico!B:B,Verificação_Parametros!A34)</f>
        <v>0</v>
      </c>
      <c r="D34" s="1" t="n">
        <f aca="false">COUNTIF(Dados_Projetados!$1:$1,Verificação_Parametros!A34)</f>
        <v>0</v>
      </c>
      <c r="E34" s="1" t="n">
        <f aca="false">COUNTIF(Parametros!A:A,Verificação_Parametros!A34)</f>
        <v>0</v>
      </c>
      <c r="F34" s="1" t="n">
        <f aca="false">AND(D34&gt;0,E34&gt;0)</f>
        <v>0</v>
      </c>
      <c r="G34" s="1" t="n">
        <f aca="false">E34+D34</f>
        <v>0</v>
      </c>
      <c r="H34" s="1" t="s">
        <v>184</v>
      </c>
    </row>
    <row r="35" customFormat="false" ht="15" hidden="false" customHeight="false" outlineLevel="0" collapsed="false">
      <c r="A35" s="1" t="s">
        <v>188</v>
      </c>
      <c r="B35" s="1" t="n">
        <f aca="false">COUNTIFS(Funcoes_Inputs!$B:$B,Verificação_Parametros!A35,Funcoes_Inputs!$H:$H,1)&gt;0</f>
        <v>0</v>
      </c>
      <c r="C35" s="1" t="n">
        <f aca="false">COUNTIF(Historico!B:B,Verificação_Parametros!A35)</f>
        <v>0</v>
      </c>
      <c r="D35" s="1" t="n">
        <f aca="false">COUNTIF(Dados_Projetados!$1:$1,Verificação_Parametros!A35)</f>
        <v>0</v>
      </c>
      <c r="E35" s="1" t="n">
        <f aca="false">COUNTIF(Parametros!A:A,Verificação_Parametros!A35)</f>
        <v>0</v>
      </c>
      <c r="F35" s="1" t="n">
        <f aca="false">AND(D35&gt;0,E35&gt;0)</f>
        <v>0</v>
      </c>
      <c r="G35" s="1" t="n">
        <f aca="false">E35+D35</f>
        <v>0</v>
      </c>
      <c r="H35" s="1" t="s">
        <v>184</v>
      </c>
    </row>
    <row r="36" customFormat="false" ht="15" hidden="false" customHeight="false" outlineLevel="0" collapsed="false">
      <c r="A36" s="1" t="s">
        <v>189</v>
      </c>
      <c r="B36" s="1" t="n">
        <f aca="false">COUNTIFS(Funcoes_Inputs!$B:$B,Verificação_Parametros!A36,Funcoes_Inputs!$H:$H,1)&gt;0</f>
        <v>0</v>
      </c>
      <c r="C36" s="1" t="n">
        <f aca="false">COUNTIF(Historico!B:B,Verificação_Parametros!A36)</f>
        <v>0</v>
      </c>
      <c r="D36" s="1" t="n">
        <f aca="false">COUNTIF(Dados_Projetados!$1:$1,Verificação_Parametros!A36)</f>
        <v>0</v>
      </c>
      <c r="E36" s="1" t="n">
        <f aca="false">COUNTIF(Parametros!A:A,Verificação_Parametros!A36)</f>
        <v>0</v>
      </c>
      <c r="F36" s="1" t="n">
        <f aca="false">AND(D36&gt;0,E36&gt;0)</f>
        <v>0</v>
      </c>
      <c r="G36" s="1" t="n">
        <f aca="false">E36+D36</f>
        <v>0</v>
      </c>
      <c r="H36" s="1" t="s">
        <v>184</v>
      </c>
    </row>
    <row r="37" customFormat="false" ht="15" hidden="false" customHeight="false" outlineLevel="0" collapsed="false">
      <c r="A37" s="1" t="s">
        <v>190</v>
      </c>
      <c r="B37" s="1" t="n">
        <f aca="false">COUNTIFS(Funcoes_Inputs!$B:$B,Verificação_Parametros!A37,Funcoes_Inputs!$H:$H,1)&gt;0</f>
        <v>0</v>
      </c>
      <c r="C37" s="1" t="n">
        <f aca="false">COUNTIF(Historico!B:B,Verificação_Parametros!A37)</f>
        <v>0</v>
      </c>
      <c r="D37" s="1" t="n">
        <f aca="false">COUNTIF(Dados_Projetados!$1:$1,Verificação_Parametros!A37)</f>
        <v>0</v>
      </c>
      <c r="E37" s="1" t="n">
        <f aca="false">COUNTIF(Parametros!A:A,Verificação_Parametros!A37)</f>
        <v>0</v>
      </c>
      <c r="F37" s="1" t="n">
        <f aca="false">AND(D37&gt;0,E37&gt;0)</f>
        <v>0</v>
      </c>
      <c r="G37" s="1" t="n">
        <f aca="false">E37+D37</f>
        <v>0</v>
      </c>
      <c r="H37" s="1" t="s">
        <v>184</v>
      </c>
    </row>
    <row r="38" customFormat="false" ht="15" hidden="false" customHeight="false" outlineLevel="0" collapsed="false">
      <c r="A38" s="1" t="s">
        <v>191</v>
      </c>
      <c r="B38" s="1" t="n">
        <f aca="false">COUNTIFS(Funcoes_Inputs!$B:$B,Verificação_Parametros!A38,Funcoes_Inputs!$H:$H,1)&gt;0</f>
        <v>0</v>
      </c>
      <c r="C38" s="1" t="n">
        <f aca="false">COUNTIF(Historico!B:B,Verificação_Parametros!A38)</f>
        <v>0</v>
      </c>
      <c r="D38" s="1" t="n">
        <f aca="false">COUNTIF(Dados_Projetados!$1:$1,Verificação_Parametros!A38)</f>
        <v>0</v>
      </c>
      <c r="E38" s="1" t="n">
        <f aca="false">COUNTIF(Parametros!A:A,Verificação_Parametros!A38)</f>
        <v>0</v>
      </c>
      <c r="F38" s="1" t="n">
        <f aca="false">AND(D38&gt;0,E38&gt;0)</f>
        <v>0</v>
      </c>
      <c r="G38" s="1" t="n">
        <f aca="false">E38+D38</f>
        <v>0</v>
      </c>
      <c r="H38" s="1" t="s">
        <v>184</v>
      </c>
    </row>
    <row r="39" customFormat="false" ht="15" hidden="false" customHeight="false" outlineLevel="0" collapsed="false">
      <c r="A39" s="1" t="s">
        <v>192</v>
      </c>
      <c r="B39" s="1" t="n">
        <f aca="false">COUNTIFS(Funcoes_Inputs!$B:$B,Verificação_Parametros!A39,Funcoes_Inputs!$H:$H,1)&gt;0</f>
        <v>0</v>
      </c>
      <c r="C39" s="1" t="n">
        <f aca="false">COUNTIF(Historico!B:B,Verificação_Parametros!A39)</f>
        <v>0</v>
      </c>
      <c r="D39" s="1" t="n">
        <f aca="false">COUNTIF(Dados_Projetados!$1:$1,Verificação_Parametros!A39)</f>
        <v>0</v>
      </c>
      <c r="E39" s="1" t="n">
        <f aca="false">COUNTIF(Parametros!A:A,Verificação_Parametros!A39)</f>
        <v>0</v>
      </c>
      <c r="F39" s="1" t="n">
        <f aca="false">AND(D39&gt;0,E39&gt;0)</f>
        <v>0</v>
      </c>
      <c r="G39" s="1" t="n">
        <f aca="false">E39+D39</f>
        <v>0</v>
      </c>
      <c r="H39" s="1" t="s">
        <v>184</v>
      </c>
    </row>
    <row r="40" customFormat="false" ht="15" hidden="false" customHeight="false" outlineLevel="0" collapsed="false">
      <c r="A40" s="1" t="s">
        <v>193</v>
      </c>
      <c r="B40" s="1" t="n">
        <f aca="false">COUNTIFS(Funcoes_Inputs!$B:$B,Verificação_Parametros!A40,Funcoes_Inputs!$H:$H,1)&gt;0</f>
        <v>0</v>
      </c>
      <c r="C40" s="1" t="n">
        <f aca="false">COUNTIF(Historico!B:B,Verificação_Parametros!A40)</f>
        <v>0</v>
      </c>
      <c r="D40" s="1" t="n">
        <f aca="false">COUNTIF(Dados_Projetados!$1:$1,Verificação_Parametros!A40)</f>
        <v>0</v>
      </c>
      <c r="E40" s="1" t="n">
        <f aca="false">COUNTIF(Parametros!A:A,Verificação_Parametros!A40)</f>
        <v>0</v>
      </c>
      <c r="F40" s="1" t="n">
        <f aca="false">AND(D40&gt;0,E40&gt;0)</f>
        <v>0</v>
      </c>
      <c r="G40" s="1" t="n">
        <f aca="false">E40+D40</f>
        <v>0</v>
      </c>
      <c r="H40" s="1" t="s">
        <v>184</v>
      </c>
    </row>
    <row r="41" customFormat="false" ht="15" hidden="false" customHeight="false" outlineLevel="0" collapsed="false">
      <c r="A41" s="1" t="s">
        <v>194</v>
      </c>
      <c r="B41" s="1" t="n">
        <f aca="false">COUNTIFS(Funcoes_Inputs!$B:$B,Verificação_Parametros!A41,Funcoes_Inputs!$H:$H,1)&gt;0</f>
        <v>0</v>
      </c>
      <c r="C41" s="1" t="n">
        <f aca="false">COUNTIF(Historico!B:B,Verificação_Parametros!A41)</f>
        <v>0</v>
      </c>
      <c r="D41" s="1" t="n">
        <f aca="false">COUNTIF(Dados_Projetados!$1:$1,Verificação_Parametros!A41)</f>
        <v>0</v>
      </c>
      <c r="E41" s="1" t="n">
        <f aca="false">COUNTIF(Parametros!A:A,Verificação_Parametros!A41)</f>
        <v>0</v>
      </c>
      <c r="F41" s="1" t="n">
        <f aca="false">AND(D41&gt;0,E41&gt;0)</f>
        <v>0</v>
      </c>
      <c r="G41" s="1" t="n">
        <f aca="false">E41+D41</f>
        <v>0</v>
      </c>
      <c r="H41" s="1" t="s">
        <v>184</v>
      </c>
    </row>
    <row r="42" customFormat="false" ht="15" hidden="false" customHeight="false" outlineLevel="0" collapsed="false">
      <c r="A42" s="1" t="s">
        <v>32</v>
      </c>
      <c r="B42" s="1" t="n">
        <f aca="false">COUNTIFS(Funcoes_Inputs!$B:$B,Verificação_Parametros!A42,Funcoes_Inputs!$H:$H,1)&gt;0</f>
        <v>1</v>
      </c>
      <c r="C42" s="1" t="n">
        <f aca="false">COUNTIF(Historico!B:B,Verificação_Parametros!A42)</f>
        <v>1</v>
      </c>
      <c r="D42" s="1" t="n">
        <f aca="false">COUNTIF(Dados_Projetados!$1:$1,Verificação_Parametros!A42)</f>
        <v>0</v>
      </c>
      <c r="E42" s="1" t="n">
        <f aca="false">COUNTIF(Parametros!A:A,Verificação_Parametros!A42)</f>
        <v>0</v>
      </c>
      <c r="F42" s="1" t="n">
        <f aca="false">AND(D42&gt;0,E42&gt;0)</f>
        <v>0</v>
      </c>
      <c r="G42" s="1" t="n">
        <f aca="false">E42+D42</f>
        <v>0</v>
      </c>
      <c r="H42" s="1" t="s">
        <v>184</v>
      </c>
    </row>
    <row r="43" customFormat="false" ht="15" hidden="false" customHeight="false" outlineLevel="0" collapsed="false">
      <c r="A43" s="1" t="s">
        <v>33</v>
      </c>
      <c r="B43" s="1" t="n">
        <f aca="false">COUNTIFS(Funcoes_Inputs!$B:$B,Verificação_Parametros!A43,Funcoes_Inputs!$H:$H,1)&gt;0</f>
        <v>1</v>
      </c>
      <c r="C43" s="1" t="n">
        <f aca="false">COUNTIF(Historico!B:B,Verificação_Parametros!A43)</f>
        <v>1</v>
      </c>
      <c r="D43" s="1" t="n">
        <f aca="false">COUNTIF(Dados_Projetados!$1:$1,Verificação_Parametros!A43)</f>
        <v>0</v>
      </c>
      <c r="E43" s="1" t="n">
        <f aca="false">COUNTIF(Parametros!A:A,Verificação_Parametros!A43)</f>
        <v>0</v>
      </c>
      <c r="F43" s="1" t="n">
        <f aca="false">AND(D43&gt;0,E43&gt;0)</f>
        <v>0</v>
      </c>
      <c r="G43" s="1" t="n">
        <f aca="false">E43+D43</f>
        <v>0</v>
      </c>
      <c r="H43" s="1" t="s">
        <v>184</v>
      </c>
    </row>
    <row r="44" customFormat="false" ht="15" hidden="false" customHeight="false" outlineLevel="0" collapsed="false">
      <c r="A44" s="1" t="s">
        <v>34</v>
      </c>
      <c r="B44" s="1" t="n">
        <f aca="false">COUNTIFS(Funcoes_Inputs!$B:$B,Verificação_Parametros!A44,Funcoes_Inputs!$H:$H,1)&gt;0</f>
        <v>1</v>
      </c>
      <c r="C44" s="1" t="n">
        <f aca="false">COUNTIF(Historico!B:B,Verificação_Parametros!A44)</f>
        <v>1</v>
      </c>
      <c r="D44" s="1" t="n">
        <f aca="false">COUNTIF(Dados_Projetados!$1:$1,Verificação_Parametros!A44)</f>
        <v>0</v>
      </c>
      <c r="E44" s="1" t="n">
        <f aca="false">COUNTIF(Parametros!A:A,Verificação_Parametros!A44)</f>
        <v>0</v>
      </c>
      <c r="F44" s="1" t="n">
        <f aca="false">AND(D44&gt;0,E44&gt;0)</f>
        <v>0</v>
      </c>
      <c r="G44" s="1" t="n">
        <f aca="false">E44+D44</f>
        <v>0</v>
      </c>
      <c r="H44" s="1" t="s">
        <v>184</v>
      </c>
    </row>
    <row r="45" customFormat="false" ht="15" hidden="false" customHeight="false" outlineLevel="0" collapsed="false">
      <c r="A45" s="1" t="s">
        <v>35</v>
      </c>
      <c r="B45" s="1" t="n">
        <f aca="false">COUNTIFS(Funcoes_Inputs!$B:$B,Verificação_Parametros!A45,Funcoes_Inputs!$H:$H,1)&gt;0</f>
        <v>1</v>
      </c>
      <c r="C45" s="1" t="n">
        <f aca="false">COUNTIF(Historico!B:B,Verificação_Parametros!A45)</f>
        <v>1</v>
      </c>
      <c r="D45" s="1" t="n">
        <f aca="false">COUNTIF(Dados_Projetados!$1:$1,Verificação_Parametros!A45)</f>
        <v>0</v>
      </c>
      <c r="E45" s="1" t="n">
        <f aca="false">COUNTIF(Parametros!A:A,Verificação_Parametros!A45)</f>
        <v>0</v>
      </c>
      <c r="F45" s="1" t="n">
        <f aca="false">AND(D45&gt;0,E45&gt;0)</f>
        <v>0</v>
      </c>
      <c r="G45" s="1" t="n">
        <f aca="false">E45+D45</f>
        <v>0</v>
      </c>
      <c r="H45" s="1" t="s">
        <v>184</v>
      </c>
    </row>
    <row r="46" customFormat="false" ht="15" hidden="false" customHeight="false" outlineLevel="0" collapsed="false">
      <c r="A46" s="1" t="s">
        <v>44</v>
      </c>
      <c r="B46" s="1" t="n">
        <f aca="false">COUNTIFS(Funcoes_Inputs!$B:$B,Verificação_Parametros!A46,Funcoes_Inputs!$H:$H,1)&gt;0</f>
        <v>1</v>
      </c>
      <c r="C46" s="1" t="n">
        <f aca="false">COUNTIF(Historico!B:B,Verificação_Parametros!A46)</f>
        <v>0</v>
      </c>
      <c r="D46" s="1" t="n">
        <f aca="false">COUNTIF(Dados_Projetados!$1:$1,Verificação_Parametros!A46)</f>
        <v>0</v>
      </c>
      <c r="E46" s="1" t="n">
        <f aca="false">COUNTIF(Parametros!A:A,Verificação_Parametros!A46)</f>
        <v>0</v>
      </c>
      <c r="F46" s="1" t="n">
        <f aca="false">AND(D46&gt;0,E46&gt;0)</f>
        <v>0</v>
      </c>
      <c r="G46" s="1" t="n">
        <f aca="false">E46+D46</f>
        <v>0</v>
      </c>
      <c r="H46" s="1" t="s">
        <v>184</v>
      </c>
    </row>
    <row r="47" customFormat="false" ht="15" hidden="false" customHeight="false" outlineLevel="0" collapsed="false">
      <c r="A47" s="1" t="s">
        <v>45</v>
      </c>
      <c r="B47" s="1" t="n">
        <f aca="false">COUNTIFS(Funcoes_Inputs!$B:$B,Verificação_Parametros!A47,Funcoes_Inputs!$H:$H,1)&gt;0</f>
        <v>1</v>
      </c>
      <c r="C47" s="1" t="n">
        <f aca="false">COUNTIF(Historico!B:B,Verificação_Parametros!A47)</f>
        <v>0</v>
      </c>
      <c r="D47" s="1" t="n">
        <f aca="false">COUNTIF(Dados_Projetados!$1:$1,Verificação_Parametros!A47)</f>
        <v>0</v>
      </c>
      <c r="E47" s="1" t="n">
        <f aca="false">COUNTIF(Parametros!A:A,Verificação_Parametros!A47)</f>
        <v>0</v>
      </c>
      <c r="F47" s="1" t="n">
        <f aca="false">AND(D47&gt;0,E47&gt;0)</f>
        <v>0</v>
      </c>
      <c r="G47" s="1" t="n">
        <f aca="false">E47+D47</f>
        <v>0</v>
      </c>
      <c r="H47" s="1" t="s">
        <v>184</v>
      </c>
    </row>
    <row r="48" customFormat="false" ht="15" hidden="false" customHeight="false" outlineLevel="0" collapsed="false">
      <c r="A48" s="1" t="s">
        <v>46</v>
      </c>
      <c r="B48" s="1" t="n">
        <f aca="false">COUNTIFS(Funcoes_Inputs!$B:$B,Verificação_Parametros!A48,Funcoes_Inputs!$H:$H,1)&gt;0</f>
        <v>1</v>
      </c>
      <c r="C48" s="1" t="n">
        <f aca="false">COUNTIF(Historico!B:B,Verificação_Parametros!A48)</f>
        <v>0</v>
      </c>
      <c r="D48" s="1" t="n">
        <f aca="false">COUNTIF(Dados_Projetados!$1:$1,Verificação_Parametros!A48)</f>
        <v>0</v>
      </c>
      <c r="E48" s="1" t="n">
        <f aca="false">COUNTIF(Parametros!A:A,Verificação_Parametros!A48)</f>
        <v>0</v>
      </c>
      <c r="F48" s="1" t="n">
        <f aca="false">AND(D48&gt;0,E48&gt;0)</f>
        <v>0</v>
      </c>
      <c r="G48" s="1" t="n">
        <f aca="false">E48+D48</f>
        <v>0</v>
      </c>
      <c r="H48" s="1" t="s">
        <v>184</v>
      </c>
    </row>
    <row r="49" customFormat="false" ht="15" hidden="false" customHeight="false" outlineLevel="0" collapsed="false">
      <c r="A49" s="1" t="s">
        <v>47</v>
      </c>
      <c r="B49" s="1" t="n">
        <f aca="false">COUNTIFS(Funcoes_Inputs!$B:$B,Verificação_Parametros!A49,Funcoes_Inputs!$H:$H,1)&gt;0</f>
        <v>1</v>
      </c>
      <c r="C49" s="1" t="n">
        <f aca="false">COUNTIF(Historico!B:B,Verificação_Parametros!A49)</f>
        <v>0</v>
      </c>
      <c r="D49" s="1" t="n">
        <f aca="false">COUNTIF(Dados_Projetados!$1:$1,Verificação_Parametros!A49)</f>
        <v>0</v>
      </c>
      <c r="E49" s="1" t="n">
        <f aca="false">COUNTIF(Parametros!A:A,Verificação_Parametros!A49)</f>
        <v>0</v>
      </c>
      <c r="F49" s="1" t="n">
        <f aca="false">AND(D49&gt;0,E49&gt;0)</f>
        <v>0</v>
      </c>
      <c r="G49" s="1" t="n">
        <f aca="false">E49+D49</f>
        <v>0</v>
      </c>
      <c r="H49" s="1" t="s">
        <v>184</v>
      </c>
    </row>
    <row r="50" customFormat="false" ht="15" hidden="false" customHeight="false" outlineLevel="0" collapsed="false">
      <c r="A50" s="1" t="s">
        <v>48</v>
      </c>
      <c r="B50" s="1" t="n">
        <f aca="false">COUNTIFS(Funcoes_Inputs!$B:$B,Verificação_Parametros!A50,Funcoes_Inputs!$H:$H,1)&gt;0</f>
        <v>1</v>
      </c>
      <c r="C50" s="1" t="n">
        <f aca="false">COUNTIF(Historico!B:B,Verificação_Parametros!A50)</f>
        <v>0</v>
      </c>
      <c r="D50" s="1" t="n">
        <f aca="false">COUNTIF(Dados_Projetados!$1:$1,Verificação_Parametros!A50)</f>
        <v>0</v>
      </c>
      <c r="E50" s="1" t="n">
        <f aca="false">COUNTIF(Parametros!A:A,Verificação_Parametros!A50)</f>
        <v>0</v>
      </c>
      <c r="F50" s="1" t="n">
        <f aca="false">AND(D50&gt;0,E50&gt;0)</f>
        <v>0</v>
      </c>
      <c r="G50" s="1" t="n">
        <f aca="false">E50+D50</f>
        <v>0</v>
      </c>
      <c r="H50" s="1" t="s">
        <v>184</v>
      </c>
    </row>
    <row r="51" customFormat="false" ht="15" hidden="false" customHeight="false" outlineLevel="0" collapsed="false">
      <c r="A51" s="1" t="s">
        <v>49</v>
      </c>
      <c r="B51" s="1" t="n">
        <f aca="false">COUNTIFS(Funcoes_Inputs!$B:$B,Verificação_Parametros!A51,Funcoes_Inputs!$H:$H,1)&gt;0</f>
        <v>1</v>
      </c>
      <c r="C51" s="1" t="n">
        <f aca="false">COUNTIF(Historico!B:B,Verificação_Parametros!A51)</f>
        <v>0</v>
      </c>
      <c r="D51" s="1" t="n">
        <f aca="false">COUNTIF(Dados_Projetados!$1:$1,Verificação_Parametros!A51)</f>
        <v>0</v>
      </c>
      <c r="E51" s="1" t="n">
        <f aca="false">COUNTIF(Parametros!A:A,Verificação_Parametros!A51)</f>
        <v>0</v>
      </c>
      <c r="F51" s="1" t="n">
        <f aca="false">AND(D51&gt;0,E51&gt;0)</f>
        <v>0</v>
      </c>
      <c r="G51" s="1" t="n">
        <f aca="false">E51+D51</f>
        <v>0</v>
      </c>
      <c r="H51" s="1" t="s">
        <v>184</v>
      </c>
    </row>
    <row r="52" customFormat="false" ht="15" hidden="false" customHeight="false" outlineLevel="0" collapsed="false">
      <c r="A52" s="1" t="s">
        <v>141</v>
      </c>
      <c r="B52" s="1" t="n">
        <f aca="false">COUNTIFS(Funcoes_Inputs!$B:$B,Verificação_Parametros!A52,Funcoes_Inputs!$H:$H,1)&gt;0</f>
        <v>1</v>
      </c>
      <c r="C52" s="1" t="n">
        <f aca="false">COUNTIF(Historico!B:B,Verificação_Parametros!A52)</f>
        <v>1</v>
      </c>
      <c r="D52" s="1" t="n">
        <f aca="false">COUNTIF(Dados_Projetados!$1:$1,Verificação_Parametros!A52)</f>
        <v>0</v>
      </c>
      <c r="E52" s="1" t="n">
        <f aca="false">COUNTIF(Parametros!A:A,Verificação_Parametros!A52)</f>
        <v>4</v>
      </c>
      <c r="F52" s="1" t="n">
        <f aca="false">AND(D52&gt;0,E52&gt;0)</f>
        <v>0</v>
      </c>
      <c r="G52" s="1" t="n">
        <f aca="false">E52+D52</f>
        <v>4</v>
      </c>
      <c r="H52" s="1" t="s">
        <v>184</v>
      </c>
    </row>
    <row r="53" customFormat="false" ht="15" hidden="false" customHeight="false" outlineLevel="0" collapsed="false">
      <c r="A53" s="1" t="s">
        <v>21</v>
      </c>
      <c r="B53" s="1" t="n">
        <f aca="false">COUNTIFS(Funcoes_Inputs!$B:$B,Verificação_Parametros!A53,Funcoes_Inputs!$H:$H,1)&gt;0</f>
        <v>1</v>
      </c>
      <c r="C53" s="1" t="n">
        <f aca="false">COUNTIF(Historico!B:B,Verificação_Parametros!A53)</f>
        <v>1</v>
      </c>
      <c r="D53" s="1" t="n">
        <f aca="false">COUNTIF(Dados_Projetados!$1:$1,Verificação_Parametros!A53)</f>
        <v>0</v>
      </c>
      <c r="E53" s="1" t="n">
        <f aca="false">COUNTIF(Parametros!A:A,Verificação_Parametros!A53)</f>
        <v>0</v>
      </c>
      <c r="F53" s="1" t="n">
        <f aca="false">AND(D53&gt;0,E53&gt;0)</f>
        <v>0</v>
      </c>
      <c r="G53" s="1" t="n">
        <f aca="false">E53+D53</f>
        <v>0</v>
      </c>
      <c r="H53" s="1" t="s">
        <v>184</v>
      </c>
    </row>
    <row r="54" customFormat="false" ht="15" hidden="false" customHeight="false" outlineLevel="0" collapsed="false">
      <c r="A54" s="1" t="s">
        <v>58</v>
      </c>
      <c r="B54" s="1" t="n">
        <f aca="false">COUNTIFS(Funcoes_Inputs!$B:$B,Verificação_Parametros!A54,Funcoes_Inputs!$H:$H,1)&gt;0</f>
        <v>1</v>
      </c>
      <c r="C54" s="1" t="n">
        <f aca="false">COUNTIF(Historico!B:B,Verificação_Parametros!A54)</f>
        <v>1</v>
      </c>
      <c r="D54" s="1" t="n">
        <f aca="false">COUNTIF(Dados_Projetados!$1:$1,Verificação_Parametros!A54)</f>
        <v>0</v>
      </c>
      <c r="E54" s="1" t="n">
        <f aca="false">COUNTIF(Parametros!A:A,Verificação_Parametros!A54)</f>
        <v>0</v>
      </c>
      <c r="F54" s="1" t="n">
        <f aca="false">AND(D54&gt;0,E54&gt;0)</f>
        <v>0</v>
      </c>
      <c r="G54" s="1" t="n">
        <f aca="false">E54+D54</f>
        <v>0</v>
      </c>
      <c r="H54" s="1" t="s">
        <v>184</v>
      </c>
    </row>
    <row r="55" customFormat="false" ht="15" hidden="false" customHeight="false" outlineLevel="0" collapsed="false">
      <c r="A55" s="1" t="s">
        <v>24</v>
      </c>
      <c r="B55" s="1" t="n">
        <f aca="false">COUNTIFS(Funcoes_Inputs!$B:$B,Verificação_Parametros!A55,Funcoes_Inputs!$H:$H,1)&gt;0</f>
        <v>1</v>
      </c>
      <c r="C55" s="1" t="n">
        <f aca="false">COUNTIF(Historico!B:B,Verificação_Parametros!A55)</f>
        <v>1</v>
      </c>
      <c r="D55" s="1" t="n">
        <f aca="false">COUNTIF(Dados_Projetados!$1:$1,Verificação_Parametros!A55)</f>
        <v>0</v>
      </c>
      <c r="E55" s="1" t="n">
        <f aca="false">COUNTIF(Parametros!A:A,Verificação_Parametros!A55)</f>
        <v>0</v>
      </c>
      <c r="F55" s="1" t="n">
        <f aca="false">AND(D55&gt;0,E55&gt;0)</f>
        <v>0</v>
      </c>
      <c r="G55" s="1" t="n">
        <f aca="false">E55+D55</f>
        <v>0</v>
      </c>
      <c r="H55" s="1" t="s">
        <v>184</v>
      </c>
    </row>
    <row r="56" customFormat="false" ht="15" hidden="false" customHeight="false" outlineLevel="0" collapsed="false">
      <c r="A56" s="1" t="s">
        <v>117</v>
      </c>
      <c r="B56" s="1" t="n">
        <f aca="false">COUNTIFS(Funcoes_Inputs!$B:$B,Verificação_Parametros!A56,Funcoes_Inputs!$H:$H,1)&gt;0</f>
        <v>0</v>
      </c>
      <c r="C56" s="1" t="n">
        <f aca="false">COUNTIF(Historico!B:B,Verificação_Parametros!A56)</f>
        <v>1</v>
      </c>
      <c r="D56" s="1" t="n">
        <f aca="false">COUNTIF(Dados_Projetados!$1:$1,Verificação_Parametros!A56)</f>
        <v>0</v>
      </c>
      <c r="E56" s="1" t="n">
        <f aca="false">COUNTIF(Parametros!A:A,Verificação_Parametros!A56)</f>
        <v>4</v>
      </c>
      <c r="F56" s="1" t="n">
        <f aca="false">AND(D56&gt;0,E56&gt;0)</f>
        <v>0</v>
      </c>
      <c r="G56" s="1" t="n">
        <f aca="false">E56+D56</f>
        <v>4</v>
      </c>
      <c r="H56" s="1" t="s">
        <v>184</v>
      </c>
    </row>
    <row r="57" customFormat="false" ht="15" hidden="false" customHeight="false" outlineLevel="0" collapsed="false">
      <c r="A57" s="1" t="s">
        <v>161</v>
      </c>
      <c r="B57" s="1" t="n">
        <f aca="false">COUNTIFS(Funcoes_Inputs!$B:$B,Verificação_Parametros!A57,Funcoes_Inputs!$H:$H,1)&gt;0</f>
        <v>0</v>
      </c>
      <c r="C57" s="1" t="n">
        <f aca="false">COUNTIF(Historico!B:B,Verificação_Parametros!A57)</f>
        <v>1</v>
      </c>
      <c r="D57" s="1" t="n">
        <f aca="false">COUNTIF(Dados_Projetados!$1:$1,Verificação_Parametros!A57)</f>
        <v>0</v>
      </c>
      <c r="E57" s="1" t="n">
        <f aca="false">COUNTIF(Parametros!A:A,Verificação_Parametros!A57)</f>
        <v>1</v>
      </c>
      <c r="F57" s="1" t="n">
        <f aca="false">AND(D57&gt;0,E57&gt;0)</f>
        <v>0</v>
      </c>
      <c r="G57" s="1" t="n">
        <f aca="false">E57+D57</f>
        <v>1</v>
      </c>
      <c r="H57" s="1" t="s">
        <v>184</v>
      </c>
    </row>
    <row r="58" customFormat="false" ht="15" hidden="false" customHeight="false" outlineLevel="0" collapsed="false">
      <c r="A58" s="1" t="s">
        <v>59</v>
      </c>
      <c r="B58" s="1" t="n">
        <f aca="false">COUNTIFS(Funcoes_Inputs!$B:$B,Verificação_Parametros!A58,Funcoes_Inputs!$H:$H,1)&gt;0</f>
        <v>1</v>
      </c>
      <c r="C58" s="1" t="n">
        <f aca="false">COUNTIF(Historico!B:B,Verificação_Parametros!A58)</f>
        <v>1</v>
      </c>
      <c r="D58" s="1" t="n">
        <f aca="false">COUNTIF(Dados_Projetados!$1:$1,Verificação_Parametros!A58)</f>
        <v>0</v>
      </c>
      <c r="E58" s="1" t="n">
        <f aca="false">COUNTIF(Parametros!A:A,Verificação_Parametros!A58)</f>
        <v>0</v>
      </c>
      <c r="F58" s="1" t="n">
        <f aca="false">AND(D58&gt;0,E58&gt;0)</f>
        <v>0</v>
      </c>
      <c r="G58" s="1" t="n">
        <f aca="false">E58+D58</f>
        <v>0</v>
      </c>
      <c r="H58" s="1" t="s">
        <v>184</v>
      </c>
    </row>
    <row r="59" customFormat="false" ht="15" hidden="false" customHeight="false" outlineLevel="0" collapsed="false">
      <c r="A59" s="1" t="s">
        <v>25</v>
      </c>
      <c r="B59" s="1" t="n">
        <f aca="false">COUNTIFS(Funcoes_Inputs!$B:$B,Verificação_Parametros!A59,Funcoes_Inputs!$H:$H,1)&gt;0</f>
        <v>0</v>
      </c>
      <c r="C59" s="1" t="n">
        <f aca="false">COUNTIF(Historico!B:B,Verificação_Parametros!A59)</f>
        <v>1</v>
      </c>
      <c r="D59" s="1" t="n">
        <f aca="false">COUNTIF(Dados_Projetados!$1:$1,Verificação_Parametros!A59)</f>
        <v>0</v>
      </c>
      <c r="E59" s="1" t="n">
        <f aca="false">COUNTIF(Parametros!A:A,Verificação_Parametros!A59)</f>
        <v>0</v>
      </c>
      <c r="F59" s="1" t="n">
        <f aca="false">AND(D59&gt;0,E59&gt;0)</f>
        <v>0</v>
      </c>
      <c r="G59" s="1" t="n">
        <f aca="false">E59+D59</f>
        <v>0</v>
      </c>
      <c r="H59" s="1" t="s">
        <v>184</v>
      </c>
    </row>
    <row r="60" customFormat="false" ht="15" hidden="false" customHeight="false" outlineLevel="0" collapsed="false">
      <c r="A60" s="1" t="s">
        <v>26</v>
      </c>
      <c r="B60" s="1" t="n">
        <f aca="false">COUNTIFS(Funcoes_Inputs!$B:$B,Verificação_Parametros!A60,Funcoes_Inputs!$H:$H,1)&gt;0</f>
        <v>0</v>
      </c>
      <c r="C60" s="1" t="n">
        <f aca="false">COUNTIF(Historico!B:B,Verificação_Parametros!A60)</f>
        <v>1</v>
      </c>
      <c r="D60" s="1" t="n">
        <f aca="false">COUNTIF(Dados_Projetados!$1:$1,Verificação_Parametros!A60)</f>
        <v>0</v>
      </c>
      <c r="E60" s="1" t="n">
        <f aca="false">COUNTIF(Parametros!A:A,Verificação_Parametros!A60)</f>
        <v>0</v>
      </c>
      <c r="F60" s="1" t="n">
        <f aca="false">AND(D60&gt;0,E60&gt;0)</f>
        <v>0</v>
      </c>
      <c r="G60" s="1" t="n">
        <f aca="false">E60+D60</f>
        <v>0</v>
      </c>
      <c r="H60" s="1" t="s">
        <v>184</v>
      </c>
    </row>
    <row r="61" customFormat="false" ht="15" hidden="false" customHeight="false" outlineLevel="0" collapsed="false">
      <c r="A61" s="1" t="s">
        <v>27</v>
      </c>
      <c r="B61" s="1" t="n">
        <f aca="false">COUNTIFS(Funcoes_Inputs!$B:$B,Verificação_Parametros!A61,Funcoes_Inputs!$H:$H,1)&gt;0</f>
        <v>1</v>
      </c>
      <c r="C61" s="1" t="n">
        <f aca="false">COUNTIF(Historico!B:B,Verificação_Parametros!A61)</f>
        <v>1</v>
      </c>
      <c r="D61" s="1" t="n">
        <f aca="false">COUNTIF(Dados_Projetados!$1:$1,Verificação_Parametros!A61)</f>
        <v>0</v>
      </c>
      <c r="E61" s="1" t="n">
        <f aca="false">COUNTIF(Parametros!A:A,Verificação_Parametros!A61)</f>
        <v>0</v>
      </c>
      <c r="F61" s="1" t="n">
        <f aca="false">AND(D61&gt;0,E61&gt;0)</f>
        <v>0</v>
      </c>
      <c r="G61" s="1" t="n">
        <f aca="false">E61+D61</f>
        <v>0</v>
      </c>
      <c r="H61" s="1" t="s">
        <v>184</v>
      </c>
    </row>
    <row r="62" customFormat="false" ht="15" hidden="false" customHeight="false" outlineLevel="0" collapsed="false">
      <c r="A62" s="1" t="s">
        <v>28</v>
      </c>
      <c r="B62" s="1" t="n">
        <f aca="false">COUNTIFS(Funcoes_Inputs!$B:$B,Verificação_Parametros!A62,Funcoes_Inputs!$H:$H,1)&gt;0</f>
        <v>1</v>
      </c>
      <c r="C62" s="1" t="n">
        <f aca="false">COUNTIF(Historico!B:B,Verificação_Parametros!A62)</f>
        <v>1</v>
      </c>
      <c r="D62" s="1" t="n">
        <f aca="false">COUNTIF(Dados_Projetados!$1:$1,Verificação_Parametros!A62)</f>
        <v>0</v>
      </c>
      <c r="E62" s="1" t="n">
        <f aca="false">COUNTIF(Parametros!A:A,Verificação_Parametros!A62)</f>
        <v>0</v>
      </c>
      <c r="F62" s="1" t="n">
        <f aca="false">AND(D62&gt;0,E62&gt;0)</f>
        <v>0</v>
      </c>
      <c r="G62" s="1" t="n">
        <f aca="false">E62+D62</f>
        <v>0</v>
      </c>
      <c r="H62" s="1" t="s">
        <v>184</v>
      </c>
    </row>
    <row r="63" customFormat="false" ht="15" hidden="false" customHeight="false" outlineLevel="0" collapsed="false">
      <c r="A63" s="1" t="s">
        <v>29</v>
      </c>
      <c r="B63" s="1" t="n">
        <f aca="false">COUNTIFS(Funcoes_Inputs!$B:$B,Verificação_Parametros!A63,Funcoes_Inputs!$H:$H,1)&gt;0</f>
        <v>0</v>
      </c>
      <c r="C63" s="1" t="n">
        <f aca="false">COUNTIF(Historico!B:B,Verificação_Parametros!A63)</f>
        <v>1</v>
      </c>
      <c r="D63" s="1" t="n">
        <f aca="false">COUNTIF(Dados_Projetados!$1:$1,Verificação_Parametros!A63)</f>
        <v>0</v>
      </c>
      <c r="E63" s="1" t="n">
        <f aca="false">COUNTIF(Parametros!A:A,Verificação_Parametros!A63)</f>
        <v>0</v>
      </c>
      <c r="F63" s="1" t="n">
        <f aca="false">AND(D63&gt;0,E63&gt;0)</f>
        <v>0</v>
      </c>
      <c r="G63" s="1" t="n">
        <f aca="false">E63+D63</f>
        <v>0</v>
      </c>
      <c r="H63" s="1" t="s">
        <v>184</v>
      </c>
    </row>
    <row r="64" customFormat="false" ht="15" hidden="false" customHeight="false" outlineLevel="0" collapsed="false">
      <c r="A64" s="1" t="s">
        <v>30</v>
      </c>
      <c r="B64" s="1" t="n">
        <f aca="false">COUNTIFS(Funcoes_Inputs!$B:$B,Verificação_Parametros!A64,Funcoes_Inputs!$H:$H,1)&gt;0</f>
        <v>0</v>
      </c>
      <c r="C64" s="1" t="n">
        <f aca="false">COUNTIF(Historico!B:B,Verificação_Parametros!A64)</f>
        <v>1</v>
      </c>
      <c r="D64" s="1" t="n">
        <f aca="false">COUNTIF(Dados_Projetados!$1:$1,Verificação_Parametros!A64)</f>
        <v>0</v>
      </c>
      <c r="E64" s="1" t="n">
        <f aca="false">COUNTIF(Parametros!A:A,Verificação_Parametros!A64)</f>
        <v>0</v>
      </c>
      <c r="F64" s="1" t="n">
        <f aca="false">AND(D64&gt;0,E64&gt;0)</f>
        <v>0</v>
      </c>
      <c r="G64" s="1" t="n">
        <f aca="false">E64+D64</f>
        <v>0</v>
      </c>
      <c r="H64" s="1" t="s">
        <v>184</v>
      </c>
    </row>
    <row r="65" customFormat="false" ht="15" hidden="false" customHeight="false" outlineLevel="0" collapsed="false">
      <c r="A65" s="1" t="s">
        <v>195</v>
      </c>
      <c r="B65" s="1" t="n">
        <f aca="false">COUNTIFS(Funcoes_Inputs!$B:$B,Verificação_Parametros!A65,Funcoes_Inputs!$H:$H,1)&gt;0</f>
        <v>0</v>
      </c>
      <c r="C65" s="1" t="n">
        <f aca="false">COUNTIF(Historico!B:B,Verificação_Parametros!A65)</f>
        <v>1</v>
      </c>
      <c r="D65" s="1" t="n">
        <f aca="false">COUNTIF(Dados_Projetados!$1:$1,Verificação_Parametros!A65)</f>
        <v>0</v>
      </c>
      <c r="E65" s="1" t="n">
        <f aca="false">COUNTIF(Parametros!A:A,Verificação_Parametros!A65)</f>
        <v>0</v>
      </c>
      <c r="F65" s="1" t="n">
        <f aca="false">AND(D65&gt;0,E65&gt;0)</f>
        <v>0</v>
      </c>
      <c r="G65" s="1" t="n">
        <f aca="false">E65+D65</f>
        <v>0</v>
      </c>
      <c r="H65" s="1" t="s">
        <v>184</v>
      </c>
    </row>
    <row r="66" customFormat="false" ht="15" hidden="false" customHeight="false" outlineLevel="0" collapsed="false">
      <c r="A66" s="1" t="s">
        <v>31</v>
      </c>
      <c r="B66" s="1" t="n">
        <f aca="false">COUNTIFS(Funcoes_Inputs!$B:$B,Verificação_Parametros!A66,Funcoes_Inputs!$H:$H,1)&gt;0</f>
        <v>0</v>
      </c>
      <c r="C66" s="1" t="n">
        <f aca="false">COUNTIF(Historico!B:B,Verificação_Parametros!A66)</f>
        <v>1</v>
      </c>
      <c r="D66" s="1" t="n">
        <f aca="false">COUNTIF(Dados_Projetados!$1:$1,Verificação_Parametros!A66)</f>
        <v>0</v>
      </c>
      <c r="E66" s="1" t="n">
        <f aca="false">COUNTIF(Parametros!A:A,Verificação_Parametros!A66)</f>
        <v>0</v>
      </c>
      <c r="F66" s="1" t="n">
        <f aca="false">AND(D66&gt;0,E66&gt;0)</f>
        <v>0</v>
      </c>
      <c r="G66" s="1" t="n">
        <f aca="false">E66+D66</f>
        <v>0</v>
      </c>
      <c r="H66" s="1" t="s">
        <v>184</v>
      </c>
    </row>
    <row r="67" customFormat="false" ht="15" hidden="false" customHeight="false" outlineLevel="0" collapsed="false">
      <c r="A67" s="1" t="s">
        <v>158</v>
      </c>
      <c r="B67" s="1" t="n">
        <f aca="false">COUNTIFS(Funcoes_Inputs!$B:$B,Verificação_Parametros!A67,Funcoes_Inputs!$H:$H,1)&gt;0</f>
        <v>0</v>
      </c>
      <c r="C67" s="1" t="n">
        <f aca="false">COUNTIF(Historico!B:B,Verificação_Parametros!A67)</f>
        <v>1</v>
      </c>
      <c r="D67" s="1" t="n">
        <f aca="false">COUNTIF(Dados_Projetados!$1:$1,Verificação_Parametros!A67)</f>
        <v>0</v>
      </c>
      <c r="E67" s="1" t="n">
        <f aca="false">COUNTIF(Parametros!A:A,Verificação_Parametros!A67)</f>
        <v>4</v>
      </c>
      <c r="F67" s="1" t="n">
        <f aca="false">AND(D67&gt;0,E67&gt;0)</f>
        <v>0</v>
      </c>
      <c r="G67" s="1" t="n">
        <f aca="false">E67+D67</f>
        <v>4</v>
      </c>
      <c r="H67" s="1" t="s">
        <v>184</v>
      </c>
    </row>
    <row r="68" customFormat="false" ht="15" hidden="false" customHeight="false" outlineLevel="0" collapsed="false">
      <c r="A68" s="1" t="s">
        <v>196</v>
      </c>
      <c r="B68" s="1" t="n">
        <f aca="false">COUNTIFS(Funcoes_Inputs!$B:$B,Verificação_Parametros!A68,Funcoes_Inputs!$H:$H,1)&gt;0</f>
        <v>0</v>
      </c>
      <c r="C68" s="1" t="n">
        <f aca="false">COUNTIF(Historico!B:B,Verificação_Parametros!A68)</f>
        <v>1</v>
      </c>
      <c r="D68" s="1" t="n">
        <f aca="false">COUNTIF(Dados_Projetados!$1:$1,Verificação_Parametros!A68)</f>
        <v>0</v>
      </c>
      <c r="E68" s="1" t="n">
        <f aca="false">COUNTIF(Parametros!A:A,Verificação_Parametros!A68)</f>
        <v>0</v>
      </c>
      <c r="F68" s="1" t="n">
        <f aca="false">AND(D68&gt;0,E68&gt;0)</f>
        <v>0</v>
      </c>
      <c r="G68" s="1" t="n">
        <f aca="false">E68+D68</f>
        <v>0</v>
      </c>
      <c r="H68" s="1" t="s">
        <v>184</v>
      </c>
    </row>
    <row r="69" customFormat="false" ht="15" hidden="false" customHeight="false" outlineLevel="0" collapsed="false">
      <c r="A69" s="1" t="s">
        <v>197</v>
      </c>
      <c r="B69" s="1" t="n">
        <f aca="false">COUNTIFS(Funcoes_Inputs!$B:$B,Verificação_Parametros!A69,Funcoes_Inputs!$H:$H,1)&gt;0</f>
        <v>0</v>
      </c>
      <c r="C69" s="1" t="n">
        <f aca="false">COUNTIF(Historico!B:B,Verificação_Parametros!A69)</f>
        <v>1</v>
      </c>
      <c r="D69" s="1" t="n">
        <f aca="false">COUNTIF(Dados_Projetados!$1:$1,Verificação_Parametros!A69)</f>
        <v>0</v>
      </c>
      <c r="E69" s="1" t="n">
        <f aca="false">COUNTIF(Parametros!A:A,Verificação_Parametros!A69)</f>
        <v>0</v>
      </c>
      <c r="F69" s="1" t="n">
        <f aca="false">AND(D69&gt;0,E69&gt;0)</f>
        <v>0</v>
      </c>
      <c r="G69" s="1" t="n">
        <f aca="false">E69+D69</f>
        <v>0</v>
      </c>
      <c r="H69" s="1" t="s">
        <v>184</v>
      </c>
    </row>
    <row r="70" customFormat="false" ht="15" hidden="false" customHeight="false" outlineLevel="0" collapsed="false">
      <c r="A70" s="1" t="s">
        <v>198</v>
      </c>
      <c r="B70" s="1" t="n">
        <f aca="false">COUNTIFS(Funcoes_Inputs!$B:$B,Verificação_Parametros!A70,Funcoes_Inputs!$H:$H,1)&gt;0</f>
        <v>0</v>
      </c>
      <c r="C70" s="1" t="n">
        <f aca="false">COUNTIF(Historico!B:B,Verificação_Parametros!A70)</f>
        <v>1</v>
      </c>
      <c r="D70" s="1" t="n">
        <f aca="false">COUNTIF(Dados_Projetados!$1:$1,Verificação_Parametros!A70)</f>
        <v>0</v>
      </c>
      <c r="E70" s="1" t="n">
        <f aca="false">COUNTIF(Parametros!A:A,Verificação_Parametros!A70)</f>
        <v>0</v>
      </c>
      <c r="F70" s="1" t="n">
        <f aca="false">AND(D70&gt;0,E70&gt;0)</f>
        <v>0</v>
      </c>
      <c r="G70" s="1" t="n">
        <f aca="false">E70+D70</f>
        <v>0</v>
      </c>
      <c r="H70" s="1" t="s">
        <v>184</v>
      </c>
    </row>
    <row r="71" customFormat="false" ht="15" hidden="false" customHeight="false" outlineLevel="0" collapsed="false">
      <c r="A71" s="1" t="s">
        <v>199</v>
      </c>
      <c r="B71" s="1" t="n">
        <f aca="false">COUNTIFS(Funcoes_Inputs!$B:$B,Verificação_Parametros!A71,Funcoes_Inputs!$H:$H,1)&gt;0</f>
        <v>0</v>
      </c>
      <c r="C71" s="1" t="n">
        <f aca="false">COUNTIF(Historico!B:B,Verificação_Parametros!A71)</f>
        <v>1</v>
      </c>
      <c r="D71" s="1" t="n">
        <f aca="false">COUNTIF(Dados_Projetados!$1:$1,Verificação_Parametros!A71)</f>
        <v>0</v>
      </c>
      <c r="E71" s="1" t="n">
        <f aca="false">COUNTIF(Parametros!A:A,Verificação_Parametros!A71)</f>
        <v>0</v>
      </c>
      <c r="F71" s="1" t="n">
        <f aca="false">AND(D71&gt;0,E71&gt;0)</f>
        <v>0</v>
      </c>
      <c r="G71" s="1" t="n">
        <f aca="false">E71+D71</f>
        <v>0</v>
      </c>
      <c r="H71" s="1" t="s">
        <v>184</v>
      </c>
    </row>
    <row r="72" customFormat="false" ht="15" hidden="false" customHeight="false" outlineLevel="0" collapsed="false">
      <c r="A72" s="1" t="s">
        <v>200</v>
      </c>
      <c r="B72" s="1" t="n">
        <f aca="false">COUNTIFS(Funcoes_Inputs!$B:$B,Verificação_Parametros!A72,Funcoes_Inputs!$H:$H,1)&gt;0</f>
        <v>0</v>
      </c>
      <c r="C72" s="1" t="n">
        <f aca="false">COUNTIF(Historico!B:B,Verificação_Parametros!A72)</f>
        <v>1</v>
      </c>
      <c r="D72" s="1" t="n">
        <f aca="false">COUNTIF(Dados_Projetados!$1:$1,Verificação_Parametros!A72)</f>
        <v>0</v>
      </c>
      <c r="E72" s="1" t="n">
        <f aca="false">COUNTIF(Parametros!A:A,Verificação_Parametros!A72)</f>
        <v>0</v>
      </c>
      <c r="F72" s="1" t="n">
        <f aca="false">AND(D72&gt;0,E72&gt;0)</f>
        <v>0</v>
      </c>
      <c r="G72" s="1" t="n">
        <f aca="false">E72+D72</f>
        <v>0</v>
      </c>
      <c r="H72" s="1" t="s">
        <v>184</v>
      </c>
    </row>
    <row r="73" customFormat="false" ht="15" hidden="false" customHeight="false" outlineLevel="0" collapsed="false">
      <c r="A73" s="1" t="s">
        <v>201</v>
      </c>
      <c r="B73" s="1" t="n">
        <f aca="false">COUNTIFS(Funcoes_Inputs!$B:$B,Verificação_Parametros!A73,Funcoes_Inputs!$H:$H,1)&gt;0</f>
        <v>0</v>
      </c>
      <c r="C73" s="1" t="n">
        <f aca="false">COUNTIF(Historico!B:B,Verificação_Parametros!A73)</f>
        <v>1</v>
      </c>
      <c r="D73" s="1" t="n">
        <f aca="false">COUNTIF(Dados_Projetados!$1:$1,Verificação_Parametros!A73)</f>
        <v>0</v>
      </c>
      <c r="E73" s="1" t="n">
        <f aca="false">COUNTIF(Parametros!A:A,Verificação_Parametros!A73)</f>
        <v>0</v>
      </c>
      <c r="F73" s="1" t="n">
        <f aca="false">AND(D73&gt;0,E73&gt;0)</f>
        <v>0</v>
      </c>
      <c r="G73" s="1" t="n">
        <f aca="false">E73+D73</f>
        <v>0</v>
      </c>
      <c r="H73" s="1" t="s">
        <v>184</v>
      </c>
    </row>
    <row r="74" customFormat="false" ht="15" hidden="false" customHeight="false" outlineLevel="0" collapsed="false">
      <c r="A74" s="1" t="s">
        <v>202</v>
      </c>
      <c r="B74" s="1" t="n">
        <f aca="false">COUNTIFS(Funcoes_Inputs!$B:$B,Verificação_Parametros!A74,Funcoes_Inputs!$H:$H,1)&gt;0</f>
        <v>0</v>
      </c>
      <c r="C74" s="1" t="n">
        <f aca="false">COUNTIF(Historico!B:B,Verificação_Parametros!A74)</f>
        <v>1</v>
      </c>
      <c r="D74" s="1" t="n">
        <f aca="false">COUNTIF(Dados_Projetados!$1:$1,Verificação_Parametros!A74)</f>
        <v>0</v>
      </c>
      <c r="E74" s="1" t="n">
        <f aca="false">COUNTIF(Parametros!A:A,Verificação_Parametros!A74)</f>
        <v>0</v>
      </c>
      <c r="F74" s="1" t="n">
        <f aca="false">AND(D74&gt;0,E74&gt;0)</f>
        <v>0</v>
      </c>
      <c r="G74" s="1" t="n">
        <f aca="false">E74+D74</f>
        <v>0</v>
      </c>
      <c r="H74" s="1" t="s">
        <v>184</v>
      </c>
    </row>
    <row r="75" customFormat="false" ht="15" hidden="false" customHeight="false" outlineLevel="0" collapsed="false">
      <c r="A75" s="1" t="s">
        <v>203</v>
      </c>
      <c r="B75" s="1" t="n">
        <f aca="false">COUNTIFS(Funcoes_Inputs!$B:$B,Verificação_Parametros!A75,Funcoes_Inputs!$H:$H,1)&gt;0</f>
        <v>0</v>
      </c>
      <c r="C75" s="1" t="n">
        <f aca="false">COUNTIF(Historico!B:B,Verificação_Parametros!A75)</f>
        <v>1</v>
      </c>
      <c r="D75" s="1" t="n">
        <f aca="false">COUNTIF(Dados_Projetados!$1:$1,Verificação_Parametros!A75)</f>
        <v>0</v>
      </c>
      <c r="E75" s="1" t="n">
        <f aca="false">COUNTIF(Parametros!A:A,Verificação_Parametros!A75)</f>
        <v>0</v>
      </c>
      <c r="F75" s="1" t="n">
        <f aca="false">AND(D75&gt;0,E75&gt;0)</f>
        <v>0</v>
      </c>
      <c r="G75" s="1" t="n">
        <f aca="false">E75+D75</f>
        <v>0</v>
      </c>
      <c r="H75" s="1" t="s">
        <v>184</v>
      </c>
    </row>
    <row r="76" customFormat="false" ht="15" hidden="false" customHeight="false" outlineLevel="0" collapsed="false">
      <c r="A76" s="1" t="s">
        <v>204</v>
      </c>
      <c r="B76" s="1" t="n">
        <f aca="false">COUNTIFS(Funcoes_Inputs!$B:$B,Verificação_Parametros!A76,Funcoes_Inputs!$H:$H,1)&gt;0</f>
        <v>0</v>
      </c>
      <c r="C76" s="1" t="n">
        <f aca="false">COUNTIF(Historico!B:B,Verificação_Parametros!A76)</f>
        <v>1</v>
      </c>
      <c r="D76" s="1" t="n">
        <f aca="false">COUNTIF(Dados_Projetados!$1:$1,Verificação_Parametros!A76)</f>
        <v>0</v>
      </c>
      <c r="E76" s="1" t="n">
        <f aca="false">COUNTIF(Parametros!A:A,Verificação_Parametros!A76)</f>
        <v>0</v>
      </c>
      <c r="F76" s="1" t="n">
        <f aca="false">AND(D76&gt;0,E76&gt;0)</f>
        <v>0</v>
      </c>
      <c r="G76" s="1" t="n">
        <f aca="false">E76+D76</f>
        <v>0</v>
      </c>
      <c r="H76" s="1" t="s">
        <v>184</v>
      </c>
    </row>
    <row r="77" customFormat="false" ht="15" hidden="false" customHeight="false" outlineLevel="0" collapsed="false">
      <c r="A77" s="1" t="s">
        <v>205</v>
      </c>
      <c r="B77" s="1" t="n">
        <f aca="false">COUNTIFS(Funcoes_Inputs!$B:$B,Verificação_Parametros!A77,Funcoes_Inputs!$H:$H,1)&gt;0</f>
        <v>0</v>
      </c>
      <c r="C77" s="1" t="n">
        <f aca="false">COUNTIF(Historico!B:B,Verificação_Parametros!A77)</f>
        <v>1</v>
      </c>
      <c r="D77" s="1" t="n">
        <f aca="false">COUNTIF(Dados_Projetados!$1:$1,Verificação_Parametros!A77)</f>
        <v>0</v>
      </c>
      <c r="E77" s="1" t="n">
        <f aca="false">COUNTIF(Parametros!A:A,Verificação_Parametros!A77)</f>
        <v>0</v>
      </c>
      <c r="F77" s="1" t="n">
        <f aca="false">AND(D77&gt;0,E77&gt;0)</f>
        <v>0</v>
      </c>
      <c r="G77" s="1" t="n">
        <f aca="false">E77+D77</f>
        <v>0</v>
      </c>
      <c r="H77" s="1" t="s">
        <v>184</v>
      </c>
    </row>
    <row r="78" customFormat="false" ht="15" hidden="false" customHeight="false" outlineLevel="0" collapsed="false">
      <c r="A78" s="1" t="s">
        <v>206</v>
      </c>
      <c r="B78" s="1" t="n">
        <f aca="false">COUNTIFS(Funcoes_Inputs!$B:$B,Verificação_Parametros!A78,Funcoes_Inputs!$H:$H,1)&gt;0</f>
        <v>0</v>
      </c>
      <c r="C78" s="1" t="n">
        <f aca="false">COUNTIF(Historico!B:B,Verificação_Parametros!A78)</f>
        <v>1</v>
      </c>
      <c r="D78" s="1" t="n">
        <f aca="false">COUNTIF(Dados_Projetados!$1:$1,Verificação_Parametros!A78)</f>
        <v>0</v>
      </c>
      <c r="E78" s="1" t="n">
        <f aca="false">COUNTIF(Parametros!A:A,Verificação_Parametros!A78)</f>
        <v>0</v>
      </c>
      <c r="F78" s="1" t="n">
        <f aca="false">AND(D78&gt;0,E78&gt;0)</f>
        <v>0</v>
      </c>
      <c r="G78" s="1" t="n">
        <f aca="false">E78+D78</f>
        <v>0</v>
      </c>
      <c r="H78" s="1" t="s">
        <v>184</v>
      </c>
    </row>
    <row r="79" customFormat="false" ht="15" hidden="false" customHeight="false" outlineLevel="0" collapsed="false">
      <c r="A79" s="1" t="s">
        <v>207</v>
      </c>
      <c r="B79" s="1" t="n">
        <f aca="false">COUNTIFS(Funcoes_Inputs!$B:$B,Verificação_Parametros!A79,Funcoes_Inputs!$H:$H,1)&gt;0</f>
        <v>0</v>
      </c>
      <c r="C79" s="1" t="n">
        <f aca="false">COUNTIF(Historico!B:B,Verificação_Parametros!A79)</f>
        <v>1</v>
      </c>
      <c r="D79" s="1" t="n">
        <f aca="false">COUNTIF(Dados_Projetados!$1:$1,Verificação_Parametros!A79)</f>
        <v>0</v>
      </c>
      <c r="E79" s="1" t="n">
        <f aca="false">COUNTIF(Parametros!A:A,Verificação_Parametros!A79)</f>
        <v>0</v>
      </c>
      <c r="F79" s="1" t="n">
        <f aca="false">AND(D79&gt;0,E79&gt;0)</f>
        <v>0</v>
      </c>
      <c r="G79" s="1" t="n">
        <f aca="false">E79+D79</f>
        <v>0</v>
      </c>
      <c r="H79" s="1" t="s">
        <v>184</v>
      </c>
    </row>
    <row r="80" customFormat="false" ht="15" hidden="false" customHeight="false" outlineLevel="0" collapsed="false">
      <c r="A80" s="1" t="s">
        <v>208</v>
      </c>
      <c r="B80" s="1" t="n">
        <f aca="false">COUNTIFS(Funcoes_Inputs!$B:$B,Verificação_Parametros!A80,Funcoes_Inputs!$H:$H,1)&gt;0</f>
        <v>0</v>
      </c>
      <c r="C80" s="1" t="n">
        <f aca="false">COUNTIF(Historico!B:B,Verificação_Parametros!A80)</f>
        <v>1</v>
      </c>
      <c r="D80" s="1" t="n">
        <f aca="false">COUNTIF(Dados_Projetados!$1:$1,Verificação_Parametros!A80)</f>
        <v>0</v>
      </c>
      <c r="E80" s="1" t="n">
        <f aca="false">COUNTIF(Parametros!A:A,Verificação_Parametros!A80)</f>
        <v>0</v>
      </c>
      <c r="F80" s="1" t="n">
        <f aca="false">AND(D80&gt;0,E80&gt;0)</f>
        <v>0</v>
      </c>
      <c r="G80" s="1" t="n">
        <f aca="false">E80+D80</f>
        <v>0</v>
      </c>
      <c r="H80" s="1" t="s">
        <v>184</v>
      </c>
    </row>
    <row r="81" customFormat="false" ht="15" hidden="false" customHeight="false" outlineLevel="0" collapsed="false">
      <c r="A81" s="1" t="s">
        <v>209</v>
      </c>
      <c r="B81" s="1" t="n">
        <f aca="false">COUNTIFS(Funcoes_Inputs!$B:$B,Verificação_Parametros!A81,Funcoes_Inputs!$H:$H,1)&gt;0</f>
        <v>0</v>
      </c>
      <c r="C81" s="1" t="n">
        <f aca="false">COUNTIF(Historico!B:B,Verificação_Parametros!A81)</f>
        <v>1</v>
      </c>
      <c r="D81" s="1" t="n">
        <f aca="false">COUNTIF(Dados_Projetados!$1:$1,Verificação_Parametros!A81)</f>
        <v>0</v>
      </c>
      <c r="E81" s="1" t="n">
        <f aca="false">COUNTIF(Parametros!A:A,Verificação_Parametros!A81)</f>
        <v>0</v>
      </c>
      <c r="F81" s="1" t="n">
        <f aca="false">AND(D81&gt;0,E81&gt;0)</f>
        <v>0</v>
      </c>
      <c r="G81" s="1" t="n">
        <f aca="false">E81+D81</f>
        <v>0</v>
      </c>
      <c r="H81" s="1" t="s">
        <v>184</v>
      </c>
    </row>
    <row r="82" customFormat="false" ht="15" hidden="false" customHeight="false" outlineLevel="0" collapsed="false">
      <c r="A82" s="1" t="s">
        <v>210</v>
      </c>
      <c r="B82" s="1" t="n">
        <f aca="false">COUNTIFS(Funcoes_Inputs!$B:$B,Verificação_Parametros!A82,Funcoes_Inputs!$H:$H,1)&gt;0</f>
        <v>0</v>
      </c>
      <c r="C82" s="1" t="n">
        <f aca="false">COUNTIF(Historico!B:B,Verificação_Parametros!A82)</f>
        <v>1</v>
      </c>
      <c r="D82" s="1" t="n">
        <f aca="false">COUNTIF(Dados_Projetados!$1:$1,Verificação_Parametros!A82)</f>
        <v>0</v>
      </c>
      <c r="E82" s="1" t="n">
        <f aca="false">COUNTIF(Parametros!A:A,Verificação_Parametros!A82)</f>
        <v>0</v>
      </c>
      <c r="F82" s="1" t="n">
        <f aca="false">AND(D82&gt;0,E82&gt;0)</f>
        <v>0</v>
      </c>
      <c r="G82" s="1" t="n">
        <f aca="false">E82+D82</f>
        <v>0</v>
      </c>
      <c r="H82" s="1" t="s">
        <v>184</v>
      </c>
    </row>
    <row r="83" customFormat="false" ht="15" hidden="false" customHeight="false" outlineLevel="0" collapsed="false">
      <c r="A83" s="1" t="s">
        <v>121</v>
      </c>
      <c r="B83" s="1" t="n">
        <f aca="false">COUNTIFS(Funcoes_Inputs!$B:$B,Verificação_Parametros!A83,Funcoes_Inputs!$H:$H,1)&gt;0</f>
        <v>0</v>
      </c>
      <c r="C83" s="1" t="n">
        <f aca="false">COUNTIF(Historico!B:B,Verificação_Parametros!A83)</f>
        <v>1</v>
      </c>
      <c r="D83" s="1" t="n">
        <f aca="false">COUNTIF(Dados_Projetados!$1:$1,Verificação_Parametros!A83)</f>
        <v>0</v>
      </c>
      <c r="E83" s="1" t="n">
        <f aca="false">COUNTIF(Parametros!A:A,Verificação_Parametros!A83)</f>
        <v>4</v>
      </c>
      <c r="F83" s="1" t="n">
        <f aca="false">AND(D83&gt;0,E83&gt;0)</f>
        <v>0</v>
      </c>
      <c r="G83" s="1" t="n">
        <f aca="false">E83+D83</f>
        <v>4</v>
      </c>
      <c r="H83" s="1" t="s">
        <v>184</v>
      </c>
    </row>
    <row r="84" customFormat="false" ht="15" hidden="false" customHeight="false" outlineLevel="0" collapsed="false">
      <c r="A84" s="1" t="s">
        <v>126</v>
      </c>
      <c r="B84" s="1" t="n">
        <f aca="false">COUNTIFS(Funcoes_Inputs!$B:$B,Verificação_Parametros!A84,Funcoes_Inputs!$H:$H,1)&gt;0</f>
        <v>1</v>
      </c>
      <c r="C84" s="1" t="n">
        <f aca="false">COUNTIF(Historico!B:B,Verificação_Parametros!A84)</f>
        <v>0</v>
      </c>
      <c r="D84" s="1" t="n">
        <f aca="false">COUNTIF(Dados_Projetados!$1:$1,Verificação_Parametros!A84)</f>
        <v>0</v>
      </c>
      <c r="E84" s="1" t="n">
        <f aca="false">COUNTIF(Parametros!A:A,Verificação_Parametros!A84)</f>
        <v>4</v>
      </c>
      <c r="F84" s="1" t="n">
        <f aca="false">AND(D84&gt;0,E84&gt;0)</f>
        <v>0</v>
      </c>
      <c r="G84" s="1" t="n">
        <f aca="false">E84+D84</f>
        <v>4</v>
      </c>
      <c r="H84" s="1" t="s">
        <v>184</v>
      </c>
    </row>
    <row r="85" customFormat="false" ht="15" hidden="false" customHeight="false" outlineLevel="0" collapsed="false">
      <c r="A85" s="1" t="s">
        <v>131</v>
      </c>
      <c r="B85" s="1" t="n">
        <f aca="false">COUNTIFS(Funcoes_Inputs!$B:$B,Verificação_Parametros!A85,Funcoes_Inputs!$H:$H,1)&gt;0</f>
        <v>1</v>
      </c>
      <c r="C85" s="1" t="n">
        <f aca="false">COUNTIF(Historico!B:B,Verificação_Parametros!A85)</f>
        <v>0</v>
      </c>
      <c r="D85" s="1" t="n">
        <f aca="false">COUNTIF(Dados_Projetados!$1:$1,Verificação_Parametros!A85)</f>
        <v>0</v>
      </c>
      <c r="E85" s="1" t="n">
        <f aca="false">COUNTIF(Parametros!A:A,Verificação_Parametros!A85)</f>
        <v>4</v>
      </c>
      <c r="F85" s="1" t="n">
        <f aca="false">AND(D85&gt;0,E85&gt;0)</f>
        <v>0</v>
      </c>
      <c r="G85" s="1" t="n">
        <f aca="false">E85+D85</f>
        <v>4</v>
      </c>
      <c r="H85" s="1" t="s">
        <v>184</v>
      </c>
    </row>
    <row r="86" customFormat="false" ht="15" hidden="false" customHeight="false" outlineLevel="0" collapsed="false">
      <c r="A86" s="1" t="s">
        <v>135</v>
      </c>
      <c r="B86" s="1" t="n">
        <f aca="false">COUNTIFS(Funcoes_Inputs!$B:$B,Verificação_Parametros!A86,Funcoes_Inputs!$H:$H,1)&gt;0</f>
        <v>1</v>
      </c>
      <c r="C86" s="1" t="n">
        <f aca="false">COUNTIF(Historico!B:B,Verificação_Parametros!A86)</f>
        <v>0</v>
      </c>
      <c r="D86" s="1" t="n">
        <f aca="false">COUNTIF(Dados_Projetados!$1:$1,Verificação_Parametros!A86)</f>
        <v>0</v>
      </c>
      <c r="E86" s="1" t="n">
        <f aca="false">COUNTIF(Parametros!A:A,Verificação_Parametros!A86)</f>
        <v>4</v>
      </c>
      <c r="F86" s="1" t="n">
        <f aca="false">AND(D86&gt;0,E86&gt;0)</f>
        <v>0</v>
      </c>
      <c r="G86" s="1" t="n">
        <f aca="false">E86+D86</f>
        <v>4</v>
      </c>
      <c r="H86" s="1" t="s">
        <v>184</v>
      </c>
    </row>
    <row r="87" customFormat="false" ht="15" hidden="false" customHeight="false" outlineLevel="0" collapsed="false">
      <c r="A87" s="1" t="s">
        <v>139</v>
      </c>
      <c r="B87" s="1" t="n">
        <f aca="false">COUNTIFS(Funcoes_Inputs!$B:$B,Verificação_Parametros!A87,Funcoes_Inputs!$H:$H,1)&gt;0</f>
        <v>1</v>
      </c>
      <c r="C87" s="1" t="n">
        <f aca="false">COUNTIF(Historico!B:B,Verificação_Parametros!A87)</f>
        <v>0</v>
      </c>
      <c r="D87" s="1" t="n">
        <f aca="false">COUNTIF(Dados_Projetados!$1:$1,Verificação_Parametros!A87)</f>
        <v>0</v>
      </c>
      <c r="E87" s="1" t="n">
        <f aca="false">COUNTIF(Parametros!A:A,Verificação_Parametros!A87)</f>
        <v>4</v>
      </c>
      <c r="F87" s="1" t="n">
        <f aca="false">AND(D87&gt;0,E87&gt;0)</f>
        <v>0</v>
      </c>
      <c r="G87" s="1" t="n">
        <f aca="false">E87+D87</f>
        <v>4</v>
      </c>
      <c r="H87" s="1" t="s">
        <v>184</v>
      </c>
    </row>
    <row r="88" customFormat="false" ht="15" hidden="false" customHeight="false" outlineLevel="0" collapsed="false">
      <c r="A88" s="1" t="s">
        <v>127</v>
      </c>
      <c r="B88" s="1" t="n">
        <f aca="false">COUNTIFS(Funcoes_Inputs!$B:$B,Verificação_Parametros!A88,Funcoes_Inputs!$H:$H,1)&gt;0</f>
        <v>1</v>
      </c>
      <c r="C88" s="1" t="n">
        <f aca="false">COUNTIF(Historico!B:B,Verificação_Parametros!A88)</f>
        <v>0</v>
      </c>
      <c r="D88" s="1" t="n">
        <f aca="false">COUNTIF(Dados_Projetados!$1:$1,Verificação_Parametros!A88)</f>
        <v>0</v>
      </c>
      <c r="E88" s="1" t="n">
        <f aca="false">COUNTIF(Parametros!A:A,Verificação_Parametros!A88)</f>
        <v>4</v>
      </c>
      <c r="F88" s="1" t="n">
        <f aca="false">AND(D88&gt;0,E88&gt;0)</f>
        <v>0</v>
      </c>
      <c r="G88" s="1" t="n">
        <f aca="false">E88+D88</f>
        <v>4</v>
      </c>
      <c r="H88" s="1" t="s">
        <v>184</v>
      </c>
    </row>
    <row r="89" customFormat="false" ht="15" hidden="false" customHeight="false" outlineLevel="0" collapsed="false">
      <c r="A89" s="1" t="s">
        <v>132</v>
      </c>
      <c r="B89" s="1" t="n">
        <f aca="false">COUNTIFS(Funcoes_Inputs!$B:$B,Verificação_Parametros!A89,Funcoes_Inputs!$H:$H,1)&gt;0</f>
        <v>1</v>
      </c>
      <c r="C89" s="1" t="n">
        <f aca="false">COUNTIF(Historico!B:B,Verificação_Parametros!A89)</f>
        <v>0</v>
      </c>
      <c r="D89" s="1" t="n">
        <f aca="false">COUNTIF(Dados_Projetados!$1:$1,Verificação_Parametros!A89)</f>
        <v>0</v>
      </c>
      <c r="E89" s="1" t="n">
        <f aca="false">COUNTIF(Parametros!A:A,Verificação_Parametros!A89)</f>
        <v>4</v>
      </c>
      <c r="F89" s="1" t="n">
        <f aca="false">AND(D89&gt;0,E89&gt;0)</f>
        <v>0</v>
      </c>
      <c r="G89" s="1" t="n">
        <f aca="false">E89+D89</f>
        <v>4</v>
      </c>
      <c r="H89" s="1" t="s">
        <v>184</v>
      </c>
    </row>
    <row r="90" customFormat="false" ht="15" hidden="false" customHeight="false" outlineLevel="0" collapsed="false">
      <c r="A90" s="1" t="s">
        <v>136</v>
      </c>
      <c r="B90" s="1" t="n">
        <f aca="false">COUNTIFS(Funcoes_Inputs!$B:$B,Verificação_Parametros!A90,Funcoes_Inputs!$H:$H,1)&gt;0</f>
        <v>1</v>
      </c>
      <c r="C90" s="1" t="n">
        <f aca="false">COUNTIF(Historico!B:B,Verificação_Parametros!A90)</f>
        <v>0</v>
      </c>
      <c r="D90" s="1" t="n">
        <f aca="false">COUNTIF(Dados_Projetados!$1:$1,Verificação_Parametros!A90)</f>
        <v>0</v>
      </c>
      <c r="E90" s="1" t="n">
        <f aca="false">COUNTIF(Parametros!A:A,Verificação_Parametros!A90)</f>
        <v>4</v>
      </c>
      <c r="F90" s="1" t="n">
        <f aca="false">AND(D90&gt;0,E90&gt;0)</f>
        <v>0</v>
      </c>
      <c r="G90" s="1" t="n">
        <f aca="false">E90+D90</f>
        <v>4</v>
      </c>
      <c r="H90" s="1" t="s">
        <v>184</v>
      </c>
    </row>
    <row r="91" customFormat="false" ht="15" hidden="false" customHeight="false" outlineLevel="0" collapsed="false">
      <c r="A91" s="1" t="s">
        <v>140</v>
      </c>
      <c r="B91" s="1" t="n">
        <f aca="false">COUNTIFS(Funcoes_Inputs!$B:$B,Verificação_Parametros!A91,Funcoes_Inputs!$H:$H,1)&gt;0</f>
        <v>1</v>
      </c>
      <c r="C91" s="1" t="n">
        <f aca="false">COUNTIF(Historico!B:B,Verificação_Parametros!A91)</f>
        <v>0</v>
      </c>
      <c r="D91" s="1" t="n">
        <f aca="false">COUNTIF(Dados_Projetados!$1:$1,Verificação_Parametros!A91)</f>
        <v>0</v>
      </c>
      <c r="E91" s="1" t="n">
        <f aca="false">COUNTIF(Parametros!A:A,Verificação_Parametros!A91)</f>
        <v>4</v>
      </c>
      <c r="F91" s="1" t="n">
        <f aca="false">AND(D91&gt;0,E91&gt;0)</f>
        <v>0</v>
      </c>
      <c r="G91" s="1" t="n">
        <f aca="false">E91+D91</f>
        <v>4</v>
      </c>
      <c r="H91" s="1" t="s">
        <v>184</v>
      </c>
    </row>
    <row r="92" customFormat="false" ht="15" hidden="false" customHeight="false" outlineLevel="0" collapsed="false">
      <c r="A92" s="1" t="s">
        <v>124</v>
      </c>
      <c r="B92" s="1" t="n">
        <f aca="false">COUNTIFS(Funcoes_Inputs!$B:$B,Verificação_Parametros!A92,Funcoes_Inputs!$H:$H,1)&gt;0</f>
        <v>1</v>
      </c>
      <c r="C92" s="1" t="n">
        <f aca="false">COUNTIF(Historico!B:B,Verificação_Parametros!A92)</f>
        <v>0</v>
      </c>
      <c r="D92" s="1" t="n">
        <f aca="false">COUNTIF(Dados_Projetados!$1:$1,Verificação_Parametros!A92)</f>
        <v>0</v>
      </c>
      <c r="E92" s="1" t="n">
        <f aca="false">COUNTIF(Parametros!A:A,Verificação_Parametros!A92)</f>
        <v>4</v>
      </c>
      <c r="F92" s="1" t="n">
        <f aca="false">AND(D92&gt;0,E92&gt;0)</f>
        <v>0</v>
      </c>
      <c r="G92" s="1" t="n">
        <f aca="false">E92+D92</f>
        <v>4</v>
      </c>
      <c r="H92" s="1" t="s">
        <v>184</v>
      </c>
    </row>
    <row r="93" customFormat="false" ht="15" hidden="false" customHeight="false" outlineLevel="0" collapsed="false">
      <c r="A93" s="1" t="s">
        <v>129</v>
      </c>
      <c r="B93" s="1" t="n">
        <f aca="false">COUNTIFS(Funcoes_Inputs!$B:$B,Verificação_Parametros!A93,Funcoes_Inputs!$H:$H,1)&gt;0</f>
        <v>1</v>
      </c>
      <c r="C93" s="1" t="n">
        <f aca="false">COUNTIF(Historico!B:B,Verificação_Parametros!A93)</f>
        <v>0</v>
      </c>
      <c r="D93" s="1" t="n">
        <f aca="false">COUNTIF(Dados_Projetados!$1:$1,Verificação_Parametros!A93)</f>
        <v>0</v>
      </c>
      <c r="E93" s="1" t="n">
        <f aca="false">COUNTIF(Parametros!A:A,Verificação_Parametros!A93)</f>
        <v>4</v>
      </c>
      <c r="F93" s="1" t="n">
        <f aca="false">AND(D93&gt;0,E93&gt;0)</f>
        <v>0</v>
      </c>
      <c r="G93" s="1" t="n">
        <f aca="false">E93+D93</f>
        <v>4</v>
      </c>
      <c r="H93" s="1" t="s">
        <v>184</v>
      </c>
    </row>
    <row r="94" customFormat="false" ht="15" hidden="false" customHeight="false" outlineLevel="0" collapsed="false">
      <c r="A94" s="1" t="s">
        <v>133</v>
      </c>
      <c r="B94" s="1" t="n">
        <f aca="false">COUNTIFS(Funcoes_Inputs!$B:$B,Verificação_Parametros!A94,Funcoes_Inputs!$H:$H,1)&gt;0</f>
        <v>1</v>
      </c>
      <c r="C94" s="1" t="n">
        <f aca="false">COUNTIF(Historico!B:B,Verificação_Parametros!A94)</f>
        <v>0</v>
      </c>
      <c r="D94" s="1" t="n">
        <f aca="false">COUNTIF(Dados_Projetados!$1:$1,Verificação_Parametros!A94)</f>
        <v>0</v>
      </c>
      <c r="E94" s="1" t="n">
        <f aca="false">COUNTIF(Parametros!A:A,Verificação_Parametros!A94)</f>
        <v>4</v>
      </c>
      <c r="F94" s="1" t="n">
        <f aca="false">AND(D94&gt;0,E94&gt;0)</f>
        <v>0</v>
      </c>
      <c r="G94" s="1" t="n">
        <f aca="false">E94+D94</f>
        <v>4</v>
      </c>
      <c r="H94" s="1" t="s">
        <v>184</v>
      </c>
    </row>
    <row r="95" customFormat="false" ht="15" hidden="false" customHeight="false" outlineLevel="0" collapsed="false">
      <c r="A95" s="1" t="s">
        <v>137</v>
      </c>
      <c r="B95" s="1" t="n">
        <f aca="false">COUNTIFS(Funcoes_Inputs!$B:$B,Verificação_Parametros!A95,Funcoes_Inputs!$H:$H,1)&gt;0</f>
        <v>1</v>
      </c>
      <c r="C95" s="1" t="n">
        <f aca="false">COUNTIF(Historico!B:B,Verificação_Parametros!A95)</f>
        <v>0</v>
      </c>
      <c r="D95" s="1" t="n">
        <f aca="false">COUNTIF(Dados_Projetados!$1:$1,Verificação_Parametros!A95)</f>
        <v>0</v>
      </c>
      <c r="E95" s="1" t="n">
        <f aca="false">COUNTIF(Parametros!A:A,Verificação_Parametros!A95)</f>
        <v>4</v>
      </c>
      <c r="F95" s="1" t="n">
        <f aca="false">AND(D95&gt;0,E95&gt;0)</f>
        <v>0</v>
      </c>
      <c r="G95" s="1" t="n">
        <f aca="false">E95+D95</f>
        <v>4</v>
      </c>
      <c r="H95" s="1" t="s">
        <v>184</v>
      </c>
    </row>
    <row r="96" customFormat="false" ht="15" hidden="false" customHeight="false" outlineLevel="0" collapsed="false">
      <c r="A96" s="1" t="s">
        <v>125</v>
      </c>
      <c r="B96" s="1" t="n">
        <f aca="false">COUNTIFS(Funcoes_Inputs!$B:$B,Verificação_Parametros!A96,Funcoes_Inputs!$H:$H,1)&gt;0</f>
        <v>1</v>
      </c>
      <c r="C96" s="1" t="n">
        <f aca="false">COUNTIF(Historico!B:B,Verificação_Parametros!A96)</f>
        <v>0</v>
      </c>
      <c r="D96" s="1" t="n">
        <f aca="false">COUNTIF(Dados_Projetados!$1:$1,Verificação_Parametros!A96)</f>
        <v>0</v>
      </c>
      <c r="E96" s="1" t="n">
        <f aca="false">COUNTIF(Parametros!A:A,Verificação_Parametros!A96)</f>
        <v>4</v>
      </c>
      <c r="F96" s="1" t="n">
        <f aca="false">AND(D96&gt;0,E96&gt;0)</f>
        <v>0</v>
      </c>
      <c r="G96" s="1" t="n">
        <f aca="false">E96+D96</f>
        <v>4</v>
      </c>
      <c r="H96" s="1" t="s">
        <v>184</v>
      </c>
    </row>
    <row r="97" customFormat="false" ht="15" hidden="false" customHeight="false" outlineLevel="0" collapsed="false">
      <c r="A97" s="1" t="s">
        <v>130</v>
      </c>
      <c r="B97" s="1" t="n">
        <f aca="false">COUNTIFS(Funcoes_Inputs!$B:$B,Verificação_Parametros!A97,Funcoes_Inputs!$H:$H,1)&gt;0</f>
        <v>1</v>
      </c>
      <c r="C97" s="1" t="n">
        <f aca="false">COUNTIF(Historico!B:B,Verificação_Parametros!A97)</f>
        <v>0</v>
      </c>
      <c r="D97" s="1" t="n">
        <f aca="false">COUNTIF(Dados_Projetados!$1:$1,Verificação_Parametros!A97)</f>
        <v>0</v>
      </c>
      <c r="E97" s="1" t="n">
        <f aca="false">COUNTIF(Parametros!A:A,Verificação_Parametros!A97)</f>
        <v>4</v>
      </c>
      <c r="F97" s="1" t="n">
        <f aca="false">AND(D97&gt;0,E97&gt;0)</f>
        <v>0</v>
      </c>
      <c r="G97" s="1" t="n">
        <f aca="false">E97+D97</f>
        <v>4</v>
      </c>
      <c r="H97" s="1" t="s">
        <v>184</v>
      </c>
    </row>
    <row r="98" customFormat="false" ht="15" hidden="false" customHeight="false" outlineLevel="0" collapsed="false">
      <c r="A98" s="1" t="s">
        <v>134</v>
      </c>
      <c r="B98" s="1" t="n">
        <f aca="false">COUNTIFS(Funcoes_Inputs!$B:$B,Verificação_Parametros!A98,Funcoes_Inputs!$H:$H,1)&gt;0</f>
        <v>1</v>
      </c>
      <c r="C98" s="1" t="n">
        <f aca="false">COUNTIF(Historico!B:B,Verificação_Parametros!A98)</f>
        <v>0</v>
      </c>
      <c r="D98" s="1" t="n">
        <f aca="false">COUNTIF(Dados_Projetados!$1:$1,Verificação_Parametros!A98)</f>
        <v>0</v>
      </c>
      <c r="E98" s="1" t="n">
        <f aca="false">COUNTIF(Parametros!A:A,Verificação_Parametros!A98)</f>
        <v>4</v>
      </c>
      <c r="F98" s="1" t="n">
        <f aca="false">AND(D98&gt;0,E98&gt;0)</f>
        <v>0</v>
      </c>
      <c r="G98" s="1" t="n">
        <f aca="false">E98+D98</f>
        <v>4</v>
      </c>
      <c r="H98" s="1" t="s">
        <v>184</v>
      </c>
    </row>
    <row r="99" customFormat="false" ht="15" hidden="false" customHeight="false" outlineLevel="0" collapsed="false">
      <c r="A99" s="1" t="s">
        <v>138</v>
      </c>
      <c r="B99" s="1" t="n">
        <f aca="false">COUNTIFS(Funcoes_Inputs!$B:$B,Verificação_Parametros!A99,Funcoes_Inputs!$H:$H,1)&gt;0</f>
        <v>1</v>
      </c>
      <c r="C99" s="1" t="n">
        <f aca="false">COUNTIF(Historico!B:B,Verificação_Parametros!A99)</f>
        <v>0</v>
      </c>
      <c r="D99" s="1" t="n">
        <f aca="false">COUNTIF(Dados_Projetados!$1:$1,Verificação_Parametros!A99)</f>
        <v>0</v>
      </c>
      <c r="E99" s="1" t="n">
        <f aca="false">COUNTIF(Parametros!A:A,Verificação_Parametros!A99)</f>
        <v>4</v>
      </c>
      <c r="F99" s="1" t="n">
        <f aca="false">AND(D99&gt;0,E99&gt;0)</f>
        <v>0</v>
      </c>
      <c r="G99" s="1" t="n">
        <f aca="false">E99+D99</f>
        <v>4</v>
      </c>
      <c r="H99" s="1" t="s">
        <v>184</v>
      </c>
    </row>
    <row r="100" customFormat="false" ht="15" hidden="false" customHeight="false" outlineLevel="0" collapsed="false">
      <c r="A100" s="1" t="s">
        <v>159</v>
      </c>
      <c r="B100" s="1" t="n">
        <f aca="false">COUNTIFS(Funcoes_Inputs!$B:$B,Verificação_Parametros!A100,Funcoes_Inputs!$H:$H,1)&gt;0</f>
        <v>1</v>
      </c>
      <c r="C100" s="1" t="n">
        <f aca="false">COUNTIF(Historico!B:B,Verificação_Parametros!A100)</f>
        <v>0</v>
      </c>
      <c r="D100" s="1" t="n">
        <f aca="false">COUNTIF(Dados_Projetados!$1:$1,Verificação_Parametros!A100)</f>
        <v>0</v>
      </c>
      <c r="E100" s="1" t="n">
        <f aca="false">COUNTIF(Parametros!A:A,Verificação_Parametros!A100)</f>
        <v>4</v>
      </c>
      <c r="F100" s="1" t="n">
        <f aca="false">AND(D100&gt;0,E100&gt;0)</f>
        <v>0</v>
      </c>
      <c r="G100" s="1" t="n">
        <f aca="false">E100+D100</f>
        <v>4</v>
      </c>
      <c r="H100" s="1" t="s">
        <v>184</v>
      </c>
    </row>
    <row r="101" customFormat="false" ht="15" hidden="false" customHeight="false" outlineLevel="0" collapsed="false">
      <c r="A101" s="1" t="s">
        <v>160</v>
      </c>
      <c r="B101" s="1" t="n">
        <f aca="false">COUNTIFS(Funcoes_Inputs!$B:$B,Verificação_Parametros!A101,Funcoes_Inputs!$H:$H,1)&gt;0</f>
        <v>1</v>
      </c>
      <c r="C101" s="1" t="n">
        <f aca="false">COUNTIF(Historico!B:B,Verificação_Parametros!A101)</f>
        <v>0</v>
      </c>
      <c r="D101" s="1" t="n">
        <f aca="false">COUNTIF(Dados_Projetados!$1:$1,Verificação_Parametros!A101)</f>
        <v>0</v>
      </c>
      <c r="E101" s="1" t="n">
        <f aca="false">COUNTIF(Parametros!A:A,Verificação_Parametros!A101)</f>
        <v>4</v>
      </c>
      <c r="F101" s="1" t="n">
        <f aca="false">AND(D101&gt;0,E101&gt;0)</f>
        <v>0</v>
      </c>
      <c r="G101" s="1" t="n">
        <f aca="false">E101+D101</f>
        <v>4</v>
      </c>
      <c r="H101" s="1" t="s">
        <v>184</v>
      </c>
    </row>
    <row r="102" customFormat="false" ht="15" hidden="false" customHeight="false" outlineLevel="0" collapsed="false">
      <c r="A102" s="1" t="s">
        <v>142</v>
      </c>
      <c r="B102" s="1" t="n">
        <f aca="false">COUNTIFS(Funcoes_Inputs!$B:$B,Verificação_Parametros!A102,Funcoes_Inputs!$H:$H,1)&gt;0</f>
        <v>0</v>
      </c>
      <c r="C102" s="1" t="n">
        <f aca="false">COUNTIF(Historico!B:B,Verificação_Parametros!A102)</f>
        <v>0</v>
      </c>
      <c r="D102" s="1" t="n">
        <f aca="false">COUNTIF(Dados_Projetados!$1:$1,Verificação_Parametros!A102)</f>
        <v>0</v>
      </c>
      <c r="E102" s="1" t="n">
        <f aca="false">COUNTIF(Parametros!A:A,Verificação_Parametros!A102)</f>
        <v>4</v>
      </c>
      <c r="F102" s="1" t="n">
        <f aca="false">AND(D102&gt;0,E102&gt;0)</f>
        <v>0</v>
      </c>
      <c r="G102" s="1" t="n">
        <f aca="false">E102+D102</f>
        <v>4</v>
      </c>
      <c r="H102" s="1" t="s">
        <v>184</v>
      </c>
    </row>
    <row r="103" customFormat="false" ht="15" hidden="false" customHeight="false" outlineLevel="0" collapsed="false">
      <c r="A103" s="1" t="s">
        <v>143</v>
      </c>
      <c r="B103" s="1" t="n">
        <f aca="false">COUNTIFS(Funcoes_Inputs!$B:$B,Verificação_Parametros!A103,Funcoes_Inputs!$H:$H,1)&gt;0</f>
        <v>0</v>
      </c>
      <c r="C103" s="1" t="n">
        <f aca="false">COUNTIF(Historico!B:B,Verificação_Parametros!A103)</f>
        <v>0</v>
      </c>
      <c r="D103" s="1" t="n">
        <f aca="false">COUNTIF(Dados_Projetados!$1:$1,Verificação_Parametros!A103)</f>
        <v>0</v>
      </c>
      <c r="E103" s="1" t="n">
        <f aca="false">COUNTIF(Parametros!A:A,Verificação_Parametros!A103)</f>
        <v>4</v>
      </c>
      <c r="F103" s="1" t="n">
        <f aca="false">AND(D103&gt;0,E103&gt;0)</f>
        <v>0</v>
      </c>
      <c r="G103" s="1" t="n">
        <f aca="false">E103+D103</f>
        <v>4</v>
      </c>
      <c r="H103" s="1" t="s">
        <v>184</v>
      </c>
    </row>
    <row r="104" customFormat="false" ht="15" hidden="false" customHeight="false" outlineLevel="0" collapsed="false">
      <c r="A104" s="1" t="s">
        <v>144</v>
      </c>
      <c r="B104" s="1" t="n">
        <f aca="false">COUNTIFS(Funcoes_Inputs!$B:$B,Verificação_Parametros!A104,Funcoes_Inputs!$H:$H,1)&gt;0</f>
        <v>0</v>
      </c>
      <c r="C104" s="1" t="n">
        <f aca="false">COUNTIF(Historico!B:B,Verificação_Parametros!A104)</f>
        <v>0</v>
      </c>
      <c r="D104" s="1" t="n">
        <f aca="false">COUNTIF(Dados_Projetados!$1:$1,Verificação_Parametros!A104)</f>
        <v>0</v>
      </c>
      <c r="E104" s="1" t="n">
        <f aca="false">COUNTIF(Parametros!A:A,Verificação_Parametros!A104)</f>
        <v>4</v>
      </c>
      <c r="F104" s="1" t="n">
        <f aca="false">AND(D104&gt;0,E104&gt;0)</f>
        <v>0</v>
      </c>
      <c r="G104" s="1" t="n">
        <f aca="false">E104+D104</f>
        <v>4</v>
      </c>
      <c r="H104" s="1" t="s">
        <v>184</v>
      </c>
    </row>
    <row r="105" customFormat="false" ht="15" hidden="false" customHeight="false" outlineLevel="0" collapsed="false">
      <c r="A105" s="1" t="s">
        <v>146</v>
      </c>
      <c r="B105" s="1" t="n">
        <f aca="false">COUNTIFS(Funcoes_Inputs!$B:$B,Verificação_Parametros!A105,Funcoes_Inputs!$H:$H,1)&gt;0</f>
        <v>1</v>
      </c>
      <c r="C105" s="1" t="n">
        <f aca="false">COUNTIF(Historico!B:B,Verificação_Parametros!A105)</f>
        <v>0</v>
      </c>
      <c r="D105" s="1" t="n">
        <f aca="false">COUNTIF(Dados_Projetados!$1:$1,Verificação_Parametros!A105)</f>
        <v>0</v>
      </c>
      <c r="E105" s="1" t="n">
        <f aca="false">COUNTIF(Parametros!A:A,Verificação_Parametros!A105)</f>
        <v>4</v>
      </c>
      <c r="F105" s="1" t="n">
        <f aca="false">AND(D105&gt;0,E105&gt;0)</f>
        <v>0</v>
      </c>
      <c r="G105" s="1" t="n">
        <f aca="false">E105+D105</f>
        <v>4</v>
      </c>
      <c r="H105" s="1" t="s">
        <v>184</v>
      </c>
    </row>
    <row r="106" customFormat="false" ht="15" hidden="false" customHeight="false" outlineLevel="0" collapsed="false">
      <c r="A106" s="1" t="s">
        <v>145</v>
      </c>
      <c r="B106" s="1" t="n">
        <f aca="false">COUNTIFS(Funcoes_Inputs!$B:$B,Verificação_Parametros!A106,Funcoes_Inputs!$H:$H,1)&gt;0</f>
        <v>1</v>
      </c>
      <c r="C106" s="1" t="n">
        <f aca="false">COUNTIF(Historico!B:B,Verificação_Parametros!A106)</f>
        <v>0</v>
      </c>
      <c r="D106" s="1" t="n">
        <f aca="false">COUNTIF(Dados_Projetados!$1:$1,Verificação_Parametros!A106)</f>
        <v>0</v>
      </c>
      <c r="E106" s="1" t="n">
        <f aca="false">COUNTIF(Parametros!A:A,Verificação_Parametros!A106)</f>
        <v>4</v>
      </c>
      <c r="F106" s="1" t="n">
        <f aca="false">AND(D106&gt;0,E106&gt;0)</f>
        <v>0</v>
      </c>
      <c r="G106" s="1" t="n">
        <f aca="false">E106+D106</f>
        <v>4</v>
      </c>
      <c r="H106" s="1" t="s">
        <v>184</v>
      </c>
    </row>
    <row r="107" customFormat="false" ht="15" hidden="false" customHeight="false" outlineLevel="0" collapsed="false">
      <c r="A107" s="1" t="s">
        <v>54</v>
      </c>
      <c r="B107" s="1" t="n">
        <f aca="false">COUNTIFS(Funcoes_Inputs!$B:$B,Verificação_Parametros!A107,Funcoes_Inputs!$H:$H,1)&gt;0</f>
        <v>1</v>
      </c>
      <c r="C107" s="1" t="n">
        <f aca="false">COUNTIF(Historico!B:B,Verificação_Parametros!A107)</f>
        <v>1</v>
      </c>
      <c r="D107" s="1" t="n">
        <f aca="false">COUNTIF(Dados_Projetados!$1:$1,Verificação_Parametros!A107)</f>
        <v>0</v>
      </c>
      <c r="E107" s="1" t="n">
        <f aca="false">COUNTIF(Parametros!A:A,Verificação_Parametros!A107)</f>
        <v>0</v>
      </c>
      <c r="F107" s="1" t="n">
        <f aca="false">AND(D107&gt;0,E107&gt;0)</f>
        <v>0</v>
      </c>
      <c r="G107" s="1" t="n">
        <f aca="false">E107+D107</f>
        <v>0</v>
      </c>
      <c r="H107" s="1" t="s">
        <v>184</v>
      </c>
    </row>
    <row r="108" customFormat="false" ht="15" hidden="false" customHeight="false" outlineLevel="0" collapsed="false">
      <c r="A108" s="1" t="s">
        <v>55</v>
      </c>
      <c r="B108" s="1" t="n">
        <f aca="false">COUNTIFS(Funcoes_Inputs!$B:$B,Verificação_Parametros!A108,Funcoes_Inputs!$H:$H,1)&gt;0</f>
        <v>1</v>
      </c>
      <c r="C108" s="1" t="n">
        <f aca="false">COUNTIF(Historico!B:B,Verificação_Parametros!A108)</f>
        <v>1</v>
      </c>
      <c r="D108" s="1" t="n">
        <f aca="false">COUNTIF(Dados_Projetados!$1:$1,Verificação_Parametros!A108)</f>
        <v>0</v>
      </c>
      <c r="E108" s="1" t="n">
        <f aca="false">COUNTIF(Parametros!A:A,Verificação_Parametros!A108)</f>
        <v>0</v>
      </c>
      <c r="F108" s="1" t="n">
        <f aca="false">AND(D108&gt;0,E108&gt;0)</f>
        <v>0</v>
      </c>
      <c r="G108" s="1" t="n">
        <f aca="false">E108+D108</f>
        <v>0</v>
      </c>
      <c r="H108" s="1" t="s">
        <v>184</v>
      </c>
    </row>
    <row r="109" customFormat="false" ht="15" hidden="false" customHeight="false" outlineLevel="0" collapsed="false">
      <c r="A109" s="1" t="s">
        <v>56</v>
      </c>
      <c r="B109" s="1" t="n">
        <f aca="false">COUNTIFS(Funcoes_Inputs!$B:$B,Verificação_Parametros!A109,Funcoes_Inputs!$H:$H,1)&gt;0</f>
        <v>1</v>
      </c>
      <c r="C109" s="1" t="n">
        <f aca="false">COUNTIF(Historico!B:B,Verificação_Parametros!A109)</f>
        <v>1</v>
      </c>
      <c r="D109" s="1" t="n">
        <f aca="false">COUNTIF(Dados_Projetados!$1:$1,Verificação_Parametros!A109)</f>
        <v>0</v>
      </c>
      <c r="E109" s="1" t="n">
        <f aca="false">COUNTIF(Parametros!A:A,Verificação_Parametros!A109)</f>
        <v>0</v>
      </c>
      <c r="F109" s="1" t="n">
        <f aca="false">AND(D109&gt;0,E109&gt;0)</f>
        <v>0</v>
      </c>
      <c r="G109" s="1" t="n">
        <f aca="false">E109+D109</f>
        <v>0</v>
      </c>
      <c r="H109" s="1" t="s">
        <v>184</v>
      </c>
    </row>
    <row r="110" customFormat="false" ht="15" hidden="false" customHeight="false" outlineLevel="0" collapsed="false">
      <c r="A110" s="1" t="s">
        <v>57</v>
      </c>
      <c r="B110" s="1" t="n">
        <f aca="false">COUNTIFS(Funcoes_Inputs!$B:$B,Verificação_Parametros!A110,Funcoes_Inputs!$H:$H,1)&gt;0</f>
        <v>1</v>
      </c>
      <c r="C110" s="1" t="n">
        <f aca="false">COUNTIF(Historico!B:B,Verificação_Parametros!A110)</f>
        <v>1</v>
      </c>
      <c r="D110" s="1" t="n">
        <f aca="false">COUNTIF(Dados_Projetados!$1:$1,Verificação_Parametros!A110)</f>
        <v>0</v>
      </c>
      <c r="E110" s="1" t="n">
        <f aca="false">COUNTIF(Parametros!A:A,Verificação_Parametros!A110)</f>
        <v>0</v>
      </c>
      <c r="F110" s="1" t="n">
        <f aca="false">AND(D110&gt;0,E110&gt;0)</f>
        <v>0</v>
      </c>
      <c r="G110" s="1" t="n">
        <f aca="false">E110+D110</f>
        <v>0</v>
      </c>
      <c r="H110" s="1" t="s">
        <v>184</v>
      </c>
    </row>
    <row r="111" customFormat="false" ht="15" hidden="false" customHeight="false" outlineLevel="0" collapsed="false">
      <c r="A111" s="1" t="s">
        <v>20</v>
      </c>
      <c r="B111" s="1" t="n">
        <f aca="false">COUNTIFS(Funcoes_Inputs!$B:$B,Verificação_Parametros!A111,Funcoes_Inputs!$H:$H,1)&gt;0</f>
        <v>1</v>
      </c>
      <c r="C111" s="1" t="n">
        <f aca="false">COUNTIF(Historico!B:B,Verificação_Parametros!A111)</f>
        <v>0</v>
      </c>
      <c r="D111" s="1" t="n">
        <f aca="false">COUNTIF(Dados_Projetados!$1:$1,Verificação_Parametros!A111)</f>
        <v>0</v>
      </c>
      <c r="E111" s="1" t="n">
        <f aca="false">COUNTIF(Parametros!A:A,Verificação_Parametros!A111)</f>
        <v>0</v>
      </c>
      <c r="F111" s="1" t="n">
        <f aca="false">AND(D111&gt;0,E111&gt;0)</f>
        <v>0</v>
      </c>
      <c r="G111" s="1" t="n">
        <f aca="false">E111+D111</f>
        <v>0</v>
      </c>
      <c r="H111" s="1" t="s">
        <v>184</v>
      </c>
    </row>
    <row r="112" customFormat="false" ht="15" hidden="false" customHeight="false" outlineLevel="0" collapsed="false">
      <c r="A112" s="1" t="s">
        <v>148</v>
      </c>
      <c r="B112" s="1" t="n">
        <f aca="false">COUNTIFS(Funcoes_Inputs!$B:$B,Verificação_Parametros!A112,Funcoes_Inputs!$H:$H,1)&gt;0</f>
        <v>1</v>
      </c>
      <c r="C112" s="1" t="n">
        <f aca="false">COUNTIF(Historico!B:B,Verificação_Parametros!A112)</f>
        <v>0</v>
      </c>
      <c r="D112" s="1" t="n">
        <f aca="false">COUNTIF(Dados_Projetados!$1:$1,Verificação_Parametros!A112)</f>
        <v>0</v>
      </c>
      <c r="E112" s="1" t="n">
        <f aca="false">COUNTIF(Parametros!A:A,Verificação_Parametros!A112)</f>
        <v>4</v>
      </c>
      <c r="F112" s="1" t="n">
        <f aca="false">AND(D112&gt;0,E112&gt;0)</f>
        <v>0</v>
      </c>
      <c r="G112" s="1" t="n">
        <f aca="false">E112+D112</f>
        <v>4</v>
      </c>
      <c r="H112" s="1" t="s">
        <v>184</v>
      </c>
    </row>
    <row r="113" customFormat="false" ht="15" hidden="false" customHeight="false" outlineLevel="0" collapsed="false">
      <c r="A113" s="1" t="s">
        <v>149</v>
      </c>
      <c r="B113" s="1" t="n">
        <f aca="false">COUNTIFS(Funcoes_Inputs!$B:$B,Verificação_Parametros!A113,Funcoes_Inputs!$H:$H,1)&gt;0</f>
        <v>1</v>
      </c>
      <c r="C113" s="1" t="n">
        <f aca="false">COUNTIF(Historico!B:B,Verificação_Parametros!A113)</f>
        <v>0</v>
      </c>
      <c r="D113" s="1" t="n">
        <f aca="false">COUNTIF(Dados_Projetados!$1:$1,Verificação_Parametros!A113)</f>
        <v>0</v>
      </c>
      <c r="E113" s="1" t="n">
        <f aca="false">COUNTIF(Parametros!A:A,Verificação_Parametros!A113)</f>
        <v>4</v>
      </c>
      <c r="F113" s="1" t="n">
        <f aca="false">AND(D113&gt;0,E113&gt;0)</f>
        <v>0</v>
      </c>
      <c r="G113" s="1" t="n">
        <f aca="false">E113+D113</f>
        <v>4</v>
      </c>
      <c r="H113" s="1" t="s">
        <v>184</v>
      </c>
    </row>
    <row r="114" customFormat="false" ht="15" hidden="false" customHeight="false" outlineLevel="0" collapsed="false">
      <c r="A114" s="1" t="s">
        <v>150</v>
      </c>
      <c r="B114" s="1" t="n">
        <f aca="false">COUNTIFS(Funcoes_Inputs!$B:$B,Verificação_Parametros!A114,Funcoes_Inputs!$H:$H,1)&gt;0</f>
        <v>1</v>
      </c>
      <c r="C114" s="1" t="n">
        <f aca="false">COUNTIF(Historico!B:B,Verificação_Parametros!A114)</f>
        <v>0</v>
      </c>
      <c r="D114" s="1" t="n">
        <f aca="false">COUNTIF(Dados_Projetados!$1:$1,Verificação_Parametros!A114)</f>
        <v>0</v>
      </c>
      <c r="E114" s="1" t="n">
        <f aca="false">COUNTIF(Parametros!A:A,Verificação_Parametros!A114)</f>
        <v>4</v>
      </c>
      <c r="F114" s="1" t="n">
        <f aca="false">AND(D114&gt;0,E114&gt;0)</f>
        <v>0</v>
      </c>
      <c r="G114" s="1" t="n">
        <f aca="false">E114+D114</f>
        <v>4</v>
      </c>
      <c r="H114" s="1" t="s">
        <v>184</v>
      </c>
    </row>
    <row r="115" customFormat="false" ht="15" hidden="false" customHeight="false" outlineLevel="0" collapsed="false">
      <c r="A115" s="1" t="s">
        <v>151</v>
      </c>
      <c r="B115" s="1" t="n">
        <f aca="false">COUNTIFS(Funcoes_Inputs!$B:$B,Verificação_Parametros!A115,Funcoes_Inputs!$H:$H,1)&gt;0</f>
        <v>1</v>
      </c>
      <c r="C115" s="1" t="n">
        <f aca="false">COUNTIF(Historico!B:B,Verificação_Parametros!A115)</f>
        <v>0</v>
      </c>
      <c r="D115" s="1" t="n">
        <f aca="false">COUNTIF(Dados_Projetados!$1:$1,Verificação_Parametros!A115)</f>
        <v>0</v>
      </c>
      <c r="E115" s="1" t="n">
        <f aca="false">COUNTIF(Parametros!A:A,Verificação_Parametros!A115)</f>
        <v>4</v>
      </c>
      <c r="F115" s="1" t="n">
        <f aca="false">AND(D115&gt;0,E115&gt;0)</f>
        <v>0</v>
      </c>
      <c r="G115" s="1" t="n">
        <f aca="false">E115+D115</f>
        <v>4</v>
      </c>
      <c r="H115" s="1" t="s">
        <v>184</v>
      </c>
    </row>
    <row r="116" customFormat="false" ht="15" hidden="false" customHeight="false" outlineLevel="0" collapsed="false">
      <c r="A116" s="1" t="s">
        <v>152</v>
      </c>
      <c r="B116" s="1" t="n">
        <f aca="false">COUNTIFS(Funcoes_Inputs!$B:$B,Verificação_Parametros!A116,Funcoes_Inputs!$H:$H,1)&gt;0</f>
        <v>1</v>
      </c>
      <c r="C116" s="1" t="n">
        <f aca="false">COUNTIF(Historico!B:B,Verificação_Parametros!A116)</f>
        <v>0</v>
      </c>
      <c r="D116" s="1" t="n">
        <f aca="false">COUNTIF(Dados_Projetados!$1:$1,Verificação_Parametros!A116)</f>
        <v>0</v>
      </c>
      <c r="E116" s="1" t="n">
        <f aca="false">COUNTIF(Parametros!A:A,Verificação_Parametros!A116)</f>
        <v>4</v>
      </c>
      <c r="F116" s="1" t="n">
        <f aca="false">AND(D116&gt;0,E116&gt;0)</f>
        <v>0</v>
      </c>
      <c r="G116" s="1" t="n">
        <f aca="false">E116+D116</f>
        <v>4</v>
      </c>
      <c r="H116" s="1" t="s">
        <v>184</v>
      </c>
    </row>
    <row r="117" customFormat="false" ht="15" hidden="false" customHeight="false" outlineLevel="0" collapsed="false">
      <c r="A117" s="1" t="s">
        <v>153</v>
      </c>
      <c r="B117" s="1" t="n">
        <f aca="false">COUNTIFS(Funcoes_Inputs!$B:$B,Verificação_Parametros!A117,Funcoes_Inputs!$H:$H,1)&gt;0</f>
        <v>1</v>
      </c>
      <c r="C117" s="1" t="n">
        <f aca="false">COUNTIF(Historico!B:B,Verificação_Parametros!A117)</f>
        <v>0</v>
      </c>
      <c r="D117" s="1" t="n">
        <f aca="false">COUNTIF(Dados_Projetados!$1:$1,Verificação_Parametros!A117)</f>
        <v>0</v>
      </c>
      <c r="E117" s="1" t="n">
        <f aca="false">COUNTIF(Parametros!A:A,Verificação_Parametros!A117)</f>
        <v>4</v>
      </c>
      <c r="F117" s="1" t="n">
        <f aca="false">AND(D117&gt;0,E117&gt;0)</f>
        <v>0</v>
      </c>
      <c r="G117" s="1" t="n">
        <f aca="false">E117+D117</f>
        <v>4</v>
      </c>
      <c r="H117" s="1" t="s">
        <v>184</v>
      </c>
    </row>
    <row r="118" customFormat="false" ht="15" hidden="false" customHeight="false" outlineLevel="0" collapsed="false">
      <c r="A118" s="1" t="s">
        <v>154</v>
      </c>
      <c r="B118" s="1" t="n">
        <f aca="false">COUNTIFS(Funcoes_Inputs!$B:$B,Verificação_Parametros!A118,Funcoes_Inputs!$H:$H,1)&gt;0</f>
        <v>1</v>
      </c>
      <c r="C118" s="1" t="n">
        <f aca="false">COUNTIF(Historico!B:B,Verificação_Parametros!A118)</f>
        <v>0</v>
      </c>
      <c r="D118" s="1" t="n">
        <f aca="false">COUNTIF(Dados_Projetados!$1:$1,Verificação_Parametros!A118)</f>
        <v>0</v>
      </c>
      <c r="E118" s="1" t="n">
        <f aca="false">COUNTIF(Parametros!A:A,Verificação_Parametros!A118)</f>
        <v>4</v>
      </c>
      <c r="F118" s="1" t="n">
        <f aca="false">AND(D118&gt;0,E118&gt;0)</f>
        <v>0</v>
      </c>
      <c r="G118" s="1" t="n">
        <f aca="false">E118+D118</f>
        <v>4</v>
      </c>
      <c r="H118" s="1" t="s">
        <v>184</v>
      </c>
    </row>
    <row r="119" customFormat="false" ht="15" hidden="false" customHeight="false" outlineLevel="0" collapsed="false">
      <c r="A119" s="1" t="s">
        <v>155</v>
      </c>
      <c r="B119" s="1" t="n">
        <f aca="false">COUNTIFS(Funcoes_Inputs!$B:$B,Verificação_Parametros!A119,Funcoes_Inputs!$H:$H,1)&gt;0</f>
        <v>1</v>
      </c>
      <c r="C119" s="1" t="n">
        <f aca="false">COUNTIF(Historico!B:B,Verificação_Parametros!A119)</f>
        <v>0</v>
      </c>
      <c r="D119" s="1" t="n">
        <f aca="false">COUNTIF(Dados_Projetados!$1:$1,Verificação_Parametros!A119)</f>
        <v>0</v>
      </c>
      <c r="E119" s="1" t="n">
        <f aca="false">COUNTIF(Parametros!A:A,Verificação_Parametros!A119)</f>
        <v>4</v>
      </c>
      <c r="F119" s="1" t="n">
        <f aca="false">AND(D119&gt;0,E119&gt;0)</f>
        <v>0</v>
      </c>
      <c r="G119" s="1" t="n">
        <f aca="false">E119+D119</f>
        <v>4</v>
      </c>
      <c r="H119" s="1" t="s">
        <v>184</v>
      </c>
    </row>
    <row r="120" customFormat="false" ht="15" hidden="false" customHeight="false" outlineLevel="0" collapsed="false">
      <c r="A120" s="1" t="s">
        <v>156</v>
      </c>
      <c r="B120" s="1" t="n">
        <f aca="false">COUNTIFS(Funcoes_Inputs!$B:$B,Verificação_Parametros!A120,Funcoes_Inputs!$H:$H,1)&gt;0</f>
        <v>1</v>
      </c>
      <c r="C120" s="1" t="n">
        <f aca="false">COUNTIF(Historico!B:B,Verificação_Parametros!A120)</f>
        <v>0</v>
      </c>
      <c r="D120" s="1" t="n">
        <f aca="false">COUNTIF(Dados_Projetados!$1:$1,Verificação_Parametros!A120)</f>
        <v>0</v>
      </c>
      <c r="E120" s="1" t="n">
        <f aca="false">COUNTIF(Parametros!A:A,Verificação_Parametros!A120)</f>
        <v>4</v>
      </c>
      <c r="F120" s="1" t="n">
        <f aca="false">AND(D120&gt;0,E120&gt;0)</f>
        <v>0</v>
      </c>
      <c r="G120" s="1" t="n">
        <f aca="false">E120+D120</f>
        <v>4</v>
      </c>
      <c r="H120" s="1" t="s">
        <v>184</v>
      </c>
    </row>
    <row r="121" customFormat="false" ht="15" hidden="false" customHeight="false" outlineLevel="0" collapsed="false">
      <c r="A121" s="1" t="s">
        <v>157</v>
      </c>
      <c r="B121" s="1" t="n">
        <f aca="false">COUNTIFS(Funcoes_Inputs!$B:$B,Verificação_Parametros!A121,Funcoes_Inputs!$H:$H,1)&gt;0</f>
        <v>1</v>
      </c>
      <c r="C121" s="1" t="n">
        <f aca="false">COUNTIF(Historico!B:B,Verificação_Parametros!A121)</f>
        <v>0</v>
      </c>
      <c r="D121" s="1" t="n">
        <f aca="false">COUNTIF(Dados_Projetados!$1:$1,Verificação_Parametros!A121)</f>
        <v>0</v>
      </c>
      <c r="E121" s="1" t="n">
        <f aca="false">COUNTIF(Parametros!A:A,Verificação_Parametros!A121)</f>
        <v>4</v>
      </c>
      <c r="F121" s="1" t="n">
        <f aca="false">AND(D121&gt;0,E121&gt;0)</f>
        <v>0</v>
      </c>
      <c r="G121" s="1" t="n">
        <f aca="false">E121+D121</f>
        <v>4</v>
      </c>
      <c r="H121" s="1" t="s">
        <v>184</v>
      </c>
    </row>
  </sheetData>
  <autoFilter ref="A1:H110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1" min="1" style="21" width="9.31632653061224"/>
    <col collapsed="false" hidden="false" max="2" min="2" style="1" width="13.2295918367347"/>
    <col collapsed="false" hidden="false" max="3" min="3" style="1" width="14.0408163265306"/>
    <col collapsed="false" hidden="false" max="4" min="4" style="1" width="15.9285714285714"/>
    <col collapsed="false" hidden="false" max="5" min="5" style="1" width="15.2551020408163"/>
    <col collapsed="false" hidden="false" max="1025" min="6" style="1" width="7.02040816326531"/>
  </cols>
  <sheetData>
    <row r="1" customFormat="false" ht="15" hidden="false" customHeight="false" outlineLevel="0" collapsed="false">
      <c r="A1" s="22" t="s">
        <v>211</v>
      </c>
      <c r="B1" s="22" t="s">
        <v>212</v>
      </c>
      <c r="C1" s="22" t="s">
        <v>213</v>
      </c>
      <c r="D1" s="22" t="s">
        <v>214</v>
      </c>
      <c r="E1" s="22" t="s">
        <v>215</v>
      </c>
    </row>
    <row r="2" customFormat="false" ht="15" hidden="false" customHeight="false" outlineLevel="0" collapsed="false">
      <c r="A2" s="22" t="n">
        <v>2018</v>
      </c>
      <c r="B2" s="1" t="n">
        <v>0.1</v>
      </c>
      <c r="C2" s="1" t="n">
        <v>434</v>
      </c>
      <c r="D2" s="1" t="s">
        <v>216</v>
      </c>
      <c r="E2" s="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0" width="16.1989795918367"/>
    <col collapsed="false" hidden="false" max="2" min="2" style="0" width="10.8010204081633"/>
    <col collapsed="false" hidden="false" max="3" min="3" style="23" width="7.1530612244898"/>
    <col collapsed="false" hidden="false" max="4" min="4" style="24" width="13.2295918367347"/>
  </cols>
  <sheetData>
    <row r="1" customFormat="false" ht="15" hidden="false" customHeight="false" outlineLevel="0" collapsed="false">
      <c r="A1" s="2" t="s">
        <v>106</v>
      </c>
      <c r="B1" s="2" t="s">
        <v>217</v>
      </c>
      <c r="C1" s="25" t="s">
        <v>166</v>
      </c>
      <c r="D1" s="26" t="s">
        <v>218</v>
      </c>
    </row>
    <row r="2" customFormat="false" ht="15" hidden="false" customHeight="false" outlineLevel="0" collapsed="false">
      <c r="A2" s="0" t="s">
        <v>163</v>
      </c>
      <c r="B2" s="0" t="s">
        <v>219</v>
      </c>
      <c r="C2" s="23" t="n">
        <v>2018</v>
      </c>
      <c r="D2" s="24" t="n">
        <v>180000</v>
      </c>
    </row>
    <row r="3" customFormat="false" ht="15" hidden="false" customHeight="false" outlineLevel="0" collapsed="false">
      <c r="A3" s="0" t="s">
        <v>163</v>
      </c>
      <c r="B3" s="0" t="s">
        <v>219</v>
      </c>
      <c r="C3" s="23" t="n">
        <f aca="false">C2+1</f>
        <v>2019</v>
      </c>
      <c r="D3" s="24" t="n">
        <f aca="false">$D$2*0.05+1500</f>
        <v>10500</v>
      </c>
    </row>
    <row r="4" s="1" customFormat="true" ht="15" hidden="false" customHeight="false" outlineLevel="0" collapsed="false">
      <c r="A4" s="1" t="s">
        <v>163</v>
      </c>
      <c r="B4" s="1" t="s">
        <v>219</v>
      </c>
      <c r="C4" s="23" t="n">
        <f aca="false">C3+1</f>
        <v>2020</v>
      </c>
      <c r="D4" s="24" t="n">
        <f aca="false">$D$2*0.05+1500</f>
        <v>10500</v>
      </c>
    </row>
    <row r="5" s="1" customFormat="true" ht="15" hidden="false" customHeight="false" outlineLevel="0" collapsed="false">
      <c r="A5" s="1" t="s">
        <v>163</v>
      </c>
      <c r="B5" s="1" t="s">
        <v>219</v>
      </c>
      <c r="C5" s="23" t="n">
        <f aca="false">C4+1</f>
        <v>2021</v>
      </c>
      <c r="D5" s="24" t="n">
        <f aca="false">$D$2*0.05+1500</f>
        <v>10500</v>
      </c>
    </row>
    <row r="6" s="1" customFormat="true" ht="15" hidden="false" customHeight="false" outlineLevel="0" collapsed="false">
      <c r="A6" s="1" t="s">
        <v>163</v>
      </c>
      <c r="B6" s="1" t="s">
        <v>219</v>
      </c>
      <c r="C6" s="23" t="n">
        <f aca="false">C5+1</f>
        <v>2022</v>
      </c>
      <c r="D6" s="24" t="n">
        <f aca="false">$D$2*0.05+1500</f>
        <v>10500</v>
      </c>
    </row>
    <row r="7" s="1" customFormat="true" ht="15" hidden="false" customHeight="false" outlineLevel="0" collapsed="false">
      <c r="A7" s="1" t="s">
        <v>164</v>
      </c>
      <c r="B7" s="1" t="s">
        <v>219</v>
      </c>
      <c r="C7" s="23" t="n">
        <f aca="false">C2</f>
        <v>2018</v>
      </c>
      <c r="D7" s="24" t="n">
        <v>55000</v>
      </c>
    </row>
    <row r="8" s="1" customFormat="true" ht="15" hidden="false" customHeight="false" outlineLevel="0" collapsed="false">
      <c r="A8" s="1" t="s">
        <v>164</v>
      </c>
      <c r="B8" s="1" t="s">
        <v>219</v>
      </c>
      <c r="C8" s="23" t="n">
        <f aca="false">C7+1</f>
        <v>2019</v>
      </c>
      <c r="D8" s="24" t="n">
        <v>0</v>
      </c>
    </row>
    <row r="9" s="1" customFormat="true" ht="15" hidden="false" customHeight="false" outlineLevel="0" collapsed="false">
      <c r="A9" s="1" t="s">
        <v>164</v>
      </c>
      <c r="B9" s="1" t="s">
        <v>219</v>
      </c>
      <c r="C9" s="23" t="n">
        <f aca="false">C8+1</f>
        <v>2020</v>
      </c>
      <c r="D9" s="24" t="n">
        <f aca="false">0.1*D8</f>
        <v>0</v>
      </c>
    </row>
    <row r="10" s="1" customFormat="true" ht="15" hidden="false" customHeight="false" outlineLevel="0" collapsed="false">
      <c r="A10" s="1" t="s">
        <v>164</v>
      </c>
      <c r="B10" s="1" t="s">
        <v>219</v>
      </c>
      <c r="C10" s="23" t="n">
        <f aca="false">C9+1</f>
        <v>2021</v>
      </c>
      <c r="D10" s="24" t="n">
        <f aca="false">0.1*D9</f>
        <v>0</v>
      </c>
    </row>
    <row r="11" s="1" customFormat="true" ht="15" hidden="false" customHeight="false" outlineLevel="0" collapsed="false">
      <c r="A11" s="1" t="s">
        <v>164</v>
      </c>
      <c r="B11" s="1" t="s">
        <v>219</v>
      </c>
      <c r="C11" s="23" t="n">
        <f aca="false">C10+1</f>
        <v>2022</v>
      </c>
      <c r="D11" s="24" t="n">
        <f aca="false">0.1*D10</f>
        <v>0</v>
      </c>
    </row>
    <row r="12" s="1" customFormat="true" ht="15" hidden="false" customHeight="false" outlineLevel="0" collapsed="false">
      <c r="A12" s="1" t="s">
        <v>165</v>
      </c>
      <c r="B12" s="1" t="s">
        <v>219</v>
      </c>
      <c r="C12" s="23" t="n">
        <f aca="false">C7</f>
        <v>2018</v>
      </c>
      <c r="D12" s="24" t="n">
        <v>25000</v>
      </c>
    </row>
    <row r="13" s="1" customFormat="true" ht="15" hidden="false" customHeight="false" outlineLevel="0" collapsed="false">
      <c r="A13" s="1" t="s">
        <v>165</v>
      </c>
      <c r="B13" s="1" t="s">
        <v>219</v>
      </c>
      <c r="C13" s="23" t="n">
        <f aca="false">C12+1</f>
        <v>2019</v>
      </c>
      <c r="D13" s="24" t="n">
        <f aca="false">$D$12*0.05</f>
        <v>1250</v>
      </c>
    </row>
    <row r="14" s="1" customFormat="true" ht="15" hidden="false" customHeight="false" outlineLevel="0" collapsed="false">
      <c r="A14" s="1" t="s">
        <v>165</v>
      </c>
      <c r="B14" s="1" t="s">
        <v>219</v>
      </c>
      <c r="C14" s="23" t="n">
        <f aca="false">C13+1</f>
        <v>2020</v>
      </c>
      <c r="D14" s="24" t="n">
        <v>1000</v>
      </c>
    </row>
    <row r="15" s="1" customFormat="true" ht="15" hidden="false" customHeight="false" outlineLevel="0" collapsed="false">
      <c r="A15" s="1" t="s">
        <v>165</v>
      </c>
      <c r="B15" s="1" t="s">
        <v>219</v>
      </c>
      <c r="C15" s="23" t="n">
        <f aca="false">C14+1</f>
        <v>2021</v>
      </c>
      <c r="D15" s="24" t="n">
        <v>1000</v>
      </c>
    </row>
    <row r="16" s="1" customFormat="true" ht="15" hidden="false" customHeight="false" outlineLevel="0" collapsed="false">
      <c r="A16" s="1" t="s">
        <v>165</v>
      </c>
      <c r="B16" s="1" t="s">
        <v>219</v>
      </c>
      <c r="C16" s="23" t="n">
        <f aca="false">C15+1</f>
        <v>2022</v>
      </c>
      <c r="D16" s="24" t="n">
        <v>1000</v>
      </c>
    </row>
    <row r="17" customFormat="false" ht="15" hidden="false" customHeight="false" outlineLevel="0" collapsed="false">
      <c r="A17" s="0" t="s">
        <v>119</v>
      </c>
      <c r="B17" s="1" t="s">
        <v>219</v>
      </c>
      <c r="C17" s="23" t="n">
        <f aca="false">C12</f>
        <v>2018</v>
      </c>
      <c r="D17" s="24" t="n">
        <v>0</v>
      </c>
    </row>
    <row r="18" customFormat="false" ht="15" hidden="false" customHeight="false" outlineLevel="0" collapsed="false">
      <c r="A18" s="1" t="s">
        <v>119</v>
      </c>
      <c r="B18" s="1" t="s">
        <v>219</v>
      </c>
      <c r="C18" s="23" t="n">
        <f aca="false">C17+1</f>
        <v>2019</v>
      </c>
      <c r="D18" s="24" t="n">
        <v>0</v>
      </c>
    </row>
    <row r="19" customFormat="false" ht="15" hidden="false" customHeight="false" outlineLevel="0" collapsed="false">
      <c r="A19" s="1" t="s">
        <v>119</v>
      </c>
      <c r="B19" s="1" t="s">
        <v>219</v>
      </c>
      <c r="C19" s="23" t="n">
        <f aca="false">C18+1</f>
        <v>2020</v>
      </c>
      <c r="D19" s="24" t="n">
        <v>0</v>
      </c>
    </row>
    <row r="20" customFormat="false" ht="15" hidden="false" customHeight="false" outlineLevel="0" collapsed="false">
      <c r="A20" s="1" t="s">
        <v>119</v>
      </c>
      <c r="B20" s="1" t="s">
        <v>219</v>
      </c>
      <c r="C20" s="23" t="n">
        <f aca="false">C19+1</f>
        <v>2021</v>
      </c>
      <c r="D20" s="24" t="n">
        <v>0</v>
      </c>
    </row>
    <row r="21" customFormat="false" ht="15" hidden="false" customHeight="false" outlineLevel="0" collapsed="false">
      <c r="A21" s="1" t="s">
        <v>119</v>
      </c>
      <c r="B21" s="1" t="s">
        <v>219</v>
      </c>
      <c r="C21" s="23" t="n">
        <f aca="false">C20+1</f>
        <v>2022</v>
      </c>
      <c r="D21" s="24" t="n">
        <v>0</v>
      </c>
    </row>
  </sheetData>
  <autoFilter ref="A1:D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28.8877551020408"/>
    <col collapsed="false" hidden="false" max="2" min="2" style="0" width="10.8010204081633"/>
    <col collapsed="false" hidden="false" max="3" min="3" style="0" width="16.469387755102"/>
    <col collapsed="false" hidden="false" max="4" min="4" style="0" width="20.3826530612245"/>
    <col collapsed="false" hidden="false" max="5" min="5" style="0" width="23.4897959183673"/>
  </cols>
  <sheetData>
    <row r="1" customFormat="false" ht="13.8" hidden="false" customHeight="false" outlineLevel="0" collapsed="false">
      <c r="A1" s="2" t="s">
        <v>61</v>
      </c>
      <c r="B1" s="2" t="s">
        <v>220</v>
      </c>
      <c r="C1" s="2" t="s">
        <v>221</v>
      </c>
      <c r="D1" s="2" t="s">
        <v>217</v>
      </c>
      <c r="E1" s="2" t="s">
        <v>222</v>
      </c>
    </row>
    <row r="2" customFormat="false" ht="15" hidden="false" customHeight="false" outlineLevel="0" collapsed="false">
      <c r="A2" s="1" t="s">
        <v>223</v>
      </c>
      <c r="B2" s="0" t="n">
        <f aca="false">IF(C2,1,IF(VLOOKUP(A2,MódulosOpcionais!$A:$C,3,0)="Sim",1,0))</f>
        <v>1</v>
      </c>
      <c r="C2" s="1" t="n">
        <f aca="false">1</f>
        <v>1</v>
      </c>
      <c r="D2" s="0" t="s">
        <v>224</v>
      </c>
      <c r="E2" s="0" t="s">
        <v>225</v>
      </c>
    </row>
    <row r="3" customFormat="false" ht="15" hidden="false" customHeight="false" outlineLevel="0" collapsed="false">
      <c r="A3" s="1" t="s">
        <v>226</v>
      </c>
      <c r="B3" s="1" t="n">
        <f aca="false">IF(C3,1,IF(VLOOKUP(A3,MódulosOpcionais!$A:$C,3,0)="Sim",1,0))</f>
        <v>1</v>
      </c>
      <c r="C3" s="1" t="n">
        <f aca="false">1</f>
        <v>1</v>
      </c>
      <c r="D3" s="0" t="s">
        <v>224</v>
      </c>
      <c r="E3" s="0" t="s">
        <v>225</v>
      </c>
    </row>
    <row r="4" customFormat="false" ht="15" hidden="false" customHeight="false" outlineLevel="0" collapsed="false">
      <c r="A4" s="1" t="s">
        <v>227</v>
      </c>
      <c r="B4" s="1" t="n">
        <f aca="false">IF(C4,1,IF(VLOOKUP(A4,MódulosOpcionais!$A:$C,3,0)="Sim",1,0))</f>
        <v>1</v>
      </c>
      <c r="C4" s="1" t="n">
        <f aca="false">1</f>
        <v>1</v>
      </c>
      <c r="D4" s="1" t="s">
        <v>228</v>
      </c>
      <c r="E4" s="0" t="s">
        <v>229</v>
      </c>
    </row>
    <row r="5" customFormat="false" ht="15" hidden="false" customHeight="false" outlineLevel="0" collapsed="false">
      <c r="A5" s="1" t="s">
        <v>230</v>
      </c>
      <c r="B5" s="1" t="n">
        <f aca="false">IF(C5,1,IF(VLOOKUP(A5,MódulosOpcionais!$A:$C,3,0)="Sim",1,0))</f>
        <v>1</v>
      </c>
      <c r="C5" s="1" t="n">
        <f aca="false">1</f>
        <v>1</v>
      </c>
      <c r="D5" s="1" t="s">
        <v>228</v>
      </c>
      <c r="E5" s="0" t="s">
        <v>231</v>
      </c>
    </row>
    <row r="6" customFormat="false" ht="15" hidden="false" customHeight="false" outlineLevel="0" collapsed="false">
      <c r="A6" s="1" t="s">
        <v>64</v>
      </c>
      <c r="B6" s="1" t="n">
        <f aca="false">IF(C6,1,IF(VLOOKUP(A6,MódulosOpcionais!$A:$C,3,0)="Sim",1,0))</f>
        <v>0</v>
      </c>
      <c r="C6" s="1" t="n">
        <f aca="false">0</f>
        <v>0</v>
      </c>
      <c r="D6" s="0" t="s">
        <v>232</v>
      </c>
      <c r="E6" s="0" t="s">
        <v>233</v>
      </c>
    </row>
    <row r="7" customFormat="false" ht="13.8" hidden="false" customHeight="false" outlineLevel="0" collapsed="false">
      <c r="A7" s="1" t="s">
        <v>234</v>
      </c>
      <c r="B7" s="1" t="n">
        <f aca="false">IF(C7,1,IF(VLOOKUP(A7,MódulosOpcionais!$A:$C,3,0)="Sim",1,0))</f>
        <v>1</v>
      </c>
      <c r="C7" s="1" t="n">
        <f aca="false">1</f>
        <v>1</v>
      </c>
      <c r="D7" s="1" t="s">
        <v>224</v>
      </c>
      <c r="E7" s="0" t="s">
        <v>225</v>
      </c>
    </row>
    <row r="8" customFormat="false" ht="15" hidden="false" customHeight="false" outlineLevel="0" collapsed="false">
      <c r="A8" s="1" t="s">
        <v>67</v>
      </c>
      <c r="B8" s="1" t="n">
        <f aca="false">IF(C8,1,IF(VLOOKUP(A8,MódulosOpcionais!$A:$C,3,0)="Sim",1,0))</f>
        <v>0</v>
      </c>
      <c r="C8" s="1" t="n">
        <f aca="false">0</f>
        <v>0</v>
      </c>
      <c r="D8" s="0" t="s">
        <v>228</v>
      </c>
      <c r="E8" s="0" t="s">
        <v>235</v>
      </c>
    </row>
    <row r="9" customFormat="false" ht="15" hidden="false" customHeight="false" outlineLevel="0" collapsed="false">
      <c r="A9" s="1" t="s">
        <v>69</v>
      </c>
      <c r="B9" s="1" t="n">
        <f aca="false">IF(C9,1,IF(VLOOKUP(A9,MódulosOpcionais!$A:$C,3,0)="Sim",1,0))</f>
        <v>1</v>
      </c>
      <c r="C9" s="1" t="n">
        <f aca="false">0</f>
        <v>0</v>
      </c>
      <c r="D9" s="1" t="s">
        <v>232</v>
      </c>
      <c r="E9" s="0" t="s">
        <v>236</v>
      </c>
    </row>
    <row r="10" customFormat="false" ht="15" hidden="false" customHeight="false" outlineLevel="0" collapsed="false">
      <c r="A10" s="1" t="s">
        <v>71</v>
      </c>
      <c r="B10" s="1" t="n">
        <f aca="false">IF(C10,1,IF(VLOOKUP(A10,MódulosOpcionais!$A:$C,3,0)="Sim",1,0))</f>
        <v>0</v>
      </c>
      <c r="C10" s="1" t="n">
        <f aca="false">0</f>
        <v>0</v>
      </c>
      <c r="D10" s="1" t="s">
        <v>228</v>
      </c>
      <c r="E10" s="0" t="s">
        <v>237</v>
      </c>
    </row>
    <row r="11" customFormat="false" ht="15" hidden="false" customHeight="false" outlineLevel="0" collapsed="false">
      <c r="A11" s="1" t="s">
        <v>73</v>
      </c>
      <c r="B11" s="1" t="n">
        <f aca="false">IF(C11,1,IF(VLOOKUP(A11,MódulosOpcionais!$A:$C,3,0)="Sim",1,0))</f>
        <v>0</v>
      </c>
      <c r="C11" s="1" t="n">
        <f aca="false">0</f>
        <v>0</v>
      </c>
      <c r="D11" s="1" t="s">
        <v>228</v>
      </c>
      <c r="E11" s="0" t="s">
        <v>238</v>
      </c>
    </row>
    <row r="12" customFormat="false" ht="15" hidden="false" customHeight="false" outlineLevel="0" collapsed="false">
      <c r="A12" s="1" t="s">
        <v>75</v>
      </c>
      <c r="B12" s="1" t="n">
        <f aca="false">IF(C12,1,IF(VLOOKUP(A12,MódulosOpcionais!$A:$C,3,0)="Sim",1,0))</f>
        <v>1</v>
      </c>
      <c r="C12" s="1" t="n">
        <f aca="false">0</f>
        <v>0</v>
      </c>
      <c r="D12" s="0" t="s">
        <v>239</v>
      </c>
      <c r="E12" s="0" t="s">
        <v>240</v>
      </c>
    </row>
    <row r="13" customFormat="false" ht="15" hidden="false" customHeight="false" outlineLevel="0" collapsed="false">
      <c r="A13" s="1" t="s">
        <v>241</v>
      </c>
      <c r="B13" s="1" t="n">
        <f aca="false">IF(C13,1,IF(VLOOKUP(A13,MódulosOpcionais!$A:$C,3,0)="Sim",1,0))</f>
        <v>1</v>
      </c>
      <c r="C13" s="1" t="n">
        <f aca="false">1</f>
        <v>1</v>
      </c>
      <c r="D13" s="1" t="s">
        <v>224</v>
      </c>
      <c r="E13" s="0" t="s">
        <v>225</v>
      </c>
    </row>
    <row r="14" customFormat="false" ht="15" hidden="false" customHeight="false" outlineLevel="0" collapsed="false">
      <c r="A14" s="1" t="s">
        <v>77</v>
      </c>
      <c r="B14" s="1" t="n">
        <f aca="false">IF(C14,1,IF(VLOOKUP(A14,MódulosOpcionais!$A:$C,3,0)="Sim",1,0))</f>
        <v>1</v>
      </c>
      <c r="C14" s="1" t="n">
        <f aca="false">0</f>
        <v>0</v>
      </c>
      <c r="D14" s="0" t="s">
        <v>232</v>
      </c>
      <c r="E14" s="0" t="s">
        <v>242</v>
      </c>
    </row>
    <row r="15" customFormat="false" ht="15" hidden="false" customHeight="false" outlineLevel="0" collapsed="false">
      <c r="A15" s="1" t="s">
        <v>79</v>
      </c>
      <c r="B15" s="1" t="n">
        <f aca="false">IF(C15,1,IF(VLOOKUP(A15,MódulosOpcionais!$A:$C,3,0)="Sim",1,0))</f>
        <v>1</v>
      </c>
      <c r="C15" s="1" t="n">
        <f aca="false">0</f>
        <v>0</v>
      </c>
      <c r="D15" s="0" t="s">
        <v>232</v>
      </c>
      <c r="E15" s="0" t="s">
        <v>243</v>
      </c>
    </row>
    <row r="16" customFormat="false" ht="15" hidden="false" customHeight="false" outlineLevel="0" collapsed="false">
      <c r="A16" s="1" t="s">
        <v>81</v>
      </c>
      <c r="B16" s="1" t="n">
        <f aca="false">IF(C16,1,IF(VLOOKUP(A16,MódulosOpcionais!$A:$C,3,0)="Sim",1,0))</f>
        <v>0</v>
      </c>
      <c r="C16" s="1" t="n">
        <f aca="false">0</f>
        <v>0</v>
      </c>
      <c r="D16" s="0" t="s">
        <v>232</v>
      </c>
      <c r="E16" s="0" t="s">
        <v>244</v>
      </c>
    </row>
    <row r="17" customFormat="false" ht="15" hidden="false" customHeight="false" outlineLevel="0" collapsed="false">
      <c r="A17" s="1" t="s">
        <v>83</v>
      </c>
      <c r="B17" s="1" t="n">
        <f aca="false">IF(C17,1,IF(VLOOKUP(A17,MódulosOpcionais!$A:$C,3,0)="Sim",1,0))</f>
        <v>1</v>
      </c>
      <c r="C17" s="1" t="n">
        <f aca="false">0</f>
        <v>0</v>
      </c>
      <c r="D17" s="0" t="s">
        <v>228</v>
      </c>
      <c r="E17" s="0" t="s">
        <v>245</v>
      </c>
    </row>
    <row r="18" customFormat="false" ht="15" hidden="false" customHeight="false" outlineLevel="0" collapsed="false">
      <c r="A18" s="1" t="s">
        <v>85</v>
      </c>
      <c r="B18" s="1" t="n">
        <f aca="false">IF(C18,1,IF(VLOOKUP(A18,MódulosOpcionais!$A:$C,3,0)="Sim",1,0))</f>
        <v>1</v>
      </c>
      <c r="C18" s="1" t="n">
        <f aca="false">0</f>
        <v>0</v>
      </c>
      <c r="D18" s="0" t="s">
        <v>228</v>
      </c>
      <c r="E18" s="0" t="s">
        <v>246</v>
      </c>
    </row>
    <row r="19" customFormat="false" ht="15" hidden="false" customHeight="false" outlineLevel="0" collapsed="false">
      <c r="A19" s="1" t="s">
        <v>87</v>
      </c>
      <c r="B19" s="1" t="n">
        <f aca="false">IF(C19,1,IF(VLOOKUP(A19,MódulosOpcionais!$A:$C,3,0)="Sim",1,0))</f>
        <v>0</v>
      </c>
      <c r="C19" s="1" t="n">
        <f aca="false">0</f>
        <v>0</v>
      </c>
      <c r="D19" s="0" t="s">
        <v>239</v>
      </c>
      <c r="E19" s="0" t="s">
        <v>247</v>
      </c>
    </row>
    <row r="20" customFormat="false" ht="13.8" hidden="false" customHeight="false" outlineLevel="0" collapsed="false">
      <c r="A20" s="1" t="s">
        <v>89</v>
      </c>
      <c r="B20" s="1" t="n">
        <f aca="false">IF(C20,1,IF(VLOOKUP(A20,MódulosOpcionais!$A:$C,3,0)="Sim",1,0))</f>
        <v>0</v>
      </c>
      <c r="C20" s="1" t="n">
        <f aca="false">0</f>
        <v>0</v>
      </c>
      <c r="D20" s="0" t="s">
        <v>239</v>
      </c>
      <c r="E20" s="0" t="s">
        <v>247</v>
      </c>
    </row>
    <row r="21" customFormat="false" ht="15" hidden="false" customHeight="false" outlineLevel="0" collapsed="false">
      <c r="A21" s="1" t="s">
        <v>91</v>
      </c>
      <c r="B21" s="1" t="n">
        <f aca="false">IF(C21,1,IF(VLOOKUP(A21,MódulosOpcionais!$A:$C,3,0)="Sim",1,0))</f>
        <v>1</v>
      </c>
      <c r="C21" s="1" t="n">
        <f aca="false">0</f>
        <v>0</v>
      </c>
      <c r="D21" s="0" t="s">
        <v>248</v>
      </c>
      <c r="E21" s="0" t="s">
        <v>249</v>
      </c>
    </row>
    <row r="22" customFormat="false" ht="15" hidden="false" customHeight="false" outlineLevel="0" collapsed="false">
      <c r="A22" s="1" t="s">
        <v>93</v>
      </c>
      <c r="B22" s="1" t="n">
        <f aca="false">IF(C22,1,IF(VLOOKUP(A22,MódulosOpcionais!$A:$C,3,0)="Sim",1,0))</f>
        <v>0</v>
      </c>
      <c r="C22" s="1" t="n">
        <f aca="false">0</f>
        <v>0</v>
      </c>
      <c r="D22" s="0" t="s">
        <v>232</v>
      </c>
      <c r="E22" s="0" t="s">
        <v>250</v>
      </c>
    </row>
    <row r="23" customFormat="false" ht="15" hidden="false" customHeight="false" outlineLevel="0" collapsed="false">
      <c r="A23" s="1" t="s">
        <v>95</v>
      </c>
      <c r="B23" s="1" t="n">
        <f aca="false">IF(C23,1,IF(VLOOKUP(A23,MódulosOpcionais!$A:$C,3,0)="Sim",1,0))</f>
        <v>0</v>
      </c>
      <c r="C23" s="1" t="n">
        <f aca="false">0</f>
        <v>0</v>
      </c>
      <c r="D23" s="0" t="s">
        <v>232</v>
      </c>
      <c r="E23" s="0" t="s">
        <v>251</v>
      </c>
    </row>
    <row r="24" customFormat="false" ht="15" hidden="false" customHeight="false" outlineLevel="0" collapsed="false">
      <c r="A24" s="1" t="s">
        <v>252</v>
      </c>
      <c r="B24" s="1" t="n">
        <f aca="false">IF(C24,1,IF(VLOOKUP(A24,MódulosOpcionais!$A:$C,3,0)="Sim",1,0))</f>
        <v>1</v>
      </c>
      <c r="C24" s="1" t="n">
        <f aca="false">1</f>
        <v>1</v>
      </c>
      <c r="D24" s="0" t="s">
        <v>248</v>
      </c>
      <c r="E24" s="0" t="s">
        <v>253</v>
      </c>
    </row>
    <row r="25" customFormat="false" ht="15" hidden="false" customHeight="false" outlineLevel="0" collapsed="false">
      <c r="A25" s="1" t="s">
        <v>97</v>
      </c>
      <c r="B25" s="1" t="n">
        <f aca="false">IF(C25,1,IF(VLOOKUP(A25,MódulosOpcionais!$A:$C,3,0)="Sim",1,0))</f>
        <v>1</v>
      </c>
      <c r="C25" s="1" t="n">
        <f aca="false">0</f>
        <v>0</v>
      </c>
      <c r="D25" s="0" t="s">
        <v>232</v>
      </c>
      <c r="E25" s="0" t="s">
        <v>254</v>
      </c>
    </row>
    <row r="26" customFormat="false" ht="13.8" hidden="false" customHeight="false" outlineLevel="0" collapsed="false">
      <c r="A26" s="1" t="s">
        <v>255</v>
      </c>
      <c r="B26" s="1" t="n">
        <f aca="false">IF(C26,1,IF(VLOOKUP(A26,MódulosOpcionais!$A:$C,3,0)="Sim",1,0))</f>
        <v>1</v>
      </c>
      <c r="C26" s="1" t="n">
        <f aca="false">1</f>
        <v>1</v>
      </c>
      <c r="D26" s="1" t="s">
        <v>224</v>
      </c>
      <c r="E26" s="0" t="s">
        <v>225</v>
      </c>
    </row>
  </sheetData>
  <autoFilter ref="A1:D2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2017-12-22T16:56:05Z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