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tri_state/sampling_sites/"/>
    </mc:Choice>
  </mc:AlternateContent>
  <xr:revisionPtr revIDLastSave="0" documentId="13_ncr:1_{CBE1C8F7-6742-7643-8F38-AB51FF5AD9AC}" xr6:coauthVersionLast="36" xr6:coauthVersionMax="36" xr10:uidLastSave="{00000000-0000-0000-0000-000000000000}"/>
  <bookViews>
    <workbookView xWindow="15100" yWindow="2740" windowWidth="29840" windowHeight="20880" xr2:uid="{85CAFC41-C621-D94D-9406-458A45C0D7F8}"/>
  </bookViews>
  <sheets>
    <sheet name="Sites" sheetId="2" r:id="rId1"/>
    <sheet name="Testing round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G22" i="2"/>
  <c r="G21" i="2"/>
  <c r="G20" i="2"/>
  <c r="G19" i="2"/>
  <c r="G18" i="2"/>
  <c r="G17" i="2"/>
  <c r="G16" i="2"/>
  <c r="G15" i="2"/>
  <c r="G14" i="2"/>
  <c r="G13" i="2"/>
  <c r="G12" i="2"/>
  <c r="G11" i="2"/>
  <c r="G29" i="2"/>
  <c r="H29" i="2"/>
  <c r="H32" i="2" l="1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10" i="2"/>
  <c r="H9" i="2"/>
  <c r="H8" i="2"/>
  <c r="H7" i="2"/>
  <c r="H6" i="2"/>
  <c r="H5" i="2"/>
  <c r="H4" i="2"/>
  <c r="H3" i="2"/>
  <c r="H2" i="2"/>
  <c r="G8" i="2"/>
  <c r="G7" i="2"/>
  <c r="G6" i="2"/>
  <c r="G10" i="2"/>
  <c r="G9" i="2"/>
  <c r="G5" i="2"/>
  <c r="G4" i="2"/>
  <c r="G3" i="2"/>
  <c r="G2" i="2"/>
</calcChain>
</file>

<file path=xl/sharedStrings.xml><?xml version="1.0" encoding="utf-8"?>
<sst xmlns="http://schemas.openxmlformats.org/spreadsheetml/2006/main" count="239" uniqueCount="132">
  <si>
    <t>area</t>
  </si>
  <si>
    <t>location</t>
  </si>
  <si>
    <t>Crescent City</t>
  </si>
  <si>
    <t>Trinidad</t>
  </si>
  <si>
    <t>Eureka</t>
  </si>
  <si>
    <t>Klamath River</t>
  </si>
  <si>
    <t>St. George Reef</t>
  </si>
  <si>
    <t>Lagoons</t>
  </si>
  <si>
    <t>Trinidad Head</t>
  </si>
  <si>
    <t>LP Eureka</t>
  </si>
  <si>
    <t>Eel River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</si>
  <si>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</si>
  <si>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</si>
  <si>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</si>
  <si>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</si>
  <si>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</si>
  <si>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</si>
  <si>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</si>
  <si>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</si>
  <si>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</si>
  <si>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</si>
  <si>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</si>
  <si>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</si>
  <si>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</si>
  <si>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</si>
  <si>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</si>
  <si>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</si>
  <si>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</si>
  <si>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</si>
  <si>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</si>
  <si>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</si>
  <si>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</si>
  <si>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</si>
  <si>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</si>
  <si>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</si>
  <si>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</si>
  <si>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</si>
  <si>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</si>
  <si>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</si>
  <si>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</si>
  <si>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</si>
  <si>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Brookings</t>
  </si>
  <si>
    <t>California</t>
  </si>
  <si>
    <t>15, 25, 35 fathoms</t>
  </si>
  <si>
    <t>Port Orford</t>
  </si>
  <si>
    <t>lat_dms</t>
  </si>
  <si>
    <t>long_dms</t>
  </si>
  <si>
    <t xml:space="preserve">46°55’	</t>
  </si>
  <si>
    <t>124°15’</t>
  </si>
  <si>
    <t xml:space="preserve">46°49’	</t>
  </si>
  <si>
    <t>124°12’</t>
  </si>
  <si>
    <t xml:space="preserve">46°44’	</t>
  </si>
  <si>
    <t>124°11’</t>
  </si>
  <si>
    <t xml:space="preserve">46°15’	</t>
  </si>
  <si>
    <t>124°10’</t>
  </si>
  <si>
    <t xml:space="preserve">46°19’	</t>
  </si>
  <si>
    <t>124°09’</t>
  </si>
  <si>
    <t xml:space="preserve">46°23’	</t>
  </si>
  <si>
    <t xml:space="preserve">47°39’	</t>
  </si>
  <si>
    <t>124°35’</t>
  </si>
  <si>
    <t xml:space="preserve">47°32’	</t>
  </si>
  <si>
    <t>124°36’</t>
  </si>
  <si>
    <t xml:space="preserve">47°26’	</t>
  </si>
  <si>
    <t>124°34’</t>
  </si>
  <si>
    <t xml:space="preserve">41°33’ </t>
  </si>
  <si>
    <t xml:space="preserve">41°46’ </t>
  </si>
  <si>
    <t xml:space="preserve">41°16’ </t>
  </si>
  <si>
    <t xml:space="preserve">41°03’ </t>
  </si>
  <si>
    <t xml:space="preserve">40°50’ </t>
  </si>
  <si>
    <t xml:space="preserve">40°39’ </t>
  </si>
  <si>
    <t xml:space="preserve">38°26’ </t>
  </si>
  <si>
    <t xml:space="preserve">38°02’ </t>
  </si>
  <si>
    <t xml:space="preserve">37°50’ </t>
  </si>
  <si>
    <t xml:space="preserve">37°37’ </t>
  </si>
  <si>
    <t xml:space="preserve">124°11’ </t>
  </si>
  <si>
    <t xml:space="preserve">124°15’ </t>
  </si>
  <si>
    <t xml:space="preserve">124°09’ </t>
  </si>
  <si>
    <t xml:space="preserve">124°14’ </t>
  </si>
  <si>
    <t xml:space="preserve">124°23’ </t>
  </si>
  <si>
    <t xml:space="preserve">123°11’ </t>
  </si>
  <si>
    <t>123°03’</t>
  </si>
  <si>
    <t xml:space="preserve">122°46’ </t>
  </si>
  <si>
    <t xml:space="preserve">122°41’ </t>
  </si>
  <si>
    <t>North Newport</t>
  </si>
  <si>
    <t>South Newport</t>
  </si>
  <si>
    <t>North Charleston</t>
  </si>
  <si>
    <t>South Charleston</t>
  </si>
  <si>
    <t xml:space="preserve">44° 54’N </t>
  </si>
  <si>
    <t xml:space="preserve">124° 06.3’W </t>
  </si>
  <si>
    <t xml:space="preserve">44° 17.5’N </t>
  </si>
  <si>
    <t xml:space="preserve">124° 12’W </t>
  </si>
  <si>
    <t xml:space="preserve">43° 36.5’N </t>
  </si>
  <si>
    <t xml:space="preserve">124° 15.3’ W </t>
  </si>
  <si>
    <t xml:space="preserve">43° 19.5’N </t>
  </si>
  <si>
    <t xml:space="preserve">124° 26.3’ W </t>
  </si>
  <si>
    <t xml:space="preserve">42° 58.5’N </t>
  </si>
  <si>
    <t xml:space="preserve">124° 31.4’ W </t>
  </si>
  <si>
    <t xml:space="preserve">42° 37.5’N </t>
  </si>
  <si>
    <t xml:space="preserve">124° 27.5’ W </t>
  </si>
  <si>
    <t xml:space="preserve">42° 10’N </t>
  </si>
  <si>
    <t xml:space="preserve">124° 24.1’ W </t>
  </si>
  <si>
    <t xml:space="preserve">46° 00’N </t>
  </si>
  <si>
    <t xml:space="preserve">124° 3.6’W </t>
  </si>
  <si>
    <t xml:space="preserve">45° 33’N </t>
  </si>
  <si>
    <t xml:space="preserve">124° 02’W </t>
  </si>
  <si>
    <t xml:space="preserve">45° 10’N </t>
  </si>
  <si>
    <t xml:space="preserve">124° 2.8’ W </t>
  </si>
  <si>
    <t xml:space="preserve">44° 34.2’N </t>
  </si>
  <si>
    <t xml:space="preserve">124° 11’ W </t>
  </si>
  <si>
    <t xml:space="preserve">43° 57.5’N </t>
  </si>
  <si>
    <t xml:space="preserve">124° 12.5’ W </t>
  </si>
  <si>
    <t>North Newport 1</t>
  </si>
  <si>
    <t>North Newport 2</t>
  </si>
  <si>
    <t>South Newport 1</t>
  </si>
  <si>
    <t>South Newport 2</t>
  </si>
  <si>
    <t>North Charleston 1</t>
  </si>
  <si>
    <t>North Charleston 2</t>
  </si>
  <si>
    <t>South Charleston 1</t>
  </si>
  <si>
    <t>South Charleston 2</t>
  </si>
  <si>
    <t>Round</t>
  </si>
  <si>
    <t>Target Date</t>
  </si>
  <si>
    <t>Drop Dead Date</t>
  </si>
  <si>
    <t>November 15</t>
  </si>
  <si>
    <t>November 22</t>
  </si>
  <si>
    <t>December 7</t>
  </si>
  <si>
    <t>Delay date</t>
  </si>
  <si>
    <t>December 16</t>
  </si>
  <si>
    <t>December 31</t>
  </si>
  <si>
    <t>December 22</t>
  </si>
  <si>
    <t>December 31, January 15, or February 1</t>
  </si>
  <si>
    <t>January 7</t>
  </si>
  <si>
    <t>January 15 or February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</si>
</sst>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K46"/>
  <sheetViews>
    <sheetView tabSelected="1" zoomScale="88" zoomScaleNormal="88" workbookViewId="0">
      <selection activeCell="C12" sqref="C12"/>
    </sheetView>
  </sheetViews>
  <sheetFormatPr baseColWidth="10" defaultRowHeight="16"/>
  <cols>
    <col min="1" max="1" width="11.6640625" bestFit="1" customWidth="1"/>
    <col min="2" max="2" width="16" bestFit="1" customWidth="1"/>
    <col min="3" max="3" width="17.6640625" bestFit="1" customWidth="1"/>
    <col min="4" max="4" width="13.1640625" bestFit="1" customWidth="1"/>
    <col min="5" max="5" width="10.6640625" bestFit="1" customWidth="1"/>
    <col min="6" max="6" width="12.6640625" bestFit="1" customWidth="1"/>
    <col min="7" max="7" width="9.83203125" bestFit="1" customWidth="1"/>
    <col min="8" max="8" width="11" bestFit="1" customWidth="1"/>
    <col min="9" max="9" width="17.33203125" bestFit="1" customWidth="1"/>
  </cols>
  <sheetData>
    <row r="1" spans="1:11" s="1" customFormat="1">
      <c r="A1" s="1" t="s">
        <v>23</v>
      </c>
      <c r="B1" s="1" t="s">
        <v>0</v>
      </c>
      <c r="C1" s="1" t="s">
        <v>1</v>
      </c>
      <c r="D1" s="1" t="s">
        <v>18</v>
      </c>
      <c r="E1" s="1" t="s">
        <v>45</v>
      </c>
      <c r="F1" s="1" t="s">
        <v>46</v>
      </c>
      <c r="G1" s="1" t="s">
        <v>11</v>
      </c>
      <c r="H1" s="1" t="s">
        <v>12</v>
      </c>
      <c r="I1" s="1" t="s">
        <v>36</v>
      </c>
    </row>
    <row r="2" spans="1:11">
      <c r="A2" t="s">
        <v>24</v>
      </c>
      <c r="B2" t="s">
        <v>21</v>
      </c>
      <c r="C2" t="s">
        <v>22</v>
      </c>
      <c r="D2" t="s">
        <v>20</v>
      </c>
      <c r="E2" t="s">
        <v>47</v>
      </c>
      <c r="F2" t="s">
        <v>48</v>
      </c>
      <c r="G2" s="2">
        <f>46+55/60</f>
        <v>46.916666666666664</v>
      </c>
      <c r="H2" s="2">
        <f>124+15/60</f>
        <v>124.25</v>
      </c>
      <c r="I2" t="s">
        <v>37</v>
      </c>
      <c r="K2" s="5"/>
    </row>
    <row r="3" spans="1:11">
      <c r="A3" t="s">
        <v>24</v>
      </c>
      <c r="B3" t="s">
        <v>21</v>
      </c>
      <c r="C3" t="s">
        <v>25</v>
      </c>
      <c r="D3" t="s">
        <v>20</v>
      </c>
      <c r="E3" t="s">
        <v>49</v>
      </c>
      <c r="F3" t="s">
        <v>50</v>
      </c>
      <c r="G3" s="2">
        <f>46+49/60</f>
        <v>46.81666666666667</v>
      </c>
      <c r="H3" s="2">
        <f>124+12/60</f>
        <v>124.2</v>
      </c>
      <c r="I3" t="s">
        <v>37</v>
      </c>
    </row>
    <row r="4" spans="1:11">
      <c r="A4" t="s">
        <v>24</v>
      </c>
      <c r="B4" t="s">
        <v>21</v>
      </c>
      <c r="C4" t="s">
        <v>26</v>
      </c>
      <c r="D4" t="s">
        <v>20</v>
      </c>
      <c r="E4" t="s">
        <v>51</v>
      </c>
      <c r="F4" t="s">
        <v>52</v>
      </c>
      <c r="G4" s="2">
        <f>46+44/60</f>
        <v>46.733333333333334</v>
      </c>
      <c r="H4" s="2">
        <f>124+11/60</f>
        <v>124.18333333333334</v>
      </c>
      <c r="I4" t="s">
        <v>37</v>
      </c>
      <c r="K4" s="6"/>
    </row>
    <row r="5" spans="1:11">
      <c r="A5" t="s">
        <v>24</v>
      </c>
      <c r="B5" t="s">
        <v>30</v>
      </c>
      <c r="C5" t="s">
        <v>27</v>
      </c>
      <c r="D5" t="s">
        <v>20</v>
      </c>
      <c r="E5" t="s">
        <v>53</v>
      </c>
      <c r="F5" t="s">
        <v>54</v>
      </c>
      <c r="G5" s="2">
        <f>46+15/60</f>
        <v>46.25</v>
      </c>
      <c r="H5" s="2">
        <f>124+10/60</f>
        <v>124.16666666666667</v>
      </c>
      <c r="I5" t="s">
        <v>37</v>
      </c>
    </row>
    <row r="6" spans="1:11">
      <c r="A6" t="s">
        <v>24</v>
      </c>
      <c r="B6" t="s">
        <v>30</v>
      </c>
      <c r="C6" t="s">
        <v>28</v>
      </c>
      <c r="D6" t="s">
        <v>20</v>
      </c>
      <c r="E6" t="s">
        <v>55</v>
      </c>
      <c r="F6" t="s">
        <v>56</v>
      </c>
      <c r="G6" s="2">
        <f>46+19/60</f>
        <v>46.31666666666667</v>
      </c>
      <c r="H6" s="2">
        <f>124+9/60</f>
        <v>124.15</v>
      </c>
      <c r="I6" t="s">
        <v>37</v>
      </c>
      <c r="K6" s="5"/>
    </row>
    <row r="7" spans="1:11">
      <c r="A7" t="s">
        <v>24</v>
      </c>
      <c r="B7" t="s">
        <v>30</v>
      </c>
      <c r="C7" t="s">
        <v>29</v>
      </c>
      <c r="D7" t="s">
        <v>20</v>
      </c>
      <c r="E7" t="s">
        <v>57</v>
      </c>
      <c r="F7" t="s">
        <v>56</v>
      </c>
      <c r="G7" s="2">
        <f>46+23/60</f>
        <v>46.383333333333333</v>
      </c>
      <c r="H7" s="2">
        <f>124+9/60</f>
        <v>124.15</v>
      </c>
      <c r="I7" t="s">
        <v>37</v>
      </c>
    </row>
    <row r="8" spans="1:11">
      <c r="A8" t="s">
        <v>24</v>
      </c>
      <c r="B8" t="s">
        <v>31</v>
      </c>
      <c r="C8" t="s">
        <v>33</v>
      </c>
      <c r="D8" t="s">
        <v>32</v>
      </c>
      <c r="E8" t="s">
        <v>58</v>
      </c>
      <c r="F8" t="s">
        <v>59</v>
      </c>
      <c r="G8" s="2">
        <f>47+39/60</f>
        <v>47.65</v>
      </c>
      <c r="H8" s="2">
        <f>124+35/60</f>
        <v>124.58333333333333</v>
      </c>
      <c r="I8" t="s">
        <v>37</v>
      </c>
      <c r="K8" s="6"/>
    </row>
    <row r="9" spans="1:11">
      <c r="A9" t="s">
        <v>24</v>
      </c>
      <c r="B9" t="s">
        <v>31</v>
      </c>
      <c r="C9" t="s">
        <v>34</v>
      </c>
      <c r="D9" t="s">
        <v>32</v>
      </c>
      <c r="E9" t="s">
        <v>60</v>
      </c>
      <c r="F9" t="s">
        <v>61</v>
      </c>
      <c r="G9" s="2">
        <f>47+32/60</f>
        <v>47.533333333333331</v>
      </c>
      <c r="H9" s="2">
        <f>124+36/60</f>
        <v>124.6</v>
      </c>
      <c r="I9" t="s">
        <v>37</v>
      </c>
    </row>
    <row r="10" spans="1:11">
      <c r="A10" t="s">
        <v>24</v>
      </c>
      <c r="B10" t="s">
        <v>31</v>
      </c>
      <c r="C10" t="s">
        <v>35</v>
      </c>
      <c r="D10" t="s">
        <v>32</v>
      </c>
      <c r="E10" t="s">
        <v>62</v>
      </c>
      <c r="F10" t="s">
        <v>63</v>
      </c>
      <c r="G10" s="2">
        <f>47+26/60</f>
        <v>47.43333333333333</v>
      </c>
      <c r="H10" s="2">
        <f>124+34/60</f>
        <v>124.56666666666666</v>
      </c>
      <c r="I10" t="s">
        <v>37</v>
      </c>
    </row>
    <row r="11" spans="1:11">
      <c r="A11" t="s">
        <v>38</v>
      </c>
      <c r="B11" t="s">
        <v>39</v>
      </c>
      <c r="C11" t="s">
        <v>39</v>
      </c>
      <c r="D11" t="s">
        <v>20</v>
      </c>
      <c r="E11" t="s">
        <v>101</v>
      </c>
      <c r="F11" t="s">
        <v>102</v>
      </c>
      <c r="G11" s="2">
        <f>46</f>
        <v>46</v>
      </c>
      <c r="H11" s="2">
        <f>124+3.6/60</f>
        <v>124.06</v>
      </c>
      <c r="I11" t="s">
        <v>37</v>
      </c>
    </row>
    <row r="12" spans="1:11">
      <c r="A12" t="s">
        <v>38</v>
      </c>
      <c r="B12" t="s">
        <v>40</v>
      </c>
      <c r="C12" t="s">
        <v>40</v>
      </c>
      <c r="D12" t="s">
        <v>20</v>
      </c>
      <c r="E12" t="s">
        <v>103</v>
      </c>
      <c r="F12" t="s">
        <v>104</v>
      </c>
      <c r="G12" s="2">
        <f>45+33/60</f>
        <v>45.55</v>
      </c>
      <c r="H12" s="2">
        <f>124+2/60</f>
        <v>124.03333333333333</v>
      </c>
      <c r="I12" t="s">
        <v>37</v>
      </c>
    </row>
    <row r="13" spans="1:11">
      <c r="A13" t="s">
        <v>38</v>
      </c>
      <c r="B13" t="s">
        <v>83</v>
      </c>
      <c r="C13" t="s">
        <v>111</v>
      </c>
      <c r="D13" t="s">
        <v>20</v>
      </c>
      <c r="E13" t="s">
        <v>105</v>
      </c>
      <c r="F13" t="s">
        <v>106</v>
      </c>
      <c r="G13" s="2">
        <f>45+10/60</f>
        <v>45.166666666666664</v>
      </c>
      <c r="H13" s="2">
        <f>124+2.8/60</f>
        <v>124.04666666666667</v>
      </c>
      <c r="I13" t="s">
        <v>37</v>
      </c>
    </row>
    <row r="14" spans="1:11">
      <c r="A14" t="s">
        <v>38</v>
      </c>
      <c r="B14" t="s">
        <v>83</v>
      </c>
      <c r="C14" t="s">
        <v>112</v>
      </c>
      <c r="D14" t="s">
        <v>20</v>
      </c>
      <c r="E14" t="s">
        <v>87</v>
      </c>
      <c r="F14" t="s">
        <v>88</v>
      </c>
      <c r="G14" s="2">
        <f>44+54/60</f>
        <v>44.9</v>
      </c>
      <c r="H14" s="2">
        <f>124+6.3/60</f>
        <v>124.105</v>
      </c>
      <c r="I14" t="s">
        <v>37</v>
      </c>
    </row>
    <row r="15" spans="1:11">
      <c r="A15" t="s">
        <v>38</v>
      </c>
      <c r="B15" t="s">
        <v>84</v>
      </c>
      <c r="C15" t="s">
        <v>113</v>
      </c>
      <c r="D15" t="s">
        <v>20</v>
      </c>
      <c r="E15" t="s">
        <v>107</v>
      </c>
      <c r="F15" t="s">
        <v>108</v>
      </c>
      <c r="G15" s="2">
        <f>44+34.2/60</f>
        <v>44.57</v>
      </c>
      <c r="H15" s="2">
        <f>124+11/60</f>
        <v>124.18333333333334</v>
      </c>
      <c r="I15" t="s">
        <v>37</v>
      </c>
    </row>
    <row r="16" spans="1:11">
      <c r="A16" t="s">
        <v>38</v>
      </c>
      <c r="B16" t="s">
        <v>84</v>
      </c>
      <c r="C16" t="s">
        <v>114</v>
      </c>
      <c r="D16" t="s">
        <v>20</v>
      </c>
      <c r="E16" t="s">
        <v>89</v>
      </c>
      <c r="F16" t="s">
        <v>90</v>
      </c>
      <c r="G16" s="2">
        <f>44+17.5/60</f>
        <v>44.291666666666664</v>
      </c>
      <c r="H16" s="2">
        <f>124+12/60</f>
        <v>124.2</v>
      </c>
      <c r="I16" t="s">
        <v>37</v>
      </c>
    </row>
    <row r="17" spans="1:11">
      <c r="A17" t="s">
        <v>38</v>
      </c>
      <c r="B17" t="s">
        <v>85</v>
      </c>
      <c r="C17" t="s">
        <v>115</v>
      </c>
      <c r="D17" t="s">
        <v>20</v>
      </c>
      <c r="E17" t="s">
        <v>109</v>
      </c>
      <c r="F17" t="s">
        <v>110</v>
      </c>
      <c r="G17" s="2">
        <f>43+57.5/60</f>
        <v>43.958333333333336</v>
      </c>
      <c r="H17" s="2">
        <f>124+12.5/60</f>
        <v>124.20833333333333</v>
      </c>
      <c r="I17" t="s">
        <v>37</v>
      </c>
      <c r="K17" s="5"/>
    </row>
    <row r="18" spans="1:11">
      <c r="A18" t="s">
        <v>38</v>
      </c>
      <c r="B18" t="s">
        <v>85</v>
      </c>
      <c r="C18" t="s">
        <v>116</v>
      </c>
      <c r="D18" t="s">
        <v>20</v>
      </c>
      <c r="E18" t="s">
        <v>91</v>
      </c>
      <c r="F18" t="s">
        <v>92</v>
      </c>
      <c r="G18" s="2">
        <f>43+36.5/60</f>
        <v>43.608333333333334</v>
      </c>
      <c r="H18" s="2">
        <f>124+15.3/60</f>
        <v>124.255</v>
      </c>
      <c r="I18" t="s">
        <v>37</v>
      </c>
    </row>
    <row r="19" spans="1:11">
      <c r="A19" t="s">
        <v>38</v>
      </c>
      <c r="B19" t="s">
        <v>86</v>
      </c>
      <c r="C19" t="s">
        <v>117</v>
      </c>
      <c r="D19" t="s">
        <v>20</v>
      </c>
      <c r="E19" t="s">
        <v>93</v>
      </c>
      <c r="F19" t="s">
        <v>94</v>
      </c>
      <c r="G19" s="2">
        <f>43+19.5/60</f>
        <v>43.325000000000003</v>
      </c>
      <c r="H19" s="2">
        <f>124+26.3/60</f>
        <v>124.43833333333333</v>
      </c>
      <c r="I19" t="s">
        <v>37</v>
      </c>
    </row>
    <row r="20" spans="1:11">
      <c r="A20" t="s">
        <v>38</v>
      </c>
      <c r="B20" t="s">
        <v>86</v>
      </c>
      <c r="C20" t="s">
        <v>118</v>
      </c>
      <c r="D20" t="s">
        <v>20</v>
      </c>
      <c r="E20" t="s">
        <v>95</v>
      </c>
      <c r="F20" t="s">
        <v>96</v>
      </c>
      <c r="G20" s="2">
        <f>42+58.5/60</f>
        <v>42.975000000000001</v>
      </c>
      <c r="H20" s="2">
        <f>124+31.4/60</f>
        <v>124.52333333333333</v>
      </c>
      <c r="I20" t="s">
        <v>37</v>
      </c>
    </row>
    <row r="21" spans="1:11">
      <c r="A21" t="s">
        <v>38</v>
      </c>
      <c r="B21" t="s">
        <v>44</v>
      </c>
      <c r="C21" t="s">
        <v>44</v>
      </c>
      <c r="D21" t="s">
        <v>20</v>
      </c>
      <c r="E21" t="s">
        <v>97</v>
      </c>
      <c r="F21" t="s">
        <v>98</v>
      </c>
      <c r="G21" s="2">
        <f>42+37.5/60</f>
        <v>42.625</v>
      </c>
      <c r="H21" s="2">
        <f>124+27.5/60</f>
        <v>124.45833333333333</v>
      </c>
      <c r="I21" t="s">
        <v>37</v>
      </c>
      <c r="K21" s="5"/>
    </row>
    <row r="22" spans="1:11">
      <c r="A22" t="s">
        <v>38</v>
      </c>
      <c r="B22" t="s">
        <v>41</v>
      </c>
      <c r="C22" t="s">
        <v>41</v>
      </c>
      <c r="D22" t="s">
        <v>20</v>
      </c>
      <c r="E22" t="s">
        <v>99</v>
      </c>
      <c r="F22" t="s">
        <v>100</v>
      </c>
      <c r="G22" s="2">
        <f>42+10/60</f>
        <v>42.166666666666664</v>
      </c>
      <c r="H22" s="2">
        <f>124+24.1/60</f>
        <v>124.40166666666667</v>
      </c>
      <c r="I22" t="s">
        <v>37</v>
      </c>
    </row>
    <row r="23" spans="1:11" s="3" customFormat="1">
      <c r="A23" s="3" t="s">
        <v>42</v>
      </c>
      <c r="B23" s="3" t="s">
        <v>2</v>
      </c>
      <c r="C23" s="3" t="s">
        <v>5</v>
      </c>
      <c r="D23" s="3" t="s">
        <v>20</v>
      </c>
      <c r="E23" s="3" t="s">
        <v>64</v>
      </c>
      <c r="F23" s="3" t="s">
        <v>74</v>
      </c>
      <c r="G23" s="4">
        <f>41+33/60</f>
        <v>41.55</v>
      </c>
      <c r="H23" s="2">
        <f>124+11/60</f>
        <v>124.18333333333334</v>
      </c>
      <c r="I23" s="3" t="s">
        <v>37</v>
      </c>
      <c r="K23" s="7"/>
    </row>
    <row r="24" spans="1:11" s="3" customFormat="1">
      <c r="A24" s="3" t="s">
        <v>42</v>
      </c>
      <c r="B24" s="3" t="s">
        <v>2</v>
      </c>
      <c r="C24" s="3" t="s">
        <v>6</v>
      </c>
      <c r="D24" s="3" t="s">
        <v>20</v>
      </c>
      <c r="E24" s="3" t="s">
        <v>65</v>
      </c>
      <c r="F24" s="3" t="s">
        <v>75</v>
      </c>
      <c r="G24" s="4">
        <f>41+46/60</f>
        <v>41.766666666666666</v>
      </c>
      <c r="H24" s="2">
        <f>124+15/60</f>
        <v>124.25</v>
      </c>
      <c r="I24" s="3" t="s">
        <v>43</v>
      </c>
      <c r="K24" s="7"/>
    </row>
    <row r="25" spans="1:11" s="3" customFormat="1">
      <c r="A25" s="3" t="s">
        <v>42</v>
      </c>
      <c r="B25" s="3" t="s">
        <v>3</v>
      </c>
      <c r="C25" s="3" t="s">
        <v>7</v>
      </c>
      <c r="D25" s="3" t="s">
        <v>20</v>
      </c>
      <c r="E25" s="3" t="s">
        <v>66</v>
      </c>
      <c r="F25" s="3" t="s">
        <v>76</v>
      </c>
      <c r="G25" s="4">
        <f>41+16/60</f>
        <v>41.266666666666666</v>
      </c>
      <c r="H25" s="2">
        <f>124+9/60</f>
        <v>124.15</v>
      </c>
      <c r="I25" s="3" t="s">
        <v>37</v>
      </c>
    </row>
    <row r="26" spans="1:11" s="3" customFormat="1">
      <c r="A26" s="3" t="s">
        <v>42</v>
      </c>
      <c r="B26" s="3" t="s">
        <v>3</v>
      </c>
      <c r="C26" s="3" t="s">
        <v>8</v>
      </c>
      <c r="D26" s="3" t="s">
        <v>20</v>
      </c>
      <c r="E26" s="3" t="s">
        <v>67</v>
      </c>
      <c r="F26" s="3" t="s">
        <v>76</v>
      </c>
      <c r="G26" s="4">
        <f>41+3/60</f>
        <v>41.05</v>
      </c>
      <c r="H26" s="2">
        <f>124+9/60</f>
        <v>124.15</v>
      </c>
      <c r="I26" s="3" t="s">
        <v>37</v>
      </c>
    </row>
    <row r="27" spans="1:11" s="3" customFormat="1">
      <c r="A27" s="3" t="s">
        <v>42</v>
      </c>
      <c r="B27" s="3" t="s">
        <v>4</v>
      </c>
      <c r="C27" s="3" t="s">
        <v>9</v>
      </c>
      <c r="D27" s="3" t="s">
        <v>20</v>
      </c>
      <c r="E27" s="3" t="s">
        <v>68</v>
      </c>
      <c r="F27" s="3" t="s">
        <v>77</v>
      </c>
      <c r="G27" s="4">
        <f>40+50/60</f>
        <v>40.833333333333336</v>
      </c>
      <c r="H27" s="2">
        <f>124+14/60</f>
        <v>124.23333333333333</v>
      </c>
      <c r="I27" s="3" t="s">
        <v>37</v>
      </c>
    </row>
    <row r="28" spans="1:11" s="3" customFormat="1">
      <c r="A28" s="3" t="s">
        <v>42</v>
      </c>
      <c r="B28" s="3" t="s">
        <v>4</v>
      </c>
      <c r="C28" s="3" t="s">
        <v>10</v>
      </c>
      <c r="D28" s="3" t="s">
        <v>20</v>
      </c>
      <c r="E28" s="3" t="s">
        <v>69</v>
      </c>
      <c r="F28" s="3" t="s">
        <v>78</v>
      </c>
      <c r="G28" s="4">
        <f>40+39/60</f>
        <v>40.65</v>
      </c>
      <c r="H28" s="2">
        <f>124+23/60</f>
        <v>124.38333333333334</v>
      </c>
      <c r="I28" s="3" t="s">
        <v>43</v>
      </c>
    </row>
    <row r="29" spans="1:11" s="3" customFormat="1">
      <c r="A29" s="3" t="s">
        <v>42</v>
      </c>
      <c r="B29" s="3" t="s">
        <v>13</v>
      </c>
      <c r="C29" s="3" t="s">
        <v>14</v>
      </c>
      <c r="D29" s="3" t="s">
        <v>19</v>
      </c>
      <c r="E29" s="3" t="s">
        <v>70</v>
      </c>
      <c r="F29" s="3" t="s">
        <v>79</v>
      </c>
      <c r="G29" s="4">
        <f>38+26/60</f>
        <v>38.43333333333333</v>
      </c>
      <c r="H29" s="2">
        <f>123+11/60</f>
        <v>123.18333333333334</v>
      </c>
      <c r="I29" s="3" t="s">
        <v>37</v>
      </c>
    </row>
    <row r="30" spans="1:11" s="3" customFormat="1">
      <c r="A30" s="3" t="s">
        <v>42</v>
      </c>
      <c r="B30" s="3" t="s">
        <v>13</v>
      </c>
      <c r="C30" s="3" t="s">
        <v>15</v>
      </c>
      <c r="D30" s="3" t="s">
        <v>19</v>
      </c>
      <c r="E30" s="3" t="s">
        <v>71</v>
      </c>
      <c r="F30" s="3" t="s">
        <v>80</v>
      </c>
      <c r="G30" s="4">
        <f>38+2/60</f>
        <v>38.033333333333331</v>
      </c>
      <c r="H30" s="2">
        <f>123+3/60</f>
        <v>123.05</v>
      </c>
      <c r="I30" s="3" t="s">
        <v>37</v>
      </c>
    </row>
    <row r="31" spans="1:11" s="3" customFormat="1">
      <c r="A31" s="3" t="s">
        <v>42</v>
      </c>
      <c r="B31" s="3" t="s">
        <v>16</v>
      </c>
      <c r="C31" s="3" t="s">
        <v>17</v>
      </c>
      <c r="D31" s="3" t="s">
        <v>19</v>
      </c>
      <c r="E31" s="3" t="s">
        <v>72</v>
      </c>
      <c r="F31" s="3" t="s">
        <v>81</v>
      </c>
      <c r="G31" s="4">
        <f>37+50/60</f>
        <v>37.833333333333336</v>
      </c>
      <c r="H31" s="2">
        <f>122+46/60</f>
        <v>122.76666666666667</v>
      </c>
      <c r="I31" s="3" t="s">
        <v>43</v>
      </c>
    </row>
    <row r="32" spans="1:11" s="3" customFormat="1">
      <c r="A32" s="3" t="s">
        <v>42</v>
      </c>
      <c r="B32" s="3" t="s">
        <v>16</v>
      </c>
      <c r="C32" s="3" t="s">
        <v>16</v>
      </c>
      <c r="D32" s="3" t="s">
        <v>19</v>
      </c>
      <c r="E32" s="3" t="s">
        <v>73</v>
      </c>
      <c r="F32" s="3" t="s">
        <v>82</v>
      </c>
      <c r="G32" s="4">
        <f>37+37/60</f>
        <v>37.616666666666667</v>
      </c>
      <c r="H32" s="2">
        <f>122+41/60</f>
        <v>122.68333333333334</v>
      </c>
      <c r="I32" s="3" t="s">
        <v>43</v>
      </c>
    </row>
    <row r="33" spans="7:8" s="3" customFormat="1"/>
    <row r="35" spans="7:8">
      <c r="G35" s="2"/>
      <c r="H35" s="2"/>
    </row>
    <row r="36" spans="7:8">
      <c r="G36" s="2"/>
      <c r="H36" s="2"/>
    </row>
    <row r="37" spans="7:8">
      <c r="G37" s="2"/>
      <c r="H37" s="2"/>
    </row>
    <row r="38" spans="7:8">
      <c r="G38" s="2"/>
      <c r="H38" s="2"/>
    </row>
    <row r="39" spans="7:8">
      <c r="G39" s="2"/>
      <c r="H39" s="2"/>
    </row>
    <row r="40" spans="7:8">
      <c r="G40" s="2"/>
      <c r="H40" s="2"/>
    </row>
    <row r="41" spans="7:8">
      <c r="G41" s="2"/>
      <c r="H41" s="2"/>
    </row>
    <row r="42" spans="7:8">
      <c r="G42" s="2"/>
      <c r="H42" s="2"/>
    </row>
    <row r="43" spans="7:8">
      <c r="G43" s="2"/>
      <c r="H43" s="2"/>
    </row>
    <row r="44" spans="7:8">
      <c r="G44" s="2"/>
      <c r="H44" s="2"/>
    </row>
    <row r="45" spans="7:8">
      <c r="G45" s="2"/>
      <c r="H45" s="2"/>
    </row>
    <row r="46" spans="7:8">
      <c r="G46" s="2"/>
      <c r="H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BD12-74E2-814A-902D-2E1196BFE5A5}">
  <dimension ref="A1:D5"/>
  <sheetViews>
    <sheetView workbookViewId="0">
      <selection activeCell="D15" sqref="D15"/>
    </sheetView>
  </sheetViews>
  <sheetFormatPr baseColWidth="10" defaultRowHeight="16"/>
  <cols>
    <col min="1" max="1" width="6.33203125" bestFit="1" customWidth="1"/>
    <col min="2" max="2" width="12.1640625" bestFit="1" customWidth="1"/>
    <col min="3" max="3" width="14.5" bestFit="1" customWidth="1"/>
    <col min="4" max="4" width="34.1640625" bestFit="1" customWidth="1"/>
  </cols>
  <sheetData>
    <row r="1" spans="1:4" ht="17" thickBot="1">
      <c r="A1" s="9" t="s">
        <v>119</v>
      </c>
      <c r="B1" s="9" t="s">
        <v>120</v>
      </c>
      <c r="C1" s="9" t="s">
        <v>121</v>
      </c>
      <c r="D1" s="9" t="s">
        <v>125</v>
      </c>
    </row>
    <row r="2" spans="1:4" ht="17" thickTop="1">
      <c r="A2">
        <v>1</v>
      </c>
      <c r="B2" s="8" t="s">
        <v>122</v>
      </c>
      <c r="C2" s="8" t="s">
        <v>123</v>
      </c>
      <c r="D2" s="8" t="s">
        <v>126</v>
      </c>
    </row>
    <row r="3" spans="1:4">
      <c r="A3">
        <v>2</v>
      </c>
      <c r="B3" s="8" t="s">
        <v>124</v>
      </c>
      <c r="C3" s="8"/>
      <c r="D3" s="8" t="s">
        <v>127</v>
      </c>
    </row>
    <row r="4" spans="1:4">
      <c r="A4">
        <v>3</v>
      </c>
      <c r="B4" s="8" t="s">
        <v>128</v>
      </c>
      <c r="C4" s="8"/>
      <c r="D4" s="8" t="s">
        <v>129</v>
      </c>
    </row>
    <row r="5" spans="1:4">
      <c r="A5">
        <v>4</v>
      </c>
      <c r="B5" s="8" t="s">
        <v>130</v>
      </c>
      <c r="C5" s="8"/>
      <c r="D5" s="8" t="s">
        <v>131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Testing rounds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2021-04-28T18:06:32Z</dcterms:modified>
</cp:coreProperties>
</file>