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yall Bellquist\Box Sync\Dungeness\For Chris Free\"/>
    </mc:Choice>
  </mc:AlternateContent>
  <xr:revisionPtr revIDLastSave="0" documentId="13_ncr:1_{4B214EA7-AADB-472D-B894-2129E0AD0957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Dist. of Permits By Tier &amp; 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I14" i="1"/>
  <c r="J14" i="1"/>
  <c r="K14" i="1"/>
  <c r="L14" i="1"/>
  <c r="B14" i="1"/>
  <c r="O8" i="1" l="1"/>
  <c r="M10" i="1"/>
  <c r="O10" i="1" s="1"/>
  <c r="M9" i="1"/>
  <c r="O9" i="1" s="1"/>
  <c r="M8" i="1"/>
  <c r="M7" i="1"/>
  <c r="O7" i="1" s="1"/>
  <c r="M6" i="1"/>
  <c r="O6" i="1" s="1"/>
  <c r="M5" i="1"/>
  <c r="O5" i="1" s="1"/>
  <c r="M4" i="1"/>
  <c r="O4" i="1" s="1"/>
  <c r="H6" i="1"/>
  <c r="H10" i="1"/>
  <c r="F10" i="1"/>
  <c r="F9" i="1"/>
  <c r="H9" i="1" s="1"/>
  <c r="F8" i="1"/>
  <c r="H8" i="1" s="1"/>
  <c r="F7" i="1"/>
  <c r="H7" i="1" s="1"/>
  <c r="F6" i="1"/>
  <c r="F5" i="1"/>
  <c r="H5" i="1" s="1"/>
  <c r="F4" i="1"/>
  <c r="H4" i="1" s="1"/>
  <c r="S5" i="1" l="1"/>
  <c r="S6" i="1"/>
  <c r="S7" i="1"/>
  <c r="S8" i="1"/>
  <c r="S9" i="1"/>
  <c r="S10" i="1"/>
  <c r="S4" i="1"/>
</calcChain>
</file>

<file path=xl/sharedStrings.xml><?xml version="1.0" encoding="utf-8"?>
<sst xmlns="http://schemas.openxmlformats.org/spreadsheetml/2006/main" count="34" uniqueCount="28">
  <si>
    <t>Total</t>
  </si>
  <si>
    <t>Crescent City</t>
  </si>
  <si>
    <t>Trinidad</t>
  </si>
  <si>
    <t>Eureka</t>
  </si>
  <si>
    <t>Fort Bragg</t>
  </si>
  <si>
    <t>Bodega Bay</t>
  </si>
  <si>
    <t>SF Bay</t>
  </si>
  <si>
    <t>Princeton/HMB</t>
  </si>
  <si>
    <t>Santa Cruz south</t>
  </si>
  <si>
    <t>Out of state</t>
  </si>
  <si>
    <t>Number of active permits</t>
  </si>
  <si>
    <t>Number of inactive permits</t>
  </si>
  <si>
    <t>2013-2014 Season</t>
  </si>
  <si>
    <t>Permit Tier (trap allocation per vessel)</t>
  </si>
  <si>
    <t>1 (500 traps)</t>
  </si>
  <si>
    <t>2 (450 traps)</t>
  </si>
  <si>
    <t>3 (400 traps)</t>
  </si>
  <si>
    <t>4 (350 traps)</t>
  </si>
  <si>
    <t>5 (300 traps)</t>
  </si>
  <si>
    <t>6 (250 traps)</t>
  </si>
  <si>
    <t>7 (175 traps)</t>
  </si>
  <si>
    <t>Central CA Management Region</t>
  </si>
  <si>
    <t>Northern CA Mangement Region</t>
  </si>
  <si>
    <t>% Landings 2013-2014</t>
  </si>
  <si>
    <t>% Landings 2014-2015</t>
  </si>
  <si>
    <t>prop effort</t>
  </si>
  <si>
    <t>traps</t>
  </si>
  <si>
    <t>total 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</si>
</sst>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A18" sqref="A18"/>
    </sheetView>
  </sheetViews>
  <sheetFormatPr defaultRowHeight="15" x14ac:dyDescent="0.25"/>
  <cols>
    <col min="1" max="1" width="35.7109375" bestFit="1" customWidth="1"/>
    <col min="2" max="2" width="12.5703125" bestFit="1" customWidth="1"/>
    <col min="3" max="3" width="8.7109375" customWidth="1"/>
    <col min="4" max="4" width="7.85546875" customWidth="1"/>
    <col min="5" max="5" width="9.85546875" bestFit="1" customWidth="1"/>
    <col min="6" max="7" width="9.85546875" customWidth="1"/>
    <col min="8" max="8" width="12" bestFit="1" customWidth="1"/>
    <col min="9" max="9" width="11.140625" bestFit="1" customWidth="1"/>
    <col min="10" max="10" width="8.85546875" customWidth="1"/>
    <col min="11" max="11" width="14.7109375" bestFit="1" customWidth="1"/>
    <col min="12" max="12" width="15.7109375" bestFit="1" customWidth="1"/>
    <col min="13" max="13" width="7.7109375" customWidth="1"/>
    <col min="14" max="14" width="9.28515625" customWidth="1"/>
    <col min="15" max="15" width="13.140625" customWidth="1"/>
    <col min="16" max="16" width="11.42578125" bestFit="1" customWidth="1"/>
    <col min="17" max="17" width="5.42578125" bestFit="1" customWidth="1"/>
    <col min="18" max="18" width="24" bestFit="1" customWidth="1"/>
    <col min="19" max="19" width="25.85546875" bestFit="1" customWidth="1"/>
    <col min="20" max="21" width="20.140625" bestFit="1" customWidth="1"/>
  </cols>
  <sheetData>
    <row r="1" spans="1:21" x14ac:dyDescent="0.25">
      <c r="A1" s="1"/>
      <c r="B1" s="15" t="s">
        <v>12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1" x14ac:dyDescent="0.25">
      <c r="A2" s="1"/>
      <c r="B2" s="16" t="s">
        <v>22</v>
      </c>
      <c r="C2" s="17"/>
      <c r="D2" s="17"/>
      <c r="E2" s="17"/>
      <c r="F2" s="17"/>
      <c r="G2" s="17"/>
      <c r="H2" s="18"/>
      <c r="I2" s="16" t="s">
        <v>21</v>
      </c>
      <c r="J2" s="17"/>
      <c r="K2" s="17"/>
      <c r="L2" s="17"/>
      <c r="M2" s="17"/>
      <c r="N2" s="17"/>
      <c r="O2" s="18"/>
      <c r="P2" s="1"/>
      <c r="Q2" s="1"/>
      <c r="R2" s="1"/>
      <c r="S2" s="1"/>
      <c r="T2" s="1"/>
      <c r="U2" s="4"/>
    </row>
    <row r="3" spans="1:21" x14ac:dyDescent="0.25">
      <c r="A3" s="1" t="s">
        <v>13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26</v>
      </c>
      <c r="G3" s="1" t="s">
        <v>27</v>
      </c>
      <c r="H3" s="1" t="s">
        <v>25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26</v>
      </c>
      <c r="N3" s="1" t="s">
        <v>27</v>
      </c>
      <c r="O3" s="1" t="s">
        <v>25</v>
      </c>
      <c r="P3" s="1" t="s">
        <v>9</v>
      </c>
      <c r="Q3" s="1" t="s">
        <v>0</v>
      </c>
      <c r="R3" s="1" t="s">
        <v>10</v>
      </c>
      <c r="S3" s="1" t="s">
        <v>11</v>
      </c>
      <c r="T3" s="1" t="s">
        <v>23</v>
      </c>
      <c r="U3" s="1" t="s">
        <v>24</v>
      </c>
    </row>
    <row r="4" spans="1:21" x14ac:dyDescent="0.25">
      <c r="A4" s="3" t="s">
        <v>14</v>
      </c>
      <c r="B4" s="7">
        <v>22</v>
      </c>
      <c r="C4" s="8">
        <v>5</v>
      </c>
      <c r="D4" s="8">
        <v>11</v>
      </c>
      <c r="E4" s="8">
        <v>6</v>
      </c>
      <c r="F4" s="8">
        <f>(SUM(B4:E4))*500</f>
        <v>22000</v>
      </c>
      <c r="G4" s="8">
        <v>83250</v>
      </c>
      <c r="H4" s="9">
        <f>F4/G4</f>
        <v>0.26426426426426425</v>
      </c>
      <c r="I4">
        <v>2</v>
      </c>
      <c r="J4">
        <v>4</v>
      </c>
      <c r="K4">
        <v>1</v>
      </c>
      <c r="L4">
        <v>1</v>
      </c>
      <c r="M4">
        <f>(SUM(I4:L4))*500</f>
        <v>4000</v>
      </c>
      <c r="N4">
        <v>69225</v>
      </c>
      <c r="O4">
        <f>M4/N4</f>
        <v>5.7782592993860599E-2</v>
      </c>
      <c r="P4">
        <v>7</v>
      </c>
      <c r="Q4" s="1">
        <v>59</v>
      </c>
      <c r="R4" s="6">
        <v>58</v>
      </c>
      <c r="S4" s="1">
        <f>Q4-R4</f>
        <v>1</v>
      </c>
      <c r="T4" s="1">
        <v>31</v>
      </c>
      <c r="U4" s="5">
        <v>27</v>
      </c>
    </row>
    <row r="5" spans="1:21" x14ac:dyDescent="0.25">
      <c r="A5" s="3" t="s">
        <v>15</v>
      </c>
      <c r="B5" s="10">
        <v>18</v>
      </c>
      <c r="C5" s="4">
        <v>2</v>
      </c>
      <c r="D5" s="4">
        <v>12</v>
      </c>
      <c r="E5" s="4">
        <v>6</v>
      </c>
      <c r="F5" s="4">
        <f>(SUM(B5:E5))*450</f>
        <v>17100</v>
      </c>
      <c r="G5" s="4">
        <v>83250</v>
      </c>
      <c r="H5" s="11">
        <f t="shared" ref="H5:H10" si="0">F5/G5</f>
        <v>0.20540540540540542</v>
      </c>
      <c r="I5">
        <v>3</v>
      </c>
      <c r="J5">
        <v>5</v>
      </c>
      <c r="K5">
        <v>3</v>
      </c>
      <c r="L5">
        <v>2</v>
      </c>
      <c r="M5">
        <f>(SUM(I5:L5))*450</f>
        <v>5850</v>
      </c>
      <c r="N5">
        <v>69225</v>
      </c>
      <c r="O5">
        <f t="shared" ref="O5:O10" si="1">M5/N5</f>
        <v>8.4507042253521125E-2</v>
      </c>
      <c r="P5">
        <v>2</v>
      </c>
      <c r="Q5" s="1">
        <v>53</v>
      </c>
      <c r="R5" s="6">
        <v>51</v>
      </c>
      <c r="S5" s="1">
        <f t="shared" ref="S5:S10" si="2">Q5-R5</f>
        <v>2</v>
      </c>
      <c r="T5" s="1">
        <v>17</v>
      </c>
      <c r="U5" s="5">
        <v>18</v>
      </c>
    </row>
    <row r="6" spans="1:21" x14ac:dyDescent="0.25">
      <c r="A6" s="3" t="s">
        <v>16</v>
      </c>
      <c r="B6" s="10">
        <v>12</v>
      </c>
      <c r="C6" s="4">
        <v>4</v>
      </c>
      <c r="D6" s="4">
        <v>12</v>
      </c>
      <c r="E6" s="4">
        <v>4</v>
      </c>
      <c r="F6" s="4">
        <f>(SUM(B6:E6))*400</f>
        <v>12800</v>
      </c>
      <c r="G6" s="4">
        <v>83250</v>
      </c>
      <c r="H6" s="11">
        <f t="shared" si="0"/>
        <v>0.15375375375375375</v>
      </c>
      <c r="I6">
        <v>6</v>
      </c>
      <c r="J6">
        <v>5</v>
      </c>
      <c r="K6">
        <v>5</v>
      </c>
      <c r="L6">
        <v>4</v>
      </c>
      <c r="M6">
        <f>(SUM(I6:L6))*400</f>
        <v>8000</v>
      </c>
      <c r="N6">
        <v>69225</v>
      </c>
      <c r="O6">
        <f t="shared" si="1"/>
        <v>0.1155651859877212</v>
      </c>
      <c r="P6">
        <v>4</v>
      </c>
      <c r="Q6" s="1">
        <v>56</v>
      </c>
      <c r="R6" s="6">
        <v>50</v>
      </c>
      <c r="S6" s="1">
        <f t="shared" si="2"/>
        <v>6</v>
      </c>
      <c r="T6" s="1">
        <v>13</v>
      </c>
      <c r="U6" s="5">
        <v>12</v>
      </c>
    </row>
    <row r="7" spans="1:21" x14ac:dyDescent="0.25">
      <c r="A7" s="3" t="s">
        <v>17</v>
      </c>
      <c r="B7" s="10">
        <v>6</v>
      </c>
      <c r="C7" s="4">
        <v>2</v>
      </c>
      <c r="D7" s="4">
        <v>8</v>
      </c>
      <c r="E7" s="4">
        <v>5</v>
      </c>
      <c r="F7" s="4">
        <f>(SUM(B7:E7))*350</f>
        <v>7350</v>
      </c>
      <c r="G7" s="4">
        <v>83250</v>
      </c>
      <c r="H7" s="11">
        <f t="shared" si="0"/>
        <v>8.8288288288288289E-2</v>
      </c>
      <c r="I7">
        <v>8</v>
      </c>
      <c r="J7">
        <v>10</v>
      </c>
      <c r="K7">
        <v>4</v>
      </c>
      <c r="L7">
        <v>3</v>
      </c>
      <c r="M7">
        <f>(SUM(I7:L7))*350</f>
        <v>8750</v>
      </c>
      <c r="N7">
        <v>69225</v>
      </c>
      <c r="O7">
        <f t="shared" si="1"/>
        <v>0.12639942217407008</v>
      </c>
      <c r="P7">
        <v>8</v>
      </c>
      <c r="Q7" s="1">
        <v>54</v>
      </c>
      <c r="R7" s="6">
        <v>47</v>
      </c>
      <c r="S7" s="1">
        <f t="shared" si="2"/>
        <v>7</v>
      </c>
      <c r="T7" s="1">
        <v>9</v>
      </c>
      <c r="U7" s="5">
        <v>10</v>
      </c>
    </row>
    <row r="8" spans="1:21" x14ac:dyDescent="0.25">
      <c r="A8" s="3" t="s">
        <v>18</v>
      </c>
      <c r="B8" s="10">
        <v>5</v>
      </c>
      <c r="C8" s="4">
        <v>2</v>
      </c>
      <c r="D8" s="4">
        <v>9</v>
      </c>
      <c r="E8" s="4">
        <v>5</v>
      </c>
      <c r="F8" s="4">
        <f>(SUM(B8:E8))*300</f>
        <v>6300</v>
      </c>
      <c r="G8" s="4">
        <v>83250</v>
      </c>
      <c r="H8" s="11">
        <f t="shared" si="0"/>
        <v>7.567567567567568E-2</v>
      </c>
      <c r="I8">
        <v>6</v>
      </c>
      <c r="J8">
        <v>14</v>
      </c>
      <c r="K8">
        <v>5</v>
      </c>
      <c r="L8">
        <v>4</v>
      </c>
      <c r="M8">
        <f>(SUM(I8:L8))*300</f>
        <v>8700</v>
      </c>
      <c r="N8">
        <v>69225</v>
      </c>
      <c r="O8">
        <f t="shared" si="1"/>
        <v>0.12567713976164679</v>
      </c>
      <c r="P8">
        <v>5</v>
      </c>
      <c r="Q8" s="1">
        <v>56</v>
      </c>
      <c r="R8" s="6">
        <v>51</v>
      </c>
      <c r="S8" s="1">
        <f t="shared" si="2"/>
        <v>5</v>
      </c>
      <c r="T8" s="1">
        <v>8</v>
      </c>
      <c r="U8" s="5">
        <v>8</v>
      </c>
    </row>
    <row r="9" spans="1:21" x14ac:dyDescent="0.25">
      <c r="A9" s="3" t="s">
        <v>19</v>
      </c>
      <c r="B9" s="10">
        <v>12</v>
      </c>
      <c r="C9" s="4">
        <v>4</v>
      </c>
      <c r="D9" s="4">
        <v>14</v>
      </c>
      <c r="E9" s="4">
        <v>17</v>
      </c>
      <c r="F9" s="4">
        <f>(SUM(B9:E9))*250</f>
        <v>11750</v>
      </c>
      <c r="G9" s="4">
        <v>83250</v>
      </c>
      <c r="H9" s="11">
        <f t="shared" si="0"/>
        <v>0.14114114114114115</v>
      </c>
      <c r="I9">
        <v>14</v>
      </c>
      <c r="J9">
        <v>36</v>
      </c>
      <c r="K9">
        <v>12</v>
      </c>
      <c r="L9">
        <v>31</v>
      </c>
      <c r="M9">
        <f>(SUM(I9:L9))*250</f>
        <v>23250</v>
      </c>
      <c r="N9">
        <v>69225</v>
      </c>
      <c r="O9">
        <f t="shared" si="1"/>
        <v>0.33586132177681471</v>
      </c>
      <c r="P9">
        <v>27</v>
      </c>
      <c r="Q9" s="1">
        <v>167</v>
      </c>
      <c r="R9" s="6">
        <v>134</v>
      </c>
      <c r="S9" s="1">
        <f t="shared" si="2"/>
        <v>33</v>
      </c>
      <c r="T9" s="1">
        <v>17</v>
      </c>
      <c r="U9" s="5">
        <v>19</v>
      </c>
    </row>
    <row r="10" spans="1:21" x14ac:dyDescent="0.25">
      <c r="A10" s="3" t="s">
        <v>20</v>
      </c>
      <c r="B10" s="12">
        <v>5</v>
      </c>
      <c r="C10" s="13">
        <v>2</v>
      </c>
      <c r="D10" s="13">
        <v>13</v>
      </c>
      <c r="E10" s="13">
        <v>14</v>
      </c>
      <c r="F10" s="13">
        <f>(SUM(B10:E10))*175</f>
        <v>5950</v>
      </c>
      <c r="G10" s="13">
        <v>83250</v>
      </c>
      <c r="H10" s="14">
        <f t="shared" si="0"/>
        <v>7.1471471471471468E-2</v>
      </c>
      <c r="I10">
        <v>9</v>
      </c>
      <c r="J10">
        <v>24</v>
      </c>
      <c r="K10">
        <v>8</v>
      </c>
      <c r="L10">
        <v>20</v>
      </c>
      <c r="M10">
        <f>(SUM(I10:L10))*175</f>
        <v>10675</v>
      </c>
      <c r="N10">
        <v>69225</v>
      </c>
      <c r="O10">
        <f t="shared" si="1"/>
        <v>0.15420729505236547</v>
      </c>
      <c r="P10">
        <v>25</v>
      </c>
      <c r="Q10" s="1">
        <v>119</v>
      </c>
      <c r="R10" s="6">
        <v>62</v>
      </c>
      <c r="S10" s="1">
        <f t="shared" si="2"/>
        <v>57</v>
      </c>
      <c r="T10" s="1">
        <v>5</v>
      </c>
      <c r="U10" s="5">
        <v>6</v>
      </c>
    </row>
    <row r="11" spans="1:21" x14ac:dyDescent="0.25">
      <c r="A11" s="1" t="s">
        <v>10</v>
      </c>
      <c r="B11" s="1">
        <v>70</v>
      </c>
      <c r="C11" s="1">
        <v>19</v>
      </c>
      <c r="D11" s="1">
        <v>63</v>
      </c>
      <c r="E11" s="1">
        <v>42</v>
      </c>
      <c r="F11" s="1"/>
      <c r="G11" s="1"/>
      <c r="H11" s="1"/>
      <c r="I11" s="1">
        <v>41</v>
      </c>
      <c r="J11" s="1">
        <v>82</v>
      </c>
      <c r="K11" s="1">
        <v>30</v>
      </c>
      <c r="L11" s="1">
        <v>56</v>
      </c>
      <c r="M11" s="1"/>
      <c r="N11" s="1"/>
      <c r="O11" s="1"/>
      <c r="P11" s="1">
        <v>43</v>
      </c>
      <c r="Q11" s="1">
        <v>445</v>
      </c>
      <c r="R11" s="4"/>
      <c r="S11" s="4"/>
    </row>
    <row r="12" spans="1:21" x14ac:dyDescent="0.25">
      <c r="A12" s="1" t="s">
        <v>11</v>
      </c>
      <c r="B12" s="1">
        <v>10</v>
      </c>
      <c r="C12" s="1">
        <v>2</v>
      </c>
      <c r="D12" s="1">
        <v>16</v>
      </c>
      <c r="E12" s="1">
        <v>15</v>
      </c>
      <c r="F12" s="1"/>
      <c r="G12" s="1"/>
      <c r="H12" s="1"/>
      <c r="I12" s="1">
        <v>7</v>
      </c>
      <c r="J12" s="1">
        <v>17</v>
      </c>
      <c r="K12" s="1">
        <v>8</v>
      </c>
      <c r="L12" s="1">
        <v>9</v>
      </c>
      <c r="M12" s="1"/>
      <c r="N12" s="1"/>
      <c r="O12" s="1"/>
      <c r="P12" s="1">
        <v>35</v>
      </c>
      <c r="Q12" s="1">
        <v>119</v>
      </c>
      <c r="R12" s="4"/>
      <c r="S12" s="4"/>
    </row>
    <row r="13" spans="1:21" x14ac:dyDescent="0.25">
      <c r="A13" s="2" t="s">
        <v>0</v>
      </c>
      <c r="B13" s="1">
        <v>80</v>
      </c>
      <c r="C13" s="1">
        <v>21</v>
      </c>
      <c r="D13" s="1">
        <v>79</v>
      </c>
      <c r="E13" s="1">
        <v>57</v>
      </c>
      <c r="F13" s="1"/>
      <c r="G13" s="1"/>
      <c r="H13" s="1"/>
      <c r="I13" s="1">
        <v>48</v>
      </c>
      <c r="J13" s="1">
        <v>98</v>
      </c>
      <c r="K13" s="1">
        <v>38</v>
      </c>
      <c r="L13" s="1">
        <v>65</v>
      </c>
      <c r="M13" s="1"/>
      <c r="N13" s="1"/>
      <c r="O13" s="1"/>
      <c r="P13" s="1">
        <v>78</v>
      </c>
      <c r="Q13" s="1">
        <v>564</v>
      </c>
      <c r="R13" s="4"/>
      <c r="S13" s="4"/>
    </row>
    <row r="14" spans="1:21" x14ac:dyDescent="0.25">
      <c r="B14">
        <f>B11/B13</f>
        <v>0.875</v>
      </c>
      <c r="C14">
        <f t="shared" ref="C14:L14" si="3">C11/C13</f>
        <v>0.90476190476190477</v>
      </c>
      <c r="D14">
        <f t="shared" si="3"/>
        <v>0.79746835443037978</v>
      </c>
      <c r="E14">
        <f t="shared" si="3"/>
        <v>0.73684210526315785</v>
      </c>
      <c r="I14">
        <f t="shared" si="3"/>
        <v>0.85416666666666663</v>
      </c>
      <c r="J14">
        <f t="shared" si="3"/>
        <v>0.83673469387755106</v>
      </c>
      <c r="K14">
        <f t="shared" si="3"/>
        <v>0.78947368421052633</v>
      </c>
      <c r="L14">
        <f t="shared" si="3"/>
        <v>0.86153846153846159</v>
      </c>
    </row>
  </sheetData>
  <mergeCells count="3">
    <mergeCell ref="B1:T1"/>
    <mergeCell ref="B2:H2"/>
    <mergeCell ref="I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Dist. of Permits By Tier &amp;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Lyall Bellquist</dc:creator>
  <cp:lastModifiedBy>Lyall Bellquist</cp:lastModifiedBy>
  <dcterms:created xsi:type="dcterms:W3CDTF">2017-06-19T21:00:29Z</dcterms:created>
  <dcterms:modified xsi:type="dcterms:W3CDTF">2019-05-24T21:16:32Z</dcterms:modified>
</cp:coreProperties>
</file>