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free/Desktop/"/>
    </mc:Choice>
  </mc:AlternateContent>
  <xr:revisionPtr revIDLastSave="0" documentId="8_{BD9ADDAD-DD6F-E149-929F-518CD207AFD2}" xr6:coauthVersionLast="36" xr6:coauthVersionMax="36" xr10:uidLastSave="{00000000-0000-0000-0000-000000000000}"/>
  <bookViews>
    <workbookView xWindow="360" yWindow="500" windowWidth="24260" windowHeight="14860"/>
  </bookViews>
  <sheets>
    <sheet name="savedrecs" sheetId="1" r:id="rId1"/>
  </sheets>
  <calcPr calcId="181029"/>
</workbook>
</file>

<file path=xl/calcChain.xml><?xml version="1.0" encoding="utf-8"?>
<calcChain xmlns="http://schemas.openxmlformats.org/spreadsheetml/2006/main">
  <c r="BF2" i="1" l="1"/>
  <c r="BT2" i="1"/>
  <c r="BF3" i="1"/>
  <c r="BT3" i="1"/>
  <c r="BF4" i="1"/>
  <c r="BT4" i="1"/>
  <c r="BF5" i="1"/>
  <c r="BT5" i="1"/>
  <c r="BF6" i="1"/>
  <c r="BT6" i="1"/>
  <c r="BF7" i="1"/>
  <c r="BT7"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T80" i="1"/>
  <c r="BF81" i="1"/>
  <c r="BT81" i="1"/>
  <c r="BF82" i="1"/>
  <c r="BT82" i="1"/>
  <c r="BF83" i="1"/>
  <c r="BT83" i="1"/>
  <c r="BT84" i="1"/>
  <c r="BF85" i="1"/>
  <c r="BT85" i="1"/>
  <c r="BF86" i="1"/>
  <c r="BT86" i="1"/>
  <c r="BF87" i="1"/>
  <c r="BT87" i="1"/>
  <c r="BF88" i="1"/>
  <c r="BT88" i="1"/>
  <c r="BF89" i="1"/>
  <c r="BT89" i="1"/>
  <c r="BT90" i="1"/>
  <c r="BT91" i="1"/>
  <c r="BF92" i="1"/>
  <c r="BT92"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T145" i="1"/>
  <c r="BF146" i="1"/>
  <c r="BT146" i="1"/>
  <c r="BF147" i="1"/>
  <c r="BT147" i="1"/>
  <c r="BF148" i="1"/>
  <c r="BT148" i="1"/>
  <c r="BF149" i="1"/>
  <c r="BT149" i="1"/>
  <c r="BF150" i="1"/>
  <c r="BT150" i="1"/>
  <c r="BF151" i="1"/>
  <c r="BT151" i="1"/>
  <c r="BF152" i="1"/>
  <c r="BT152" i="1"/>
  <c r="BF153" i="1"/>
  <c r="BT153" i="1"/>
  <c r="BT154" i="1"/>
  <c r="BF155" i="1"/>
  <c r="BT155" i="1"/>
  <c r="BF156" i="1"/>
  <c r="BT156" i="1"/>
  <c r="BF157" i="1"/>
  <c r="BT157" i="1"/>
  <c r="BF158" i="1"/>
  <c r="BT158" i="1"/>
  <c r="BF159" i="1"/>
  <c r="BT159" i="1"/>
  <c r="BF160" i="1"/>
  <c r="BT160" i="1"/>
  <c r="BF161" i="1"/>
  <c r="BT161" i="1"/>
  <c r="BT162" i="1"/>
  <c r="BF163" i="1"/>
  <c r="BT163" i="1"/>
  <c r="BF164" i="1"/>
  <c r="BT164" i="1"/>
  <c r="BF165" i="1"/>
  <c r="BT165" i="1"/>
  <c r="BF166" i="1"/>
  <c r="BT166" i="1"/>
  <c r="BF167" i="1"/>
  <c r="BT167" i="1"/>
  <c r="BT168" i="1"/>
  <c r="BF169" i="1"/>
  <c r="BT169" i="1"/>
  <c r="BF170" i="1"/>
  <c r="BT170" i="1"/>
  <c r="BF171" i="1"/>
  <c r="BT171" i="1"/>
  <c r="BF172" i="1"/>
  <c r="BT172" i="1"/>
  <c r="BF173" i="1"/>
  <c r="BT173" i="1"/>
  <c r="BF174" i="1"/>
  <c r="BT174" i="1"/>
  <c r="BF175" i="1"/>
  <c r="BT175" i="1"/>
  <c r="BF176" i="1"/>
  <c r="BT176" i="1"/>
  <c r="BF177" i="1"/>
  <c r="BT177" i="1"/>
  <c r="BF178" i="1"/>
  <c r="BT178" i="1"/>
  <c r="BT179" i="1"/>
  <c r="BT180"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alcChain>
</file>

<file path=xl/sharedStrings.xml><?xml version="1.0" encoding="utf-8"?>
<sst xmlns="http://schemas.openxmlformats.org/spreadsheetml/2006/main" count="11371" uniqueCount="3620">
  <si>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</si>
  <si>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</si>
  <si>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</si>
  <si>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</si>
  <si>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</si>
  <si>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</si>
  <si>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</si>
  <si>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</si>
  <si>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</si>
  <si>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</si>
  <si>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</si>
  <si>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</si>
  <si>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</si>
  <si>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</si>
  <si>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</si>
  <si>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</si>
  <si>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</si>
  <si>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</si>
  <si>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</si>
  <si>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</si>
  <si>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</si>
  <si>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</si>
  <si>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</si>
  <si>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</si>
  <si>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</si>
  <si>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</si>
  <si>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</si>
  <si>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</si>
  <si>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</si>
  <si>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</si>
  <si>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</si>
  <si>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</si>
  <si>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</si>
  <si>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</si>
  <si>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</si>
  <si>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</si>
  <si>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</si>
  <si>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</si>
  <si>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</si>
  <si>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</si>
  <si>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</si>
  <si>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</si>
  <si>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</si>
  <si>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</si>
  <si>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</si>
  <si>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</si>
  <si>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</si>
  <si>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</si>
  <si>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</si>
  <si>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</si>
  <si>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</si>
  <si>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</si>
  <si>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</si>
  <si>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</si>
  <si>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</si>
  <si>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</si>
  <si>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</si>
  <si>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</si>
  <si>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</si>
  <si>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</si>
  <si>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</si>
  <si>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</si>
  <si>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</si>
  <si>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</si>
  <si>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</si>
  <si>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</si>
  <si>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</si>
  <si>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</si>
  <si>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</si>
  <si>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</si>
  <si>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</si>
  <si>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</si>
  <si>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</si>
  <si>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Bian, Y; Feng, XS; Zhang, Y; Du, C; Wen, YQ</t>
  </si>
  <si>
    <t/>
  </si>
  <si>
    <t>Bian, Yu; Feng, Xue-song; Zhang, Yuan; Du, Cheng; Wen, Yan-qing</t>
  </si>
  <si>
    <t>Marine toxins in environment: Recent updates on depuration techniques</t>
  </si>
  <si>
    <t>ECOTOXICOLOGY AND ENVIRONMENTAL SAFETY</t>
  </si>
  <si>
    <t>English</t>
  </si>
  <si>
    <t>Review</t>
  </si>
  <si>
    <t>Marine toxins; Depuration; Adsorption; Advanced oxidation processes; Seafood</t>
  </si>
  <si>
    <t>PARALYTIC SHELLFISH TOXINS; SCALLOP PATINOPECTEN-YESSOENSIS; GRANULAR-ACTIVATED CARBON; OKADAIC ACID; DOMOIC ACID; POISONING TOXINS; PSEUDO-NITZSCHIA; MODIFIED CLAY; ALGAL TOXIN; ADSORPTION</t>
  </si>
  <si>
    <t>Marine toxins pose a significant safety risk, leading to human intoxications and causing substantial economic losses in seafood-producing regions. The development of rapid, cost-effective, efficient, and reliable approaches for the containment of these substances is therefore crucial in order to mitigate the adverse impact of marine toxins. This research conducted a comprehensive review on the toxicity and influencing factors of marine toxins production. Additionally, depuration technologies, including adsorption, advanced oxidation processes, biodegradation, heating treatment, temporary maintenance and purification, and drug inhibition, were systematically summarized. The study also provided a comparative analysis of the advantages and disadvantages of various depuration technologies and proposed strategies for future development.</t>
  </si>
  <si>
    <t>[Bian, Yu] Shenyang Pharmaceut Univ, Sch Tradit Chinese Mat Med, Shenyang 110016, Peoples R China; [Bian, Yu; Feng, Xue-song; Zhang, Yuan] China Med Univ, Sch Pharm, Shenyang 110122, Peoples R China; [Du, Cheng] China Med Univ, Dept Obstet &amp; Gynecol, Shengjing Hosp, Shenyang 110004, Peoples R China; [Wen, Yan-qing] China Med Univ, Affiliated Hosp 4, Dept Pharm, Shenyang 110032, Peoples R China</t>
  </si>
  <si>
    <t>Shenyang Pharmaceutical University; China Medical University; China Medical University; China Medical University</t>
  </si>
  <si>
    <t>Zhang, Y (corresponding author), China Med Univ, Sch Pharm, Shenyang 110122, Peoples R China.;Du, C (corresponding author), China Med Univ, Dept Obstet &amp; Gynecol, Shengjing Hosp, Shenyang 110004, Peoples R China.;Wen, YQ (corresponding author), China Med Univ, Affiliated Hosp 4, Dept Pharm, Shenyang 110032, Peoples R China.</t>
  </si>
  <si>
    <t>13840149878@163.com; ddt3735@hotmail.com; yqwen@cmu.edu.cn</t>
  </si>
  <si>
    <t>ACADEMIC PRESS INC ELSEVIER SCIENCE</t>
  </si>
  <si>
    <t>SAN DIEGO</t>
  </si>
  <si>
    <t>525 B ST, STE 1900, SAN DIEGO, CA 92101-4495 USA</t>
  </si>
  <si>
    <t>0147-6513</t>
  </si>
  <si>
    <t>1090-2414</t>
  </si>
  <si>
    <t>ECOTOX ENVIRON SAFE</t>
  </si>
  <si>
    <t>Ecotox. Environ. Safe.</t>
  </si>
  <si>
    <t>OCT 1</t>
  </si>
  <si>
    <t>10.1016/j.ecoenv.2024.116990</t>
  </si>
  <si>
    <t>SEP 2024</t>
  </si>
  <si>
    <t>Environmental Sciences; Toxicology</t>
  </si>
  <si>
    <t>Science Citation Index Expanded (SCI-EXPANDED)</t>
  </si>
  <si>
    <t>Environmental Sciences &amp; Ecology; Toxicology</t>
  </si>
  <si>
    <t>F2N8R</t>
  </si>
  <si>
    <t>gold</t>
  </si>
  <si>
    <t>2025-06-18</t>
  </si>
  <si>
    <t>WOS:001308248800001</t>
  </si>
  <si>
    <t>Houle, KC; Bill, BD; Christy, A; Davis, JP; Leighfield, TA; Morton, SL; Shumway, SE; Trainer, VL; Vadopalas, B; Hudson, B</t>
  </si>
  <si>
    <t>Houle, Katie C.; Bill, Brian D.; Christy, Aimee; Davis, Jonathan P.; Leighfield, Tod A.; Morton, Steve L.; Shumway, Sandra E.; Trainer, Vera L.; Vadopalas, Brent; Hudson, Bobbi</t>
  </si>
  <si>
    <t>BIOTOXIN UPTAKE, RETENTION, AND DEPURATION TRENDS IN PURPLE-HINGED ROCK SCALLOPS, CRASSADOMA GIGANTEA (GRAY 1825)</t>
  </si>
  <si>
    <t>JOURNAL OF SHELLFISH RESEARCH</t>
  </si>
  <si>
    <t>Article</t>
  </si>
  <si>
    <t>Crassadoma gigantea; rock scallop; saxitoxin; biotoxin; paralytic shellfish toxins; diarrhetic shellfish toxins; Alexandrium catenella; Dinophysis; depuration; aquaculture</t>
  </si>
  <si>
    <t>PARALYTIC SHELLFISH TOXINS; HARMFUL ALGAL BLOOMS; PLACOPECTEN-MAGELLANICUS; SEA SCALLOP; PATINOPECTEN-YESSOENSIS; ANATOMICAL DISTRIBUTION; ALEXANDRIUM-FUNDYENSE; CHLAMYS-NOBILIS; BIOTRANSFORMATION; AQUACULTURE</t>
  </si>
  <si>
    <t>The purple hinged rock scallop, Crassadoma gigantea (Gray 1825), is a species of interest for commercial-scale aquaculture in its native range, along the Pacific coast of North America from Baja California, Mexico to southeastern Alaska. One serious, unresolved issue, however, is the lack of information on uptake, retention, and depuration of algal biotoxins in this species. It is known that rock scallops can retain high levels of paralytic shellfish toxins (PST), including saxitoxin and derivatives, within its tissues including the adductor muscle. Paralytic shellfish toxins can pose serious public health risks, including paralytic shellfish poisoning (PSP), which can be lethal in humans. Diarrhetic shellfish toxins (DST) produced by algal species within the genus Dinophysis spp. is another suite of marine biotoxins monitored by public health agencies, known to cause diarrhetic shellfish poisoning (DSP) in humans. This is the first study to investigate dynamics of Dinophysis spp., and DST in the rock scallop. The present study examined uptake, retention, and depuration of two common toxic algal species and associated biotoxins in Puget Sound, WA: Alexandrium catenella (PST) and Dinophysis spp. (DST), through multiyear field exposures and controlled laboratory studies. Assessment of PST in rock scallop tissues by receptor binding assay from field and laboratory studies revealed very high and persistent levels of PST in visceral tissue and also PST in adductor muscle tissue beyond the FDA limit (80 mu g STX equivalents 100 g-1 shellfish tissue) for safe shellfish consumption. An estimate of total depuration time of PST in rock scallop viscera was inconclusive, indicating potentially long depuration times for this species. Toxicity levels varied among individuals of the same cohort, size class, collection time, and location for both visceral and adductor muscle tissues. Laboratory results showed PST levels beyond the FDA limit within adductor muscle tissue during a 6-wk depuration period, indicating a shucked, adductor-only product for this species will require careful testing and management to ensure rock scallops are safe for consumption. More research is needed to decouple the complex interactions of Dinophysis spp., DST, water quality, and rock scallop physiology to inform shellfish managers and public health agencies reliably.</t>
  </si>
  <si>
    <t>[Houle, Katie C.; Christy, Aimee; Hudson, Bobbi] Pacific Shellfish Inst, 1206 State Ave NE, Olympia, WA 98506 USA; [Bill, Brian D.] NOAA, Northwest Fisheries Sci Ctr, Natl Marine Fisheries Serv, 2725 Montlake Blvd E, Seattle, WA USA; [Davis, Jonathan P.] Pacific Hybreed, 7305 Beach Dr East, Port Orchard, WA USA; [Leighfield, Tod A.; Morton, Steve L.] NOAA, Natl Ocean Serv, Marine Biotoxins Program, Charleston, SC USA; [Shumway, Sandra E.] Univ Connecticut, Dept Marine Sci, 1080 Shennecossett Rd, Groton, CT USA; [Trainer, Vera L.] Univ Washington, Olymp Nat Resources Ctr, 1455 S Forks Ave, Forks, WA USA; [Vadopalas, Brent] Univ Washington, Sch Aquat &amp; Fishery Sci, Seattle, WA USA</t>
  </si>
  <si>
    <t>National Oceanic Atmospheric Admin (NOAA) - USA; National Oceanic Atmospheric Admin (NOAA) - USA; National Ocean Service, NOAA; University of Connecticut; University of Washington; University of Washington; University of Washington Seattle</t>
  </si>
  <si>
    <t>Houle, KC (corresponding author), Pacific Shellfish Inst, 1206 State Ave NE, Olympia, WA 98506 USA.</t>
  </si>
  <si>
    <t>katie@pacshell.org</t>
  </si>
  <si>
    <t>Trainer, Vera/AAE-9306-2022; Hudson, Bobbi/NDT-5263-2025</t>
  </si>
  <si>
    <t>Houle, Katie/0009-0003-8784-0706; Leighfield, Tod/0000-0002-6780-8800; , Vera/0009-0005-9585-6753</t>
  </si>
  <si>
    <t>National Sea Grant [2606753]</t>
  </si>
  <si>
    <t>National Sea Grant</t>
  </si>
  <si>
    <t>This study was supported by National Sea Grant, grant No. 2606753. We thank Jamestown S'Klallam Tribe Natural Resource staff, including Elizabeth Tobin, Neil Harrington, and Chris Burns, for their regional knowledge, topic expertise, and assistance with field trials in Sequim and Discovery Bays, WA. Neil Harrington provided plankton data included in the DST field trials in Sequim Bay, WA. We acknowledge the SoundToxins program for their leadership in phytoplankton data collection throughout Puget Sound, including Sequim Bay and Budd Inlet, and for sharing the data from these sites. We thank Jerry Borchert and Tracie Barry for advising on Washington state shellfish DST concentrations and contributing the blue mussel DST datasets collected by the WDOH Shellfish Program. The WDOH Public Health Laboratories provided valuable DST analysis and the Sitka Tribe of Alaska Environmental Research Lab provided PST analysis of rock scallop tissue from the Sequim and Discovery Bay field trials. Ashley Lockhart and Kelsey Donahue provided assistance with laboratory trials at the Pacific Hybreed Hatchery in Manchester, WA; Zhihong Wang at NOAA/NOS Marine Biotoxins Program in Charleston, SC, provided PST analysis of rock scallop tissue samples from the laboratory feeding trials; Mary Middleton, Natalie Sahli, and Isabel Platten assisted with field trials. Thank you to Pacific Shellfish Institute Senior Scientist, Daniel Cheney for early manuscript review and counsel.</t>
  </si>
  <si>
    <t>NATL SHELLFISHERIES ASSOC</t>
  </si>
  <si>
    <t>GROTON</t>
  </si>
  <si>
    <t>C/O DR. SANDRA E. SHUMWAY, UNIV CONNECTICUT, 1080 SHENNECOSSETT RD, GROTON, CT 06340 USA</t>
  </si>
  <si>
    <t>0730-8000</t>
  </si>
  <si>
    <t>1943-6319</t>
  </si>
  <si>
    <t>J SHELLFISH RES</t>
  </si>
  <si>
    <t>J. Shellfish Res.</t>
  </si>
  <si>
    <t>AUG</t>
  </si>
  <si>
    <t>10.2983/035.042.0209</t>
  </si>
  <si>
    <t>Fisheries; Marine &amp; Freshwater Biology</t>
  </si>
  <si>
    <t>R9JD9</t>
  </si>
  <si>
    <t>WOS:001067433600009</t>
  </si>
  <si>
    <t>Song, T; Liu, L; Song, XP; Liang, YB; Zhuang, GH</t>
  </si>
  <si>
    <t>Song Too; Liu Lei; Song Xiaoping; Liang Yubo; Zhuang Guohong</t>
  </si>
  <si>
    <t>Depuration of paralytic shellfish toxins in Japanese scallop (Patinopecten yessoensis) in natural environment</t>
  </si>
  <si>
    <t>ACTA OCEANOLOGICA SINICA</t>
  </si>
  <si>
    <t>Paralytic shellfish toxins; toxicity; depuration; toxin transformation; Japanese scallop</t>
  </si>
  <si>
    <t>POISONING TOXINS; PSP TOXINS; DINOFLAGELLATE; ACCUMULATION; TRANSFORMATION; SAXITOXIN; SURVIVAL; CULTURE; MUSSEL; RATES</t>
  </si>
  <si>
    <t>To study the paralytic shellfish toxins (PSTs) depuration in Japanese scallop Patinopecten yessoensis in natural environment, Japanese scallops naturally contaminated with paralytic shellfish poisoning (PSP) toxins in the Dayao Bay in the northern Huanghai Sea are transited to Qipanmo waters in the Bohai Sea of no reported PSTs incidents. The levels and profile of PSTs during 30-day depuration are detected by the high performance liquid chromatography with fluorescence detection (HPLC-FLD). The results show that the toxicity of the PSTs in soft tissues decreases to a relatively low level at Day 9. Moreover, the depurated ratio at the early stage of the PSTs depuration is higher than that at the later stage. The toxicity analysis of dissected organs reveals that the digestive gland is the most contaminated PSTs part, which is of important implication for the human health and scallop aquiculture. The mortality of Japanese scallops during PSTs depuration experiment is relevant to PSTs level in the soft tissue.</t>
  </si>
  <si>
    <t>[Song Too; Song Xiaoping] Liaoning Normal Univ, Coll Life Sci, Res Ctr Lamprey, Dalian 116081, Peoples R China; [Liu Lei; Liang Yubo] State Ocean Adm, Natl Marine Environm Monitoring Ctr, Dalian 116023, Peoples R China; [Liu Lei] Jinan Univ, Coll Life Sci &amp; Technol, Guangzhou 516032, Guangdong, Peoples R China; [Song Xiaoping] Dalian Univ, Affiliated Zhongshan Hosp, Dalian 116001, Peoples R China; [Zhuang Guohong] Dalian Sanyi Anim Med Ltd Co, Dalian 116036, Peoples R China</t>
  </si>
  <si>
    <t>Liaoning Normal University; National Marine Environmental Monitoring Center; Jinan University; Dalian University</t>
  </si>
  <si>
    <t>Zhuang, GH (corresponding author), Dalian Sanyi Anim Med Ltd Co, Dalian 116036, Peoples R China.</t>
  </si>
  <si>
    <t>zgh308@foxmail.com</t>
  </si>
  <si>
    <t>Zhuang, GH/G-3483-2010; Song, Xiao/U-8108-2017</t>
  </si>
  <si>
    <t>National Natural Science Foundation of China [30470275]; National Special Grant of China [908-01-ZH3, 908-ZC-I-15]; National Basic Research Grant of China [2010CB428706]</t>
  </si>
  <si>
    <t>National Natural Science Foundation of China(National Natural Science Foundation of China (NSFC)); National Special Grant of China; National Basic Research Grant of China</t>
  </si>
  <si>
    <t>The National Natural Science Foundation of China under contract No. 30470275; the National Special Grant of China under contract Nos 908-01-ZH3 and 908-ZC-I-15; the National Basic Research Grant of China under contract No. 2010CB428706.</t>
  </si>
  <si>
    <t>SPRINGER</t>
  </si>
  <si>
    <t>NEW YORK</t>
  </si>
  <si>
    <t>233 SPRING ST, NEW YORK, NY 10013 USA</t>
  </si>
  <si>
    <t>0253-505X</t>
  </si>
  <si>
    <t>1869-1099</t>
  </si>
  <si>
    <t>ACTA OCEANOL SIN</t>
  </si>
  <si>
    <t>Acta Oceanol. Sin.</t>
  </si>
  <si>
    <t>DEC</t>
  </si>
  <si>
    <t>10.1007/s13131-015-0764-y</t>
  </si>
  <si>
    <t>Oceanography</t>
  </si>
  <si>
    <t>CZ5DC</t>
  </si>
  <si>
    <t>WOS:000367121700019</t>
  </si>
  <si>
    <t>Xie, WC; Liu, XL; Yang, XH; Zhang, CH; Bian, ZY</t>
  </si>
  <si>
    <t>Xie, Wancui; Liu, Xiaoli; Yang, Xihong; Zhang, Chaohua; Bian, Zhongyuan</t>
  </si>
  <si>
    <t>Accumulation and depuration of paralytic shellfish poisoning toxins in the oyster Ostrea rivularis Gould - Chitosan facilitates the toxin depuration</t>
  </si>
  <si>
    <t>FOOD CONTROL</t>
  </si>
  <si>
    <t>High-performance liquid chromatography-fluorescence detection systems (HPLC-FLD); Mouse bioassay (MBA); Chitosan (CTS); Ostrea rivularis Gould (ORG); Paralytic shellfish poisoning (PSP) toxins; Accumulation; Depuration</t>
  </si>
  <si>
    <t>CRAB TELMESSUS-ACUTIDENS; PSP; ADSORPTION; BIOASSAY</t>
  </si>
  <si>
    <t>The accumulation and depuration of paralytic shellfish poisoning (PSP) toxins in the oyster of Ostrea rivularis Gould (ORG) were investigated in this study. Firstly, PSP toxin-accumulating in ORG were produced by feeding with the toxic algae Alexandrium minutum cultured in the laboratory. The feeding amounts were designed for three concentrations of 4.0 x 10(3), 8.0 x 10(3), and 1.2 X 10(4) cells/mL. After 20 day's feeding, the toxicity in the ORG became high levels of 28.86, 31.17, and 38.98 MU/g, respectively. And the toxin-accumulating ORG fed only for 2 d with 8.0 x 10(3) cells/mL which toxicity was 11.93 MU/g were selected for deputation experiment. In the deputation process, the ORG were fed with nontoxic microalgae (MA) of Chlorella spp., chitosan (CTS), and MA + CTS. Feeding with 8.0 x 10(3) cells/mL MA and 0.05 g/L CTS resulted in the largest PSP toxin reduction in the ORG. After 7 d of depuration feeding, the toxicity of the PSP toxin decreased from 11.93 to 3.47, 1.40, and 0.50 MU/g, as determined by the mouse bioassay (MBA). High performance liquid chromatography - fluorescence detection systems (HPLC-FLD) was applied in the qualitative and quantitative detection of PSP toxins in the ORG during accumulation and depuration. Chromatograms of samples not containing oxidation and acidulating reagents in the mobile phase were used to identify unknown peaks. The HPLC results showed that PSP toxicity before depuration was 9.07 MU/g. After 7 d of depuration, feeding by CTS and MA + CTS was reduced to 1.41 and 0.12 MU/g, respectively. The laboratory experiments showed that CTS had a remarkable effect on PSP removal in ORG. The toxicity and toxin profiles of ORG were investigated by MBA combined with post-column HPLC-FLD. The results of both methods supplemented each other, thereby elucidating the accumulation, deputation, and transformation of PSP toxins from the toxic algae in ORG. (C) 2012 Elsevier Ltd. All rights reserved.</t>
  </si>
  <si>
    <t>[Xie, Wancui; Yang, Xihong; Zhang, Chaohua; Bian, Zhongyuan] Guangdong Ocean Univ, Sch Food Sci &amp; Technol, Zhanjiang 524088, Peoples R China; [Liu, Xiaoli] Jiangnan Univ, State Key Lab Food Sci &amp; Technol, Wuxi 214036, Peoples R China</t>
  </si>
  <si>
    <t>Guangdong Ocean University; Jiangnan University</t>
  </si>
  <si>
    <t>Yang, XH (corresponding author), Guangdong Ocean Univ, Sch Food Sci &amp; Technol, Zhanjiang 524088, Peoples R China.</t>
  </si>
  <si>
    <t>yangxihong63@163.com</t>
  </si>
  <si>
    <t>Modern Agro-industry Technology Research System of China; National Natural Science Foundation of China [31271938]</t>
  </si>
  <si>
    <t>Modern Agro-industry Technology Research System of China; National Natural Science Foundation of China(National Natural Science Foundation of China (NSFC))</t>
  </si>
  <si>
    <t>The present research was financially supported by the Modern Agro-industry Technology Research System of China and the Project 31271938 supported by National Natural Science Foundation of China. Prof. Tianjiu Jiang from the Institute of Hydrobiology Research Center of Jinan University is gratefully acknowledged for his technical assistance.</t>
  </si>
  <si>
    <t>ELSEVIER SCI LTD</t>
  </si>
  <si>
    <t>OXFORD</t>
  </si>
  <si>
    <t>THE BOULEVARD, LANGFORD LANE, KIDLINGTON, OXFORD OX5 1GB, OXON, ENGLAND</t>
  </si>
  <si>
    <t>0956-7135</t>
  </si>
  <si>
    <t>Food Control</t>
  </si>
  <si>
    <t>APR</t>
  </si>
  <si>
    <t>10.1016/j.foodcont.2012.07.035</t>
  </si>
  <si>
    <t>Food Science &amp; Technology</t>
  </si>
  <si>
    <t>070TZ</t>
  </si>
  <si>
    <t>WOS:000313535500014</t>
  </si>
  <si>
    <t>Leandro, LF; Teegarden, GJ; Roth, PB; Wang, ZH; Doucette, GJ</t>
  </si>
  <si>
    <t>Leandro, Luis F.; Teegarden, Gregory J.; Roth, Patricia B.; Wang, Zhihong; Doucette, Gregory J.</t>
  </si>
  <si>
    <t>The copepod Calanus finmarchicus: A potential vector for trophic transfer of the marine algal biotoxin, domoic acid</t>
  </si>
  <si>
    <t>JOURNAL OF EXPERIMENTAL MARINE BIOLOGY AND ECOLOGY</t>
  </si>
  <si>
    <t>Calanus finmarchicus; Copepod; Copepod grazing; Domoic acid; Harmful algal blooms; Pseudo-nitzschia</t>
  </si>
  <si>
    <t>PSEUDO-NITZSCHIA-MULTISERIES; ATLANTIC RIGHT WHALES; POISONING PSP TOXINS; FEEDING-BEHAVIOR; ALEXANDRIUM-FUNDYENSE; EUBALAENA-GLACIALIS; SEA LIONS; ZOOPLANKTON; BAY; ACCUMULATION</t>
  </si>
  <si>
    <t>The marine algal biotoxin, domoic acid (DA), is produced by certain members of the diatom genus Pseudo-nitzschia. This neurotoxin has been responsible for several mass mortality events involving marine birds and mammals. In all cases, the toxin was transferred from its algal producers through marine food webs by one or more intermediate vectors. The ability of some copepod taxa to serve as vectors for DA has been demonstrated; however, the role played in DA trophic transfer by Calanus finmarchicus. which often dominates N. Atlantic zooplankton assemblages and is a primary dietary component of the highly endangered N. Atlantic right whale (Eubalaena glacialis), has been uncertain. In the present study, we examined the ability of C. finmarchicus to consume DA-producing algae and retain the toxin. Results of grazing and toxin accumulation/depuration experiments showed that C. finmarchicus consumed DA-producing Pseudo-nitzschia multiseries regardless of the presence or absence of morphologically similar, but non-toxic, P. pungens, across initial cell concentrations ranging from 1000-4000 cells mL(-1). Furthermore, C. finmarchicus did not appear to preferentially consume or avoid either Pseudo-nitzschia species tested. After ingestion of P. multiseries, copepods accumulated DA and retained it for up to 48 h post-removal of the toxin source. These findings provide evidence for the potential of C. finmarchicus to facilitate DA trophic transfer in marine food webs where toxic Pseudo-nitzschia is present. Published by Elsevier B.V.</t>
  </si>
  <si>
    <t>[Leandro, Luis F.; Wang, Zhihong; Doucette, Gregory J.] NOAA, Marine Biotoxins Program, Natl Ocean Serv, Charleston, SC 29412 USA; [Leandro, Luis F.; Roth, Patricia B.] Coll Charleston, Grice Marine Lab, Charleston, SC 29412 USA; [Teegarden, Gregory J.] St Josephs Coll, Standish, ME 04084 USA</t>
  </si>
  <si>
    <t>National Oceanic Atmospheric Admin (NOAA) - USA; National Ocean Service, NOAA; College of Charleston</t>
  </si>
  <si>
    <t>Doucette, GJ (corresponding author), NOAA, Marine Biotoxins Program, Natl Ocean Serv, 219 Ft Johnson Rd, Charleston, SC 29412 USA.</t>
  </si>
  <si>
    <t>greg.doucette@noaa.gov</t>
  </si>
  <si>
    <t>Doucette, Gregory/M-3283-2013</t>
  </si>
  <si>
    <t>NOAA/NOS</t>
  </si>
  <si>
    <t>NOAA/NOS(National Oceanic Atmospheric Admin (NOAA) - USA)</t>
  </si>
  <si>
    <t>We would like to express our thanks to Drs. S. Bates (Dept. of Fisheries &amp; Oceans Canada, Moncton, NB, Canada) and R. Jones (Ocean Process Analysis Lab, Univ. New Hampshire, NH, USA), respectively, for providing the Pseudo-nitzschia cultures and Calanus finmarchicus used in this study. We also gratefully acknowledge C. Mikulski for her assistance with fluorescence in-situ hybridization. The DA antibody was a gift of Dr. C. Elliott, Queen's University Belfast, N. Ireland. Support for this work was provided in part by NOAA/NOS operational funds.</t>
  </si>
  <si>
    <t>ELSEVIER</t>
  </si>
  <si>
    <t>AMSTERDAM</t>
  </si>
  <si>
    <t>RADARWEG 29, 1043 NX AMSTERDAM, NETHERLANDS</t>
  </si>
  <si>
    <t>0022-0981</t>
  </si>
  <si>
    <t>1879-1697</t>
  </si>
  <si>
    <t>J EXP MAR BIOL ECOL</t>
  </si>
  <si>
    <t>J. Exp. Mar. Biol. Ecol.</t>
  </si>
  <si>
    <t>JAN 1</t>
  </si>
  <si>
    <t>10.1016/j.jembe.2009.11.002</t>
  </si>
  <si>
    <t>Ecology; Marine &amp; Freshwater Biology</t>
  </si>
  <si>
    <t>Environmental Sciences &amp; Ecology; Marine &amp; Freshwater Biology</t>
  </si>
  <si>
    <t>549IT</t>
  </si>
  <si>
    <t>WOS:000274042200003</t>
  </si>
  <si>
    <t>Farrell, H; Seebacher, F; O'Connor, W; Zammit, A; Harwood, DT; Murray, S</t>
  </si>
  <si>
    <t>Farrell, Hazel; Seebacher, Frank; O'Connor, Wayne; Zammit, Anthony; Harwood, D. Tim; Murray, Shauna</t>
  </si>
  <si>
    <t>Warm temperature acclimation impacts metabolism of paralytic shellfish toxins from Alexandrium minutum in commercial oysters</t>
  </si>
  <si>
    <t>GLOBAL CHANGE BIOLOGY</t>
  </si>
  <si>
    <t>accumulation; Alexandrium; bivalves; depuration; metabolic enzymes; metabolism; ocean temperature increases; paralytic shellfish toxins</t>
  </si>
  <si>
    <t>CRASSOSTREA-GIGAS THUNBERG; TRIPLOID PACIFIC OYSTERS; CLAM HIATULA-ROSTRATA; HARMFUL ALGAL BLOOMS; NEW-SOUTH-WALES; CLIMATE-CHANGE; POISONING TOXINS; DIFFERENTIAL ACCUMULATION; OCEAN ACIDIFICATION; SEXUAL-MATURATION</t>
  </si>
  <si>
    <t>Species of Alexandrium produce potent neurotoxins termed paralytic shellfish toxins and are expanding their ranges worldwide, concurrent with increases in sea surface temperature. The metabolism of molluscs is temperature dependent, and increases in ocean temperature may influence both the abundance and distribution of Alexandrium and the dynamics of toxin uptake and depuration in shellfish. Here, we conducted a large-scale study of the effect of temperature on the uptake and depuration of paralytic shellfish toxins in three commercial oysters (Saccostrea glomerata and diploid and triploid Crassostrea gigas, n = 252 per species/ploidy level). Oysters were acclimated to two constant temperatures, reflecting current and predicted climate scenarios (22 and 27 degrees C), and fed a diet including the paralytic shellfish toxin-producing species Alexandrium minutum. While the oysters fed on A. minutum in similar quantities, concentrations of the toxin analogue GTX1,4 were significantly lower in warm-acclimated S. glomerata and diploid C. gigas after 12 days. Following exposure to A. minutum, toxicity of triploid C. gigas was not affected by temperature. Generally, detoxification rates were reduced in warm-acclimated oysters. The routine metabolism of the oysters was not affected by the toxins, but a significant effect was found at a cellular level in diploid C. gigas. The increasing incidences of Alexandrium blooms worldwide are a challenge for shellfish food safety regulation. Our findings indicate that rising ocean temperatures may reduce paralytic shellfish toxin accumulation in two of the three oyster types; however, they may persist for longer periods in oyster tissue.</t>
  </si>
  <si>
    <t>[Farrell, Hazel; Murray, Shauna] Univ Technol Sydney, Sch Plant Funct Ecol, Ultimo, NSW 2007, Australia; [Farrell, Hazel; Murray, Shauna] Univ Technol Sydney, Climate Change Cluster C3, Ultimo, NSW 2007, Australia; [Farrell, Hazel; Murray, Shauna] Sydney Inst Marine Sci, Mosman, NSW 2088, Australia; [Farrell, Hazel; Zammit, Anthony] NSW Food Author, Newington, NSW 2127, Australia; [Seebacher, Frank] Univ Sydney, Sch Biol Sci, Integrat Physiol, Sydney, NSW 2006, Australia; [O'Connor, Wayne] Port Stephens Fisheries Inst, Dept Primary Ind, Nelson Bay, NSW 2315, Australia; [Harwood, D. Tim] Cawthron Inst, Nelson 7010, New Zealand</t>
  </si>
  <si>
    <t>University of Technology Sydney; University of Technology Sydney; Sydney Institute of Marine Science; University of Sydney; Department of Primary Industries &amp; Regional Development NSW; Cawthron Institute</t>
  </si>
  <si>
    <t>Murray, S (corresponding author), Univ Technol Sydney, Sch Plant Funct Ecol, Ultimo, NSW 2007, Australia.</t>
  </si>
  <si>
    <t>shauna.murray@uts.edu.au</t>
  </si>
  <si>
    <t>O'Connor, Wayne/AAL-8097-2020; Murray, Shauna/JAN-6668-2023; Harwood, Tim/H-3636-2012; Farrell, Hazel/H-1745-2013; Murray, Shauna A/K-5781-2015</t>
  </si>
  <si>
    <t>Seebacher, Frank/0000-0002-2281-9311; Farrell, Hazel/0000-0003-0890-7953; O'Connor, Wayne/0000-0002-0972-4668; Murray, Shauna A/0000-0001-7096-1307</t>
  </si>
  <si>
    <t>Australian Research Council [LP110100516]; Australian Research Council [LP110100516] Funding Source: Australian Research Council</t>
  </si>
  <si>
    <t>Australian Research Council(Australian Research Council); Australian Research Council(Australian Research Council)</t>
  </si>
  <si>
    <t>This work was supported by an Australian Research Council Linkage grant number LP110100516. This is contribution number 151 from the Sydney Institute of Marine Science. The authors wish to thank the staff at the DPI Port Stephens Fisheries Institute for technical support during the experiment. Thanks to Alex Little for assistance with enzyme sample analysis. The advice of research and technical staff at the Cawthron Institute, New Zealand on toxin analysis is acknowledged. HF would like to thank Paul Parton for assistance with figure formatting.</t>
  </si>
  <si>
    <t>WILEY</t>
  </si>
  <si>
    <t>HOBOKEN</t>
  </si>
  <si>
    <t>111 RIVER ST, HOBOKEN 07030-5774, NJ USA</t>
  </si>
  <si>
    <t>1354-1013</t>
  </si>
  <si>
    <t>1365-2486</t>
  </si>
  <si>
    <t>GLOBAL CHANGE BIOL</t>
  </si>
  <si>
    <t>Glob. Change Biol.</t>
  </si>
  <si>
    <t>SEP</t>
  </si>
  <si>
    <t>10.1111/gcb.12952</t>
  </si>
  <si>
    <t>Biodiversity Conservation; Ecology; Environmental Sciences</t>
  </si>
  <si>
    <t>Biodiversity &amp; Conservation; Environmental Sciences &amp; Ecology</t>
  </si>
  <si>
    <t>CR0HE</t>
  </si>
  <si>
    <t>Green Accepted</t>
  </si>
  <si>
    <t>WOS:000360998400020</t>
  </si>
  <si>
    <t>Sharma, R; Venkateshvaran, K; Purushothaman, CS</t>
  </si>
  <si>
    <t>Sharma, Rupam; Venkateshvaran, K.; Purushothaman, C. S.</t>
  </si>
  <si>
    <t>Bioaccumulation and depuration of paralytic shellfish toxin in Perna viridis and Meretrix meretrix from Mumbai, India</t>
  </si>
  <si>
    <t>INDIAN JOURNAL OF GEO-MARINE SCIENCES</t>
  </si>
  <si>
    <t>Paralytic Shellfish Toxin; Perna viridis; Meretrix meretrix; HPLC; Depuration</t>
  </si>
  <si>
    <t>OUTBREAK; MUSSELS; PROFILE; FISH</t>
  </si>
  <si>
    <t>Green mussel, Perna viridis and the clam, Meretrix meretrix collected from Mumbai waters were examined for the bioaccumulation of Paralytic Shellfish Toxin. Bioassay experiment conducted on Mice, revealed accumulation of the toxin in sub lethal amount. HPLC analysis showed that Crude toxin extract of P. viridis possessed GTX-2 &amp; GTX-3 and N-Sulfocarbamoyl toxins C1 &amp; C2. The extract from M. meretrix contained N-Sulfocarbamoyl toxins C1 &amp; C2, decarbampyl toxins and carbonate toxins, i.e. dcGTX/STX. These two shellfishes were subjected to Ozone and chlorine treatment for depuration of the toxin. Specimens became nontoxic in 10 days of treatment in ozonised water and 15 days treatment in chlorinated water.</t>
  </si>
  <si>
    <t>[Sharma, Rupam; Venkateshvaran, K.; Purushothaman, C. S.] Cent Inst Fisheries Educ, Bombay 400061, Maharashtra, India</t>
  </si>
  <si>
    <t>Indian Council of Agricultural Research (ICAR); ICAR - Central Institute of Fisheries Education</t>
  </si>
  <si>
    <t>Sharma, R (corresponding author), Cent Inst Fisheries Educ, Bombay 400061, Maharashtra, India.</t>
  </si>
  <si>
    <t>contact@cife.edw.in</t>
  </si>
  <si>
    <t>NATL INST SCIENCE COMMUNICATION-NISCAIR</t>
  </si>
  <si>
    <t>NEW DELHI</t>
  </si>
  <si>
    <t>DR K S KRISHNAN MARG, PUSA CAMPUS, NEW DELHI 110 012, INDIA</t>
  </si>
  <si>
    <t>0379-5136</t>
  </si>
  <si>
    <t>0975-1033</t>
  </si>
  <si>
    <t>INDIAN J GEO-MAR SCI</t>
  </si>
  <si>
    <t>Indian J. Geo-Mar. Sci.</t>
  </si>
  <si>
    <t>853CG</t>
  </si>
  <si>
    <t>WOS:000297403200011</t>
  </si>
  <si>
    <t>Botelho, MJ; Vale, C; Grilo, RV; Ferreira, JG</t>
  </si>
  <si>
    <t>Botelho, Maria Joao; Vale, Carlos; Grilo, Rita Velez; Ferreira, Joao Gomes</t>
  </si>
  <si>
    <t>Uptake and release of paralytic shellfish toxins by the clam Ruditapes decussatus exposed to Gymnodinium catenatum and subsequent depuration</t>
  </si>
  <si>
    <t>MARINE ENVIRONMENTAL RESEARCH</t>
  </si>
  <si>
    <t>Paralytic shellfish toxins; Ruditapes decussatus; Particulate organic matter; Uptake; Depuration; Mass balance</t>
  </si>
  <si>
    <t>PSP TOXINS; TRANSFORMING ENZYME; POISONING TOXINS; ACCUMULATION; PROFILES; KINETICS; STRAINS; PURIFICATION; PACIFIC; GULF</t>
  </si>
  <si>
    <t>A laboratory experiment was performed with the clam Ruditapes decussatus, fed with the toxic dinoflagellate Gymnodinium catenatum and the non-toxic algae Isochrysis galbana (14 days) and subsequently only with I. galbana (15 days). Individual paralytic shellfish toxins were determined by LC-FLD in G. catenatum cells, whole clam tissues, and particulate organic matter (POM) produced by clams. The toxins dcSTX and dcGTX2 + 3 in the algae were less abundant than C1 + 2 and B1, but were predominant in clams during both the exposure and depuration phases. The toxin dcNEO was only detected in clams during a short period, indicating conversion from other compounds. The toxin composition of the POM indicated the export of dcSTX as faeces or pseudo-faeces along the entire experiment (2.5-14 nmol mg(-1)) B1 was present in a short period of the exposure and C1 + 2 and dcGTX2 + 3 absent. A mass balance calculation indicated that approximately 95% of C1 + 2 and 85% of B1 supplied to the clams were converted into other toxins or lost in solution. Conversely, the net gain of 512, 61 and 31 nmol for dcSTX, dcGTX2 + 3 and dcNEO, respectively, suggests the conversion from other assimilated compounds by clams during exposure and depuration phases. (C) 2012 Elsevier Ltd. All rights reserved.</t>
  </si>
  <si>
    <t>[Botelho, Maria Joao; Vale, Carlos; Grilo, Rita Velez] IPIMAR, P-1449006 Lisbon, Portugal; [Ferreira, Joao Gomes] Univ Nova Lisboa, CMA, Dept Environm Sci &amp; Engn, Fac Sci &amp; Technol, P-2829516 Monte De Caparica, Portugal</t>
  </si>
  <si>
    <t>Portuguese Institute of Sea &amp; Fisheries Research (IPIMAR); Universidade Nova de Lisboa</t>
  </si>
  <si>
    <t>Botelho, MJ (corresponding author), IPIMAR, Av Brasilia, P-1449006 Lisbon, Portugal.</t>
  </si>
  <si>
    <t>mjoao@ipimar.pt</t>
  </si>
  <si>
    <t>ferreira, joao/JJE-8433-2023; Botelho, Maria/K-8689-2019</t>
  </si>
  <si>
    <t>vale, carlos/0000-0003-0162-1960; Gomes Ferreira, Joao/0000-0001-9614-142X; Henriques, Maria Joao Botelho/0000-0001-9330-9979</t>
  </si>
  <si>
    <t>Sociedade Polls Litoral Ria Formosa</t>
  </si>
  <si>
    <t>This work had been performed under the projects Quasus (Environmental quality and sustainability of biologic resources in Ria Formosa) and Forward (Framework for Ria Formosa water quality, aquaculture, and resource development) financed by Sociedade Polls Litoral Ria Formosa. We are grateful to M.T. Moita for the G. catenatum strain from IPIMAR culture collection, and to B. Frazao for maintaining the toxic algal culture.</t>
  </si>
  <si>
    <t>0141-1136</t>
  </si>
  <si>
    <t>1879-0291</t>
  </si>
  <si>
    <t>MAR ENVIRON RES</t>
  </si>
  <si>
    <t>Mar. Environ. Res.</t>
  </si>
  <si>
    <t>JUN</t>
  </si>
  <si>
    <t>10.1016/j.marenvres.2012.01.002</t>
  </si>
  <si>
    <t>Environmental Sciences; Marine &amp; Freshwater Biology; Toxicology</t>
  </si>
  <si>
    <t>Environmental Sciences &amp; Ecology; Marine &amp; Freshwater Biology; Toxicology</t>
  </si>
  <si>
    <t>945SQ</t>
  </si>
  <si>
    <t>WOS:000304296700004</t>
  </si>
  <si>
    <t>Svensson, S</t>
  </si>
  <si>
    <t>Depuration of Okadaic acid (Diarrhetic Shellfish Toxin) in mussels, Mytilus edulis (Linnaeus), feeding on different quantities of nontoxic algae</t>
  </si>
  <si>
    <t>AQUACULTURE</t>
  </si>
  <si>
    <t>mussels; diarrhetic shellfish toxins; okadaic acid; depuration; digestive activity; management</t>
  </si>
  <si>
    <t>LIQUID-CHROMATOGRAPHY; 2-COMPARTMENT MODELS; POISONING TOXINS; CAUSATIVE TOXIN; DOMOIC ACID; GALLOPROVINCIALIS; KINETICS; IDENTIFICATION; ACCUMULATION; DINOPHYSIS</t>
  </si>
  <si>
    <t>Depuration of mussels contaminated by Diarrhetic Shellfish Toxins (DST) is a potential option for the shellfish industry to manage the impact of DST. Field observations have suggested that the main factor regulating the rate of deputation of DST is the quantity of nontoxic algae available for the mussels to feed upon. In this paper, the effects of the quantity of food, which mussels feed upon, on the rate of deputation of DST in Mytilus edulis L. was tested in a laboratory experiment. Mussels naturally contaminated by the DST okadaic acid (OA) were collected from a mussel farm located on the Swedish west coast during a bloom event. Individual mussels were placed in filtered seawater and given daily rations of a mixture of nontoxic algae as follows: no food, 0.5% and 1.5% of dry weight body mass day(-1). Depuration was performed over 1, 2, 4, 8, 16 or 32 days. The levels of OA decreased in all treatments with time, with an average of approximately 50% reduction after 32 days. No significant differences in content of OA among food rations were detected. In contrast to predictions, a trend towards lower levels of toxins in the mussels receiving no food compared to both food treatments was observed after 32 days of deputation. The loss of toxins in mussels that were not feeding correlated with a considerable loss in the mass of the digestive gland between 16 and 32 days. It was concluded that the rate of depuration of OA in mussels is not positively correlated with digestive activity and fecal production. Instead, the lipophilic character of the OA molecule suggests that OA may have affinity for lipid-rich cellular and intracellular components. Increased usage of lipid stores, which occur during starvation, may accelerate the release of OA. This model could explain the observations made during the last part of this experiment. In management of toxic mussels, depuration in waters free of toxic algae is not likely to be enhanced by increasing the food supply to mussels; however, long periods of deputation in the absence of food should be avoided because of the negative effects on the condition of the mussels. (C) 2003 Elsevier Science B.V. All rights reserved.</t>
  </si>
  <si>
    <t>Univ Gothenburg, Dept Zoophysiol, SE-40530 Gothenburg, Sweden</t>
  </si>
  <si>
    <t>University of Gothenburg</t>
  </si>
  <si>
    <t>Svensson, S (corresponding author), Tjarno Marine Biol Lab, S-45296 Stromstad, Sweden.</t>
  </si>
  <si>
    <t>susanne.svensson@zool.gu.se</t>
  </si>
  <si>
    <t>ELSEVIER SCIENCE BV</t>
  </si>
  <si>
    <t>PO BOX 211, 1000 AE AMSTERDAM, NETHERLANDS</t>
  </si>
  <si>
    <t>0044-8486</t>
  </si>
  <si>
    <t>Aquaculture</t>
  </si>
  <si>
    <t>MAR 27</t>
  </si>
  <si>
    <t>1-4</t>
  </si>
  <si>
    <t>PII S0044-8486(02)00504-5</t>
  </si>
  <si>
    <t>10.1016/S0044-8486(02)00504-5</t>
  </si>
  <si>
    <t>652JM</t>
  </si>
  <si>
    <t>WOS:000181376100025</t>
  </si>
  <si>
    <t>Lopes, VM; Baptista, M; Repolho, T; Rosa, R; Costa, PR</t>
  </si>
  <si>
    <t>Lopes, Vanessa M.; Baptista, Miguel; Repolho, Tiago; Rosa, Rui; Costa, Pedro Reis</t>
  </si>
  <si>
    <t>Uptake, transfer and elimination kinetics of paralytic shellfish toxins in common octopus (Octopus vulgaris)</t>
  </si>
  <si>
    <t>AQUATIC TOXICOLOGY</t>
  </si>
  <si>
    <t>Saxitoxin; Octopus; Harmful algae; Accumulation; Depuration; Marine toxins; Neurotoxin; PSP</t>
  </si>
  <si>
    <t>GLUTATHIONE-S-TRANSFERASE; DOMOIC ACID; DIGESTIVE GLAND; BLUE MUSSEL; ALEXANDRIUM-FUNDYENSE; TISSUE DISTRIBUTION; SEPIA-OFFICINALIS; POISONING TOXINS; PORTUGUESE COAST; FEEDING-HABITS</t>
  </si>
  <si>
    <t>Marine phycotoxins derived from harmful algal blooms are known to be associated with mass mortalities in the higher trophic levels of marine food webs. Bivalve mollusks and planktivorous fish are the most studied vectors of marine phycotoxins. However, field surveys recently showed that cephalopod mollusks also constitute potential vectors of toxins. Thus, here we determine, for the first time, the time course of accumulation and depuration of paralytic shellfish toxins (PSTs) in the common octopus (Octopus vulgaris). Concomitantly, the underlying kinetics of toxin transfer between tissue compartments was also calculated. Naturally contaminated clams were used to orally expose the octopus to PSTs during 6 days. Afterwards, octopus specimens were fed with non-contaminated shellfish during 10 days of depuration period. Toxins reached the highest concentrations in the digestive gland surpassing the levels in the kidney by three orders of magnitude. PSTs were not detected in any other tissue analyzed. Net accumulation efficiencies of 42% for GTX5, 36% for dcSTX and 23% for C1+2 were calculated for the digestive gland. These compounds were the most abundant toxins in both digestive gland and the contaminated shellfish diet. The small differences in relative abundance of each toxin observed between the prey and the cephalopod predator indicates low conversion rates of these toxins. The depuration period was better described using an exponential decay model comprising a single compartment the entire viscera. It is worth noting that since octopuses' excretion and depuration rates are low, the digestive gland is able to accumulate very high toxin concentrations for long periods of time. Therefore, the present study clearly shows that O. vulgaris is a high-potential vector of PSTs during and even after the occurrence of these toxic algal blooms. (C) 2013 Elsevier B.V. All rights reserved.</t>
  </si>
  <si>
    <t>[Lopes, Vanessa M.; Baptista, Miguel; Repolho, Tiago; Rosa, Rui] Univ Lisbon, Lab Maritimo Guia, Ctr Oceanog, Fac Ciencias, P-2750374 Cascais, Portugal; [Lopes, Vanessa M.; Costa, Pedro Reis] IPMA, P-1449006 Lisbon, Portugal</t>
  </si>
  <si>
    <t>Universidade de Lisboa; Instituto Portugues do Mar e da Atmosfera</t>
  </si>
  <si>
    <t>Costa, PR (corresponding author), IPMA, P-1449006 Lisbon, Portugal.</t>
  </si>
  <si>
    <t>prcosta@ipma.pt</t>
  </si>
  <si>
    <t>Baptista, Miguel/I-7113-2012; Repolho, Tiago/C-8975-2009; Costa, Pedro/F-2192-2011; Reis Costa, Pedro/N-1908-2019; Rosa, Rui/A-4580-2009; Lopes, Vanessa/H-3232-2014</t>
  </si>
  <si>
    <t>Reis Costa, Pedro/0000-0001-6083-470X; Rosa, Rui/0000-0003-2801-5178; Repolho, Tiago/0000-0002-1048-8009; Baptista, Miguel/0000-0001-8833-4766; Lopes, Vanessa/0000-0001-8276-4490</t>
  </si>
  <si>
    <t>Portuguese Foundation for Science and Technology (FCT) [PTDC/BIA-BEC/10326612008]</t>
  </si>
  <si>
    <t>Portuguese Foundation for Science and Technology (FCT)(Fundacao para a Ciencia e a Tecnologia (FCT))</t>
  </si>
  <si>
    <t>The Portuguese Foundation for Science and Technology (FCT) supported this study (in part) through project grant PTDC/BIA-BEC/10326612008, Programa Ciencia 2007 to R. Rosa and Programa Ciencia 2008 to PR Costa. We also appreciate the valuable comments given by the two anonymous reviewers.</t>
  </si>
  <si>
    <t>0166-445X</t>
  </si>
  <si>
    <t>1879-1514</t>
  </si>
  <si>
    <t>AQUAT TOXICOL</t>
  </si>
  <si>
    <t>Aquat. Toxicol.</t>
  </si>
  <si>
    <t>JAN</t>
  </si>
  <si>
    <t>10.1016/j.aquatox.2013.11.011</t>
  </si>
  <si>
    <t>Marine &amp; Freshwater Biology; Toxicology</t>
  </si>
  <si>
    <t>AA9NV</t>
  </si>
  <si>
    <t>WOS:000331421100023</t>
  </si>
  <si>
    <t>Seger, A; Brady, J; Vandeveer, KS; Jordan, T; Trotter, AJ; Robinson, G; Keane, JP; Turnbull, A</t>
  </si>
  <si>
    <t>Seger, Andreas; Brady, James; Vandeveer, Kellen S.; Jordan, Timothy; Trotter, Andrew J.; Robinson, Grace; Keane, John P.; Turnbull, Alison</t>
  </si>
  <si>
    <t>Toxin uptake and slowed reflexes by the marine snail Lunella undulata following exposure to paralytic shellfish toxin producing Alexandrium catenella</t>
  </si>
  <si>
    <t>HARMFUL ALGAE</t>
  </si>
  <si>
    <t>Bioaccumulation; Harmful algae; Animal behaviour; Seafood safety; Gastropod; Biotoxin management</t>
  </si>
  <si>
    <t>HALIOTIS-TUBERCULATA; GALICIAN COAST; SODIUM-CHANNEL; DINOFLAGELLATE; RESPONSES; ABALONE; DEPURATION; MINUTUM</t>
  </si>
  <si>
    <t>Comparatively little is known about paralytic shellfish toxin (PST) accumulation by marine grazers, yet recurrent blooms of Alexandrium catenella have caused repeated closures of wild fisheries and require ongoing monitoring. To determine if the commercially harvested periwinkle Lunella undulata is at risk of PST uptake, a laboratory experiment was conducted exposing the herbivorous/detritovorous marine snails to either live or senescent Alexandrium catenella microalgae. After 21 days of exposure, the highest PST concentrations were observed in the viscera of animals in the senescent and live algal treatments (0.55+0.08 and 0.82+0.12 mg STX.2HCl eq./kg, respectively). No quantifiable PST was observed in the foot of animals from either exposure treatment. The PST profile in the viscera closely matched that of the microalgal source, suggesting PST uptake through direct grazing of L. undulata on vegetative A. catenella cells. Grazing activity remained unchanged throughout the exposure period across all treatments. However, periwinkles exposed to A. catenella were significantly slower to retract their foot in response to touch than those animals in the control treatment (first observed on days 7 and 11 in the dead and live algae treatments, respectively). This effect became more pronounced over time and coincided with higher PST concentrations. While righting speed did not differ between animals exposed to live microalgae and the control, those exposed to senescent algae were generally slower to right (observed from day 4 onwards). The implications of these findings for biotoxin management in periwinkles and related marine grazers are discussed.</t>
  </si>
  <si>
    <t>[Seger, Andreas; Brady, James; Vandeveer, Kellen S.; Trotter, Andrew J.; Robinson, Grace; Keane, John P.; Turnbull, Alison] Univ Tasmania, Inst Marine &amp; Antarctic Studies, 15-21 Nubeena Crescent, Taroona, Tas 7053, Australia; [Jordan, Timothy] Dept Nat Resources &amp; Environm Tasmania, Analyt Serv Tasmania, 18 St Johns Ave, New Town, Tas 7008, Australia; [Robinson, Grace] Connecticut Coll, 270 Moheghan Ave Pkwy, New London, CT 06320 USA</t>
  </si>
  <si>
    <t>University of Tasmania; Connecticut College</t>
  </si>
  <si>
    <t>Seger, A (corresponding author), Univ Tasmania, Inst Marine &amp; Antarctic Studies, 15-21 Nubeena Crescent, Taroona, Tas 7053, Australia.</t>
  </si>
  <si>
    <t>andreas.seger@utas.edu.au</t>
  </si>
  <si>
    <t>Seger, Andreas/AAH-4093-2019</t>
  </si>
  <si>
    <t>Fisheries Research and Development Corporation; Wild Fisheries Branch of the Department of Natural Resources and Environment Tasmania; [2021-108]</t>
  </si>
  <si>
    <t>Fisheries Research and Development Corporation; Wild Fisheries Branch of the Department of Natural Resources and Environment Tasmania;</t>
  </si>
  <si>
    <t>This work is funded through Fisheries Research and Development Corporation grant 2021-108 to A.S., A. T. and J. K. on behalf of the Australian Government and supported by the Wild Fisheries Branch of the Department of Natural Resources and Environment Tasmania. The authors would like to thank the outstanding support team at the Institute for Marine and Antarctic Studies that helped facilitate the delivery of these exposure experiments and the biotoxin testing team at Analytical Services Tasmania. In particular, thanks are due to: Molly Christensen, Katherine Ollerhead, Jose Garcia Lafuente, Nessa Delpero, Aidan Dud-geon, Lachlan Tainsh and Robert Kilpatrick. Infographic artwork was created with BioRender.com : Seger, A. (2025) https://BioRender.com /h 88o756.</t>
  </si>
  <si>
    <t>1568-9883</t>
  </si>
  <si>
    <t>1878-1470</t>
  </si>
  <si>
    <t>Harmful Algae</t>
  </si>
  <si>
    <t>10.1016/j.hal.2025.102868</t>
  </si>
  <si>
    <t>MAY 2025</t>
  </si>
  <si>
    <t>Marine &amp; Freshwater Biology</t>
  </si>
  <si>
    <t>2QJ6O</t>
  </si>
  <si>
    <t>hybrid</t>
  </si>
  <si>
    <t>WOS:001488812900001</t>
  </si>
  <si>
    <t>Andres, JK; Yñiguez, AT; Maister, JM; Turner, AD; Olano, DEB; Mendoza, J; Salvador-Reyes, L; Azanza, RV</t>
  </si>
  <si>
    <t>Andres, John Kristoffer; Yniguez, Aletta T.; Maister, Jennifer Mary; Turner, Andrew D.; Olano, Dave Eldon B.; Mendoza, Jenelyn; Salvador-Reyes, Lilibeth; Azanza, Rhodora V.</t>
  </si>
  <si>
    <t>Paralytic Shellfish Toxin Uptake, Assimilation, Depuration, and Transformation in the Southeast Asian Green-Lipped Mussel (Perna viridis)</t>
  </si>
  <si>
    <t>TOXINS</t>
  </si>
  <si>
    <t>saxitoxin; harmful algal blooms; biotransformation; uptake; depuration; assimilation; shellfish; Perna viridis; Alexandrium</t>
  </si>
  <si>
    <t>CHLAMYS-NOBILIS; PSP TOXINS; BIOTRANSFORMATIONS; RESPONSES; BIVALVES</t>
  </si>
  <si>
    <t>Bivalve molluscs represent an important food source within the Philippines, but the health of seafood consumers is compromised through the accumulation of harmful algal toxins in edible shellfish tissues. In order to assess the dynamics of toxin risk in shellfish, this study investigated the uptake, depuration, assimilation, and analogue changes of paralytic shellfish toxins in Perna viridis. Tank experiments were conducted where mussels were fed with the toxic dinoflagellate Alexandrium minutum. Water and shellfish were sampled over a six day period to determine toxin concentrations in the shellfish meat and water, as well as algal cell densities. The maximum summed toxin concentration determined was 367 mu g STX eq./100 g shellfish tissue, more than six times higher than the regulatory action limit in the Philippines. Several uptake and depuration cycles were observed during the study, with the first observed within the first 24 h coinciding with high algal cell densities. Toxin burdens were assessed within different parts of the shellfish tissue, with the highest levels quantified in the mantle during the first 18 h period but shifting towards the gut thereafter. A comparison of toxin profile data evidenced the conversion of GTX1,4 in the source algae to the less potent GTX2,3 in the shellfish tissue. Overall, the study illustrated the temporal variability in Perna viridis toxin concentrations during a modelled algal bloom event, and the accumulation of toxin from the water even after toxic algae were removed.</t>
  </si>
  <si>
    <t>[Andres, John Kristoffer; Yniguez, Aletta T.; Maister, Jennifer Mary; Olano, Dave Eldon B.; Mendoza, Jenelyn; Salvador-Reyes, Lilibeth; Azanza, Rhodora V.] Univ Philippines Diliman, Inst Marine Sci, Quezon City 1101, Philippines; [Turner, Andrew D.] Ctr Environm Fisheries &amp; Aquaculture Sci, Food Safety Grp, Barrack Rd, Weymouth DT4 8UB, Dorset, England</t>
  </si>
  <si>
    <t>University of the Philippines System; University of the Philippines Diliman; Centre for Environment Fisheries &amp; Aquaculture Science</t>
  </si>
  <si>
    <t>Andres, JK (corresponding author), Univ Philippines Diliman, Inst Marine Sci, Quezon City 1101, Philippines.</t>
  </si>
  <si>
    <t>jkristofferandres@gmail.com</t>
  </si>
  <si>
    <t>Azanza, Rhodora/HGU-5811-2022; Andres, John Kristoffer/HKM-6260-2023; Mendoza, Johan/GQH-2920-2022; Turner, Andrew/J-5658-2015</t>
  </si>
  <si>
    <t>Andres, John Kristoffer/0000-0001-5468-6560; Salvador-Reyes, Lilibeth/0000-0002-9543-8405; Turner, Andrew/0000-0003-1390-0924</t>
  </si>
  <si>
    <t>University of the Philippines Diliman In-House Project; Department of Science and Technology-Philippine Council for Agriculture, Aquatic, and Natural Resources Research and Development (DOST-PCAARRD) projects: Operational Predictive System for Philippine Harmful Algal Blooms and Hazard Detection and Mitigation</t>
  </si>
  <si>
    <t>University of the Philippines Diliman In-House Project; Department of Science and Technology-Philippine Council for Agriculture, Aquatic, and Natural Resources Research and Development (DOST-PCAARRD) projects: Operational Predictive System for Philippine Harmful Algal Blooms and Hazard Detection and Mitigation(Department of Science &amp; Technology (DOST), Philippines)</t>
  </si>
  <si>
    <t>The research was funded by the University of the Philippines Diliman In-House Project and the following Department of Science and Technology-Philippine Council for Agriculture, Aquatic, and Natural Resources Research and Development (DOST-PCAARRD) projects: Operational Predictive System for Philippine Harmful Algal Blooms and Hazard Detection and Mitigation Tools for Algal Blooms in a Changing Marine Environment.</t>
  </si>
  <si>
    <t>MDPI</t>
  </si>
  <si>
    <t>BASEL</t>
  </si>
  <si>
    <t>ST ALBAN-ANLAGE 66, CH-4052 BASEL, SWITZERLAND</t>
  </si>
  <si>
    <t>2072-6651</t>
  </si>
  <si>
    <t>Toxins</t>
  </si>
  <si>
    <t>10.3390/toxins11080468</t>
  </si>
  <si>
    <t>Food Science &amp; Technology; Toxicology</t>
  </si>
  <si>
    <t>IT6OJ</t>
  </si>
  <si>
    <t>gold, Green Submitted, Green Published</t>
  </si>
  <si>
    <t>WOS:000482994200022</t>
  </si>
  <si>
    <t>Torgersen, T; Lindegarth, S; Ungfors, A; Sandvik, M</t>
  </si>
  <si>
    <t>Torgersen, Trine; Lindegarth, Susanne; Ungfors, Anette; Sandvik, Morten</t>
  </si>
  <si>
    <t>Profiles and levels of fatty acid esters of okadaic acid group toxins and pectenotoxins during toxin depuration, Part I: Brown crab (Cancer pagurus)</t>
  </si>
  <si>
    <t>TOXICON</t>
  </si>
  <si>
    <t>Okadaic acid; DSP; Pectenotoxins; Fatty acid ester; Brown crab; Blue mussel; Cancer pagurus; Mytilus edulis; Depuration</t>
  </si>
  <si>
    <t>SHELLFISH POISONING TOXINS; MUSSEL MYTILUS-GALLOPROVINCIALIS; BLUE MUSSELS; SECO ACID; LIQUID-CHROMATOGRAPHY; PORTUGUESE BIVALVES; CARCINUS-MAENAS; DSP TOXINS; NORWAY; DINOPHYSISTOXIN-2</t>
  </si>
  <si>
    <t>In 2002, two outbreaks of diarrhetic shellfish poisoning (DSP) occurred in Norway, which was later confirmed to be caused by the consumption of brown crab (Cancer pagurus) contaminated predominantly by esters of okadaic acid (OA) after feeding on toxic blue mussels (Mytilus edulis). In addition to OA-group toxins, pectenotoxins (PTXs) are commonly detected in the toxin-producing algae (i.e. Dinophysis). In this paper, an experiment was set up to study the fatty acid ester profiles and depuration rates of OA-group toxins and PTXs from C. pagurus after feeding on M. edulis containing these toxin groups. CA, DTX1, DTX2 and PTX2 SA were all detected primarily in the form of fatty acid esters in the crab hepatopancreas (HP). Crabs preferentially assimilated toxins of the OA group after feeding on the mussels for 1 week. Detailed analysis of the fatty acid ester profile in crabs and mussels showed that the ester profiles in the crabs differed slightly from profiles of the fatty acid esters in M. edulis, but neither ester profile nor ester to free toxin ratio appeared to change in the crabs during the first 2 weeks of deputation. Calculations of deputation rates of the free forms of toxins resulted in similar reduction rates for OA and DTX2, whereas the depuration rate of DTX1, PTX2 and PTX2 SA was considerably faster. From the industrial perspective, the PTX-compounds are of minor importance compared to the OA group toxins in crabs, considering (1) the uncertainty regarding the oral toxicity of the PTXs, (2) the preferential ingestion of OA-group toxins compared to PTXs and (3) the faster depuration of PTXs. (C) 2008 Elsevier Ltd. All rights reserved.</t>
  </si>
  <si>
    <t>[Torgersen, Trine; Sandvik, Morten] Natl Vet Inst, Dept Feed &amp; Food Safety, NO-0106 Oslo, Norway; [Lindegarth, Susanne; Ungfors, Anette] Univ Gothenburg, Dept Marine Ecol Tjarno, S-45296 Stromstad, Sweden</t>
  </si>
  <si>
    <t>Norwegian Veterinary Institute; University of Gothenburg</t>
  </si>
  <si>
    <t>Torgersen, T (corresponding author), Natl Vet Inst, Dept Feed &amp; Food Safety, POB 750 Sentrum, NO-0106 Oslo, Norway.</t>
  </si>
  <si>
    <t>trine.torgersen@vetinst.no</t>
  </si>
  <si>
    <t>Research Council of Norway [164851/S40]</t>
  </si>
  <si>
    <t>Research Council of Norway(Research Council of Norway)</t>
  </si>
  <si>
    <t>We would like to thank Frank Sjodin at Tjarno Marine Biological Laboratory for assistance with collecting, feeding and killing the crabs, and Li Zhaoxin at the Veterinary Institute for technical assistance with sample preparation and analysis. This work has been financially supported by the Research Council of Norway grant no. 164851/S40.</t>
  </si>
  <si>
    <t>PERGAMON-ELSEVIER SCIENCE LTD</t>
  </si>
  <si>
    <t>THE BOULEVARD, LANGFORD LANE, KIDLINGTON, OXFORD OX5 1GB, ENGLAND</t>
  </si>
  <si>
    <t>0041-0101</t>
  </si>
  <si>
    <t>Toxicon</t>
  </si>
  <si>
    <t>SEP 1</t>
  </si>
  <si>
    <t>10.1016/j.toxicon.2008.06.010</t>
  </si>
  <si>
    <t>Pharmacology &amp; Pharmacy; Toxicology</t>
  </si>
  <si>
    <t>362NV</t>
  </si>
  <si>
    <t>WOS:000260205300001</t>
  </si>
  <si>
    <t>Torgersen, T; Sandvik, M; Lundve, B; Lindegarth, S</t>
  </si>
  <si>
    <t>Torgersen, Trine; Sandvik, Morten; Lundve, Bengt; Lindegarth, Susanne</t>
  </si>
  <si>
    <t>Profiles and levels of fatty acid esters of okadaic acid group toxins and pectenotoxins during toxin depuration. Part II: Blue mussels (Mytilus edulis) and flat oyster (Ostrea edulis)</t>
  </si>
  <si>
    <t>Fatty acid ester; DTX3; Okadaic acid; Dinophysistoxin; Pectenotoxin; Mytilus edulis; Ostrea edulis; Depuration; Toxin profiles; LC-MS</t>
  </si>
  <si>
    <t>SCALLOP PATINOPECTEN-YESSOENSIS; SHELLFISH-POISONING TOXINS; MASS-SPECTROMETRY; DINOPHYSIS-ACUTA; DIFFERENTIAL DYNAMICS; PROTEIN PHOSPHATASE; CARCINUS-MAENAS; DSP TOXINS; SECO ACID; NORWAY</t>
  </si>
  <si>
    <t>Bivalve molluscs accumulate toxins of the okadaic acid (OA) and pectenotoxin (PTX) groups, which are frequently found in Dinophysis spp. Transformation of the OA-group toxins into fatty acid ester derivatives (often designated DTX3) is common in many bivalve species but the degree to which these toxins are transformed vary between species, and is also depending on the parent toxin involved. In this paper, detailed profiles and levels of fatty acid esters of OA, DTX1, DTX2 and PTX2 SA were studied in blue mussels (Mytilus edulis) and European flat oysters (Ostrea edulis), collected during a bloom of Dinophysis spp. and after 3 and 6 weeks of depuration. Analysis of samples by HPLC-MS/MS and HPLC-MS2 revealed some differences in identity and abundance of fatty acid moieties of the OA-group esters between species, but the 16:0 fatty acid esters dominated in both oysters and mussels, which is in accordance with the free fatty acid profiles in these species. A wider range of FM SA-esters were detected compared to esters of the CA-group toxins in both mussels and oysters, and in oysters, both 14:0, 18:4 and 20:5 fatty acid side chains were more common than 16:0. OA-group toxins were esterified to a larger degree in oysters (83-93%) compared to mussels (21-41%), and in mussels a higher proportion of OA was esterified compared to DTX1 and DTX2. Contrary to what was observed for CA-group toxins, PTX2 SA was esterified to a larger degree in mussels (81%) compared to oysters (64%). Calculations of depuration rates for all individual esters of each parent compound showed that the esters of DTX1 depurated significantly slower from both mussels and oysters compared to esters of OA, DTX2 and PTX2 SA, but overall the deputation rates of esters of both toxin group were highly similar for both species. This indicated that differences in depuration rates are not causing the large species-specific differences in levels and profiles of these toxins. Instead, the results for the CA-group toxins suggested that a higher rate of esterification in oysters is the main factor causing the observed differences in the proportion of esters to free toxin. For FM SA, large differences in ester profiles and a higher proportion of esters of PTX2 SA in mussels compared to oysters suggested differential assimilation and metabolic rate processes for the PTXs compared to OA-group toxins between these species. Hence, although produced by the same Dinophysis species, conclusions about the dynamics of one toxin group based on results from the other group should be avoided in future studies. (C) 2008 Elsevier Ltd. All rights reserved.</t>
  </si>
  <si>
    <t>[Torgersen, Trine; Sandvik, Morten] Natl Vet Inst, Dept Feed &amp; Food Safety, NO-0106 Oslo, Norway; [Lundve, Bengt] Univ Gothenburg, Dept Marine Ecol Kristineberg, S-45034 Fiskebackskil, Sweden; [Lindegarth, Susanne] Univ Gothenburg, Dept Marine Ecol Tjarno, S-45296 Stromstad, Sweden</t>
  </si>
  <si>
    <t>Norwegian Veterinary Institute; University of Gothenburg; University of Gothenburg</t>
  </si>
  <si>
    <t>Norwegian Research Council [164851/S40]; Swedish Fisheries Board (EU EFF); Carl Tryggers Stiftelse for Vetenskaplig Forskning and Stiftelsen Magnus Bergwall and Makarna Wahlstroms</t>
  </si>
  <si>
    <t>Norwegian Research Council(Research Council of Norway); Swedish Fisheries Board (EU EFF); Carl Tryggers Stiftelse for Vetenskaplig Forskning and Stiftelsen Magnus Bergwall and Makarna Wahlstroms</t>
  </si>
  <si>
    <t>This work was supported by grant no. 164851/S40 from the Norwegian Research Council to T. Torgersen. Also, the Swedish Fisheries Board (EU EFF fundings), Carl Tryggers Stiftelse for Vetenskaplig Forskning and Stiftelsen Magnus Bergwall and Makarna Wahlstroms minneforld are acknowledged for financial support to S. Lindegarth.</t>
  </si>
  <si>
    <t>10.1016/j.toxicon.2008.06.011</t>
  </si>
  <si>
    <t>WOS:000260205300002</t>
  </si>
  <si>
    <t>Li, ZX</t>
  </si>
  <si>
    <t>Li Zhaoxin</t>
  </si>
  <si>
    <t>Accumulation and depuration of pectenotoxins in brown crab Cancer pagurus</t>
  </si>
  <si>
    <t>CHINESE JOURNAL OF OCEANOLOGY AND LIMNOLOGY</t>
  </si>
  <si>
    <t>pectenotoxins; brown crab; blue mussel; accumulation; depuration; Cancer pagurus; Mytilus edulis</t>
  </si>
  <si>
    <t>SHELLFISH POISONING TOXINS; 7-EPI-PECTENOTOXIN-2 SECO ACID; DINOPHYSIS-ACUTA; DIARRHETIC SHELLFISH; NEW-ZEALAND; LIQUID-CHROMATOGRAPHY; TELMESSUS-ACUTIDENS; GREENSHELL MUSSELS; MASS-SPECTROMETRY; DOMOIC ACID</t>
  </si>
  <si>
    <t>Pectenotoxins (PTXs) are a group of marine algal toxins. In this study, the accumulation and depuration of pectenotoxins in brown crab Cancer pagurus were investigated. Crabs were fed with toxic blue mussels Mytilus edulis for 21 days and then depurated for 42 days. Toxins were extracted with methanol from the digestive glands of contaminated crabs, uncontaminated crabs (control group) and from blue mussels for comparison. Extracts were analyzed by liquid chromatograph coupled with tandem mass spectrometry (LC-MS-MS). The concentrations of PTX-2, PTX-2 SA, 7-epi-PTX-2 SA, and PTX-12 were analyzed in two batches of toxic blue mussels and the crabs. A one-compartment model was applied to describe the depuration of PTXs. The half-life of PTXs was estimated to be 6-7.5 days. After depuration for 42 days, the amount of PTXs measured in the crab digestive glands was less than 1 mu g/kg.</t>
  </si>
  <si>
    <t>[Li Zhaoxin] Yellow Sea Fishery Res Inst, Qingdao 266071, Peoples R China; [Li Zhaoxin] Ocean Univ China, Food Technol Coll, Qingdao 266003, Peoples R China; [Li Zhaoxin] Norwegian Sch Vet Sci, N-0033 Oslo, Norway</t>
  </si>
  <si>
    <t>Chinese Academy of Fishery Sciences; Yellow Sea Fisheries Research Institute, CAFS; Ocean University of China; Norwegian University of Life Sciences</t>
  </si>
  <si>
    <t>Li, ZX (corresponding author), Yellow Sea Fishery Res Inst, Qingdao 266071, Peoples R China.</t>
  </si>
  <si>
    <t>lizx@ysfri.ac.cn</t>
  </si>
  <si>
    <t>SCIENCE PRESS</t>
  </si>
  <si>
    <t>BEIJING</t>
  </si>
  <si>
    <t>16 DONGHUANGCHENGGEN NORTH ST, BEIJING, 100717, PEOPLES R CHINA</t>
  </si>
  <si>
    <t>0254-4059</t>
  </si>
  <si>
    <t>1993-5005</t>
  </si>
  <si>
    <t>CHIN J OCEANOL LIMN</t>
  </si>
  <si>
    <t>Chin. J. Oceanol. Limnol.</t>
  </si>
  <si>
    <t>10.1007/s00343-009-9109-z</t>
  </si>
  <si>
    <t>Limnology; Oceanography</t>
  </si>
  <si>
    <t>Marine &amp; Freshwater Biology; Oceanography</t>
  </si>
  <si>
    <t>470JF</t>
  </si>
  <si>
    <t>WOS:000267970300027</t>
  </si>
  <si>
    <t>Yao, JY; Jin, W; Li, DM; Xu, DY; Wen, SY; Liu, RY; Liang, YB; Lu, SH</t>
  </si>
  <si>
    <t>Yao, Jingyuan; Jin, Wei; Li, Dongmei; Xu, Daoyan; Wen, Shiyong; Liu, Renyan; Liang, Yubo; Lu, Songhui</t>
  </si>
  <si>
    <t>Geographical distribution and seasonal variation in paralytic shellfish toxins in the coastal water of the South China Sea</t>
  </si>
  <si>
    <t>Paralytic shellfish toxin; Geographical distribution; Seasonal variation; South China sea</t>
  </si>
  <si>
    <t>POISONING TOXINS; BIOTRANSFORMATION; DEPURATION</t>
  </si>
  <si>
    <t>Paralytic shellfish toxins (PSTs) are a group of the most harmful neurotoxins distributed worldwide. Marine organism samples, including mollusks, crustaceans and fish, collected from 11 sites around the coastal water of the South China Sea, were analyzed in terms of the PST and toxicity via high-performance liquid chromatography. The PST geographical distribution, detectable rate for PST and toxin content all increased slightly from 2006 to 2008 to 2015. High PST content with more than 2 nmol g(-1) appeared in Shantou (ST), Shanwei (SW), Zhanjiang (ZJ), Beihai (BH), Xuwen (XW), Haikou (HK), Dongfang (DF), Wanning (WN) and Sanya (SY). Low PST content with less than 2 nmol g(-1) appeared in Shenzhen (SZ) and Yangjiang (YJ). High PST toxicity over the safety limit 800 mu g STXeq/kg appeared in ST, SW, ZJ, BH, DF, SY and XW. PST has significant seasonal characteristics and was mostly detected in spring, early summer (March-June) and autumn (September-November) in the coastal water of the South China Sea. PST was usually detected in some specific species of scallop, mussel, bloody clam, hard clam, razor clam, oyster, crab, shrimp and fish. Toxin profile variation of marine organism samples was influenced greatly by species, sampling time and site.</t>
  </si>
  <si>
    <t>[Yao, Jingyuan; Jin, Wei; Lu, Songhui] Jinan Univ, Coll Life Sci &amp; Technol, Guangzhou 510632, Guangdong, Peoples R China; [Yao, Jingyuan; Jin, Wei; Li, Dongmei; Xu, Daoyan; Wen, Shiyong; Liu, Renyan; Liang, Yubo] Minist Ecol &amp; Environm, Natl Marine Environm Monitoring Ctr, Dalian 116023, Peoples R China; [Li, Dongmei; Xu, Daoyan; Wen, Shiyong; Liu, Renyan; Liang, Yubo] Dalian Municipal Phycotoxins Key Lab, Dalian 116023, Peoples R China</t>
  </si>
  <si>
    <t>Jinan University; National Marine Environmental Monitoring Center</t>
  </si>
  <si>
    <t>Lu, SH (corresponding author), Jinan Univ, Coll Life Sci &amp; Technol, Guangzhou 510632, Guangdong, Peoples R China.;Liang, YB (corresponding author), Minist Ecol &amp; Environm, Natl Marine Environm Monitoring Ctr, Dalian 116023, Peoples R China.</t>
  </si>
  <si>
    <t>ybliang@nmemc.org.cn; lusonghui1963@163.com</t>
  </si>
  <si>
    <t>National Key Research and Development Program of China [2017YFC1404303, 2016YFF0201104]; National Natural Science Foundation of China [41276099, 41576120]; National Marine Public Welfare Research Project of China [201305010-2]</t>
  </si>
  <si>
    <t>National Key Research and Development Program of China(National Key Research &amp; Development Program of China); National Natural Science Foundation of China(National Natural Science Foundation of China (NSFC)); National Marine Public Welfare Research Project of China</t>
  </si>
  <si>
    <t>This work was supported by the National Key Research and Development Program of China (Grant Nos. 2017YFC1404303 and 2016YFF0201104), the National Natural Science Foundation of China (Grant Nos. 41276099 and 41576120), and the National Marine Public Welfare Research Project of China (Grant No. 201305010-2). We thank several anonymous referees for their professional comments on this manuscript.</t>
  </si>
  <si>
    <t>OCT</t>
  </si>
  <si>
    <t>10.1016/j.toxicon.2019.06.221</t>
  </si>
  <si>
    <t>IW3JJ</t>
  </si>
  <si>
    <t>WOS:000484876000008</t>
  </si>
  <si>
    <t>Duinker, A; Bergslien, M; Strand, O; Olseng, CD; Svardal, A</t>
  </si>
  <si>
    <t>Duinker, A.; Bergslien, M.; Strand, O.; Olseng, C. D.; Svardal, A.</t>
  </si>
  <si>
    <t>The effect of size and age on depuration rates of diarrhetic shellfish toxins (DST) in mussels (Mytilus edulis L.)</t>
  </si>
  <si>
    <t>diarrhetic shellfish toxins; DST; DSP; depuration elimination; environmental factors; growth; mussels; Mytilus edulis; physiology</t>
  </si>
  <si>
    <t>ENERGY-BALANCE; OKADAIC ACID; METABOLISM; GROWTH; FARM; FOOD; SEA</t>
  </si>
  <si>
    <t>Deputation or elimination of diarrhetic shellfish toxins (DST) was followed for 73 days in 1 - and 2-year-old mussels. The age groups also differed in size, providing a broad approach to studying the effect of the differences in physiology accompanying the differences in size. Content of DST was analysed both on groups and individual mussels. Environmental variables were measured to evaluate their effect on depuration. We found no significant differences in elimination rate of DST between 1- and 2-year-old mussels under natural conditions. This suggests that size and age do not affect the elimination rate of the DST. The present study is the first study on the effect of age and size on the elimination rate of algal toxins in bivalves. The natural variations in food levels and temperature were not found to affect the elimination rate of DST. The digestive gland weights in the 1-year-old mussels increased four times while the DST content per individual decreased eight times. This demonstrated that dilution of toxins due to tissue growth could have an important contribution to declines in toxin concentrations. Changes in tissue mass are affected by environmental variables via growth or starvation, and when such changes lead to concentration or dilution of toxins this does not reflect the accumulation or removal of toxins from the tissues. We hence suggest that when evaluating the actual elimination capacity of the mussels, as in the present study, the total content of toxins per individual should be used, rather than toxin concentrations. The 1-year-old mussels had faster growth compared to the 2-year-old mussels in both total soft tissue and digestive glands. The mechanism of DST elimination is still unknown. If this process involves metabolism of the toxins, one could expect the rates of elimination to follow overall metabolic rates. However, the results from the present study suggest that large differences in growth rates, which also include difference in feeding and metabolic rates, do not affect the elimination rate of DST. Our results support the assumption that the deputation rates cannot be accelerated, even in artificial systems, as a cost-effective way to solve the problem with toxic mussels for the industry. (c) 2006 Elsevier B.V. All rights reserved.</t>
  </si>
  <si>
    <t>Natl Inst Nutr &amp; Seafood Res, N-5817 Bergen, Norway; Inst Marine Res, N-5817 Bergen, Norway; Norwegian Inst Water Res, N-5005 Bergen, Norway; Univ Bergen, Dept Biol, N-5020 Bergen, Norway</t>
  </si>
  <si>
    <t>Institute of Marine Research - Norway; Norwegian Institute for Water Research (NIVA); University of Bergen</t>
  </si>
  <si>
    <t>Duinker, A (corresponding author), Natl Inst Nutr &amp; Seafood Res, POB 2029 Nordnes, N-5817 Bergen, Norway.</t>
  </si>
  <si>
    <t>duinker@nifes.no</t>
  </si>
  <si>
    <t>Duinker, Arne/C-2974-2012</t>
  </si>
  <si>
    <t>Duinker, Arne/0000-0001-6663-416X</t>
  </si>
  <si>
    <t>FEB</t>
  </si>
  <si>
    <t>10.1016/j.hal.2006.10.003</t>
  </si>
  <si>
    <t>138WS</t>
  </si>
  <si>
    <t>WOS:000244394600011</t>
  </si>
  <si>
    <t>VASCONCELOS, VM</t>
  </si>
  <si>
    <t>UPTAKE AND DEPURATION OF THE HEPTAPEPTIDE TOXIN MICROCYSTIN-LR IN MYTILUS-GALLOPROVINCIALIS</t>
  </si>
  <si>
    <t>MICROCYSTIN-LR; CYANOBACTERIA; MICROCYSTIS; MYTILUS GALLOPROVINCIALIS; DEPURATION</t>
  </si>
  <si>
    <t>OSCILLATORIA-AGARDHII STRAINS; ANABAENA-FLOS-AQUAE; BLUE-GREEN-ALGAE; NODULARIA-SPUMIGENA; CYANOBACTERIA; TOXICITY; AERUGINOSA; EDULIS; GROWTH; PURIFICATION</t>
  </si>
  <si>
    <t>Mussels (Mytilus galloprovincialis Lamarck) were exposed to the toxic cyanobacterium Microcystis aeruginosa Kutz. emend Elkin for 16 days in order to study bioaccumulation of the cyclic heptapeptide toxin microcystin-LR. After this time period the animals were fed marine phytoplankton for 2 weeks and the amount of microcystin in the mussels was monitored again. During the exposure phase mussels attained a maximum of 10.5 mu g of toxin per g dry mussel weight at day 10. Microcystin was detectable after the second day of exposure. The percentage of toxin that was taken up relative to the total amount administered varied from 24.1% to 54.8%. When the mussels were fed marine phytoplankton there was a 50% decrease in the amount of detectable toxin in the mussels within 2 days. This was followed by a slight increase in toxin levels over 5 days with no microcystin-LR being detected at day 13. The major part of the toxin (96%) was found in the digestive gland + stomach while the gills, muscle, foot, and other organs combined had less than 4% of the total toxin. The results presented here show that cyanobacteria blooms present in estuaries where bivalves are growing naturally constitute a health hazard in that these organisms can retain microcystins and transfer them through the food chain.</t>
  </si>
  <si>
    <t>VASCONCELOS, VM (corresponding author), FAC CIENCIAS PRACA GOMES TEIXEIRA,INST ZOOL DR AUGUSTO NOBRE,P-4000 OPORTO,PORTUGAL.</t>
  </si>
  <si>
    <t>Vasconcelos, Vitor/A-8933-2008</t>
  </si>
  <si>
    <t>Vasconcelos, Vitor/0000-0003-3585-2417</t>
  </si>
  <si>
    <t>2-3</t>
  </si>
  <si>
    <t>10.1016/0166-445X(94)00085-5</t>
  </si>
  <si>
    <t>RE408</t>
  </si>
  <si>
    <t>WOS:A1995RE40800009</t>
  </si>
  <si>
    <t>Rourke, WA; Justason, A; Martin, JL; Murphy, CJ</t>
  </si>
  <si>
    <t>Rourke, Wade A.; Justason, Andrew; Martin, Jennifer L.; Murphy, Cory J.</t>
  </si>
  <si>
    <t>Shellfish Toxin Uptake and Depuration in Multiple Atlantic Canadian Molluscan Species: Application to Selection of Sentinel Species in Monitoring Programs</t>
  </si>
  <si>
    <t>shellfish; marine toxins; monitoring; phytoplankton; sentinel species</t>
  </si>
  <si>
    <t>Shellfish toxin monitoring programs often use mussels as the sentinel species to represent risk in other bivalve shellfish species. Studies have examined accumulation and depuration rates in various species, but little information is available to compare multiple species from the same harvest area. A 2-year research project was performed to validate the use of mussels as the sentinel species to represent other relevant eastern Canadian shellfish species (clams, scallops, and oysters). Samples were collected simultaneously from Deadmans Harbour, NB, and were tested for paralytic shellfish toxins (PSTs) and amnesic shellfish toxin (AST). Phytoplankton was also monitored at this site. Scallops accumulated PSTs and AST sooner, at higher concentrations, and retained toxins longer than mussels. Data from monitoring program samples in Mahone Bay, NS, are presented as a real-world validation of findings. Simultaneous sampling of mussels and scallops showed significant differences between shellfish toxin results in these species. These data suggest more consideration should be given to situations where multiple species are present, especially scallops.</t>
  </si>
  <si>
    <t>[Rourke, Wade A.; Murphy, Cory J.] Canadian Food Inspect Agcy, Dartmouth Lab, 1992 Agcy Dr, Dartmouth, NS B3B 1Y9, Canada; [Justason, Andrew] Canadian Food Inspect Agcy, New Brunswick Operat, 99 Mt Pleasant Rd,POB 1036, St George, NB E5C 3S9, Canada; [Martin, Jennifer L.] Fisheries &amp; Oceans Canada, St Andrews Biol Stn, 125 Marine Sci Dr, St Andrews, NB E5B 0E4, Canada</t>
  </si>
  <si>
    <t>Canadian Food Inspection Agency; Canadian Food Inspection Agency; Fisheries &amp; Oceans Canada</t>
  </si>
  <si>
    <t>Rourke, WA (corresponding author), Canadian Food Inspect Agcy, Dartmouth Lab, 1992 Agcy Dr, Dartmouth, NS B3B 1Y9, Canada.</t>
  </si>
  <si>
    <t>Wade.Rourke@canada.ca; Andrew.Justason@canada.ca; Jennifer.Martin@dfo-mpo.gc.ca; Cory.Murphy@canada.ca</t>
  </si>
  <si>
    <t>Rourke, Wade/I-6334-2019; Martin, Jennifer/G-5217-2011</t>
  </si>
  <si>
    <t>Rourke, Wade/0000-0002-8979-2838</t>
  </si>
  <si>
    <t>10.3390/toxins13020168</t>
  </si>
  <si>
    <t>QO7AD</t>
  </si>
  <si>
    <t>gold, Green Published</t>
  </si>
  <si>
    <t>WOS:000623291700001</t>
  </si>
  <si>
    <t>Biessy, L; Smith, KF; Harwood, DT; Boundy, MJ; Hawes, I; Wood, SA</t>
  </si>
  <si>
    <t>Biessy, Laura; Smith, Kirsty F.; Harwood, D. Tim; Boundy, Michael J.; Hawes, Ian; Wood, Susanna A.</t>
  </si>
  <si>
    <t>Spatial variability and depuration of tetrodotoxin in the bivalve Paphies australis from New Zealand</t>
  </si>
  <si>
    <t>TOXICON-X</t>
  </si>
  <si>
    <t>Biotoxin; Clam; Emerging threat; Geographic variability; Marine bivalves; Neurotoxin</t>
  </si>
  <si>
    <t>PARALYTIC SHELLFISH TOXINS; MASS-SPECTROMETRY METHOD; PUFFER FISH; PLEUROBRANCHAEA-MACULATA; BINDING-PROTEIN; 1ST DETECTION; COOK STRAIT; SEA SLUG; PURIFICATION; SECRETION</t>
  </si>
  <si>
    <t>Tetrodotoxin (TTX) is a potent neurotoxin responsible for many human intoxications globally. Despite its potency and widespread occurrence in taxonomically diverse species, the primary source of TTX remains uncertain. Paphies australis, an endemic clam found in New Zealand, has been found to contain TTX in several locations. However, it is unknown if this represents endogenous production or accumulation from an external source. To address this question, the concentrations of TTX in whole P. australis and dissected organs (siphons, foot, digestive gland and the 'rest') from thirteen sites around New Zealand were determined using liquid chromato-graphy-tandem quadrupole mass spectrometry analysis (LC-MS/MS). Depuration rate of TTX was also investigated by harvesting and measuring concentrations in P. australis maintained in captivity on a toxin-free diet every three to 15 days for 150 days. The LC-MS/MS analyses of the spatial samples showed that TTX was present in P. australis from all regions tested, with significantly (p &lt; 0.001) higher concentrations (15-50 mu g kg(-1)) observed at lower latitudes of the North Island compared with trace levels (0.5-3 mu g kg(-1)) in the South Island of New Zealand. Tetrodotoxin was detected in all the dissected organs but the siphons contained the highest concentrations of TTX at all sites analysed. A linear model of the depuration data identified a significant (p &lt; 0.001) decline in total TTX concentrations in P. australis over the study period. The siphons maintained the highest amount of TTX across the entire depuration study. The digestive glands contained low concentrations at the start of the experiment, but this depurated rapidly and only traces remained after 21 days. These results provide evidence to suggest that P. australis does not produce TTX endogenously but obtains the neurotoxin from an exogenous source (e.g., diet) with the source more prevalent in warmer northern waters. The association of higher TTX concentrations in shellfish with warmer environments raises concerns that this toxin's distribution and abundance could become an increasing human health issue with global warming.</t>
  </si>
  <si>
    <t>[Biessy, Laura; Smith, Kirsty F.; Harwood, D. Tim; Boundy, Michael J.; Wood, Susanna A.] Cawthron Inst, Private Bag 2, Nelson 7010, New Zealand; [Biessy, Laura; Hawes, Ian] Univ Waikato, Dept Biol Sci, Private Bag 3105, Hamilton 3240, New Zealand; [Biessy, Laura; Harwood, D. Tim] New Zealand Food Safety Sci &amp; Res Ctr, Palmerston North 4442, New Zealand</t>
  </si>
  <si>
    <t>Cawthron Institute; University of Waikato</t>
  </si>
  <si>
    <t>Biessy, L (corresponding author), Cawthron Inst, Private Bag 2, Nelson 7010, New Zealand.</t>
  </si>
  <si>
    <t>laura.biessy@cawthron.org.nz; kirsty.smith@cawthron.org.nz; tim.harwood@cawthron.org.nz; michael.boundy@cawthron.org.nz; ian.hawes@waikato.ac.nz; susie.wood@cawthron.org.nz</t>
  </si>
  <si>
    <t>Biessy, Laura/J-2068-2015</t>
  </si>
  <si>
    <t>Harwood, David/0000-0001-7222-5979; Wood, Susanna/0000-0003-1976-8266; Biessy, Laura/0000-0001-8749-1495</t>
  </si>
  <si>
    <t>MBIE [CAWX1801]; New Zealand Food Safety Science &amp; Research Centre; Cawthron Institute Internal Investment Fund</t>
  </si>
  <si>
    <t>MBIE(New Zealand Ministry of Business, Innovation and Employment (MBIE)); New Zealand Food Safety Science &amp; Research Centre; Cawthron Institute Internal Investment Fund</t>
  </si>
  <si>
    <t>This work was supported by; the MBIE-funded Safe New Zealand Seafood Research Programme (contract No.: CAWX1801), a PhD scholarship from the New Zealand Food Safety Science &amp; Research Centre to Laura Biessy, and the Cawthron Institute Internal Investment Fund.</t>
  </si>
  <si>
    <t>2590-1710</t>
  </si>
  <si>
    <t>Toxicon-X</t>
  </si>
  <si>
    <t>10.1016/j.toxcx.2019.100008</t>
  </si>
  <si>
    <t>Toxicology</t>
  </si>
  <si>
    <t>Emerging Sources Citation Index (ESCI)</t>
  </si>
  <si>
    <t>LU2W7</t>
  </si>
  <si>
    <t>Green Published, gold</t>
  </si>
  <si>
    <t>WOS:001189259100003</t>
  </si>
  <si>
    <t>Dam, HG; Haley, ST</t>
  </si>
  <si>
    <t>Dam, Hans G.; Haley, Sheean T.</t>
  </si>
  <si>
    <t>Comparative dynamics of paralytic shellfish toxins (PST) in a tolerant and susceptible population of the copepod Acartia hudsonica</t>
  </si>
  <si>
    <t>Copepod; Toxin tolerance; Toxin resistance; Toxin accumulation; Alexandrium fundyense; Toxin transfer; Paralytic shellfish poisoning</t>
  </si>
  <si>
    <t>DINOFLAGELLATE ALEXANDRIUM-FUNDYENSE; FEEDING-BEHAVIOR; POISONING TOXINS; GUT CLEARANCE; ACCUMULATION; ZOOPLANKTON; RESISTANCE; KINETICS; VECTOR; BLOOM</t>
  </si>
  <si>
    <t>In common-environment experiments, we measured the uptake, accumulation, retention, transformation and depuration of paralytic shellfish toxins (PSTs) of the dinoflagellate Alexandrium fundyense in adult females of two geographically separated populations (Maine and New Jersey, USA) of the copepod Acartia hudsonica. These populations were previously shown to differ in their history of exposure to Alexandrium blooms, and in their degree of adaptation to this dinoflagellate. Toxin accumulation was measured at several times in incubations lasting up to 72 h. Toxin depuration was assessed after a 60 h incubation of females with toxic A. fundyense and subsequent 60 h incubation in a sole diet of the non-toxic green flagellate Tetraselmis sp. As previously observed, the Maine population had significantly higher toxin ingestion rates. By contrast, both toxin accumulation (up to similar to 2.5 ng STX eq. female(-1)) and the depuration rate (similar to 0.73 d(-1)) were not significantly different between populations. Hence, faster depuration is ruled out as a tolerance mechanism in the Maine population. Some toxin transformation during both accumulation and depuration was evident in both populations. However, differential toxin transformation does not appear to be a tolerance mechanism either. In contrast to these results, toxin retention (ratio of accumulation/cumulative ingestion) was significantly lower in the Maine population. The retentions of gonyautoxin 3 (GTX3) and of two of the most potent toxins, neosaxitoxin (NEO) and saxitoxin (STX), were also significantly lower in that population. At steady state, toxin absorption efficiency was estimated to be 6% for the Maine population and 9% for the New Jersey population. These results suggest that lower toxin absorption is a possible tolerance mechanism for the Maine population. The results of the present study also suggest that copepod adaptation to toxic dinoflagellates does not necessarily lead to higher toxin transfer up the food web. (C) 2010 Elsevier B.V. All rights reserved.</t>
  </si>
  <si>
    <t>[Dam, Hans G.; Haley, Sheean T.] Univ Connecticut, Dept Marine Sci, Groton, CT 06340 USA</t>
  </si>
  <si>
    <t>University of Connecticut</t>
  </si>
  <si>
    <t>Dam, HG (corresponding author), Univ Connecticut, Dept Marine Sci, 1080 Shennecossett Rd, Groton, CT 06340 USA.</t>
  </si>
  <si>
    <t>hans.dam@uconn.edu</t>
  </si>
  <si>
    <t>Dam, Hans/A-9723-2015</t>
  </si>
  <si>
    <t>Dam, Hans/0000-0001-6121-5038</t>
  </si>
  <si>
    <t>Connecticut Sea Grant, a Sigma Xi [NA160P1458, NA06NOS4780249, RD8332201]</t>
  </si>
  <si>
    <t>Connecticut Sea Grant, a Sigma Xi</t>
  </si>
  <si>
    <t>We thank D. Kulis and S. McLeroy DeGrasse for their technical advice in toxin quantification, and S. Colin for suggestions and help with experiments and culture maintenance. Research supported by the ECOHAB program (NOAA grants: NA160P1458 and NA06NOS4780249; EPA grant: RD8332201), a development award from Connecticut Sea Grant, a Sigma Xi Grant in-Aid-of Research, and a graduate student fellowship from the Department of Marine Sciences, University of Connecticut. The manuscript benefited from comments from A.R. Juhl, Sandy Shumway and three anonymous reviewers.[SS]</t>
  </si>
  <si>
    <t>MAR</t>
  </si>
  <si>
    <t>10.1016/j.hal.2010.10.004</t>
  </si>
  <si>
    <t>733ZE</t>
  </si>
  <si>
    <t>WOS:000288302200002</t>
  </si>
  <si>
    <t>Tammilehto, A; Nielsen, TG; Krock, B; Moller, EF; Lundholm, N</t>
  </si>
  <si>
    <t>Tammilehto, Anna; Nielsen, Torkel Gissel; Krock, Bernd; Moller, Eva Friis; Lundholm, Nina</t>
  </si>
  <si>
    <t>Calanus spp.-Vectors for the biotoxin, domoic acid, in the Arctic marine ecosystem?</t>
  </si>
  <si>
    <t>Arctic; Calanus; Diatom; Domoic acid; Grazing; Toxin</t>
  </si>
  <si>
    <t>PSEUDO-NITZSCHIA-SERIATA; WESTERN GREENLAND; ACARTIA-TONSA; CHLOROPHYLL-A; DIATOM BLOOM; FOOD WEBS; DISKO BAY; CARBON; BACILLARIOPHYCEAE; PHYTOPLANKTON</t>
  </si>
  <si>
    <t>Three Calanus species, Calanus glacialis, Calanus finmarchicus and Calanus hyperboreus, which are the most important zooplankton herbivores in Western Greenland, were fed with unialgal cultures of toxic Pseudo-nitzschia seriata and non-toxic Pseudo-nitzschia delicatissima. All three copepod species grazed on toxic P. seriata and also accumulated domoic acid during the grazing. There were no differences in ingestion rates between toxic and non-toxic Pseudo-nitzschia species in any of the copepods. C. finmarchicus and C. hyperboreus grazed on toxic P. seriata during the first 6 h of the experiment but seemed to stop grazing during the last 6 h of the experiment suggesting that the copepods may have suffered some kind of physiological incapacitation due to ingestion of domoic acid. C. glacialis grazed on toxic P. serious continuously during the whole experiment, probably due to the lower domoic acid cell quota of P. seriata during the experiment on C. glacialis than on the other two copepod species. The depuration experiment on C. glacialis indicated that the copepods still retained domoic acid after 10 h of depuration in filtered sea water. The results show that the three Calanus species are potential vectors for domoic acid to higher trophic levels in the Arctic. (C) 2012 Elsevier B.V. All rights reserved.</t>
  </si>
  <si>
    <t>[Tammilehto, Anna; Lundholm, Nina] Nat Hist Museum Denmark, DK-1307 Copenhagen K, Denmark; [Nielsen, Torkel Gissel] Tech Univ Denmark, Sect Oceanecol &amp; Climate, DTU Aqua, Natl Inst Aquat Resources,DTU, DK-2920 Charlottenlund, Denmark; [Nielsen, Torkel Gissel] Greenland Inst Nat Resources, Greenland Climate Res Ctr, Nuuk, Greenland; [Krock, Bernd] Alfred Wegener Inst Polar &amp; Marine Res, D-27570 Bremerhaven, Germany; [Moller, Eva Friis] Aarhus Univ, Dept Biosci, DK-4000 Roskilde, Denmark</t>
  </si>
  <si>
    <t>Technical University of Denmark; Greenland Institute of Natural Resources; Helmholtz Association; Alfred Wegener Institute, Helmholtz Centre for Polar &amp; Marine Research; Aarhus University</t>
  </si>
  <si>
    <t>Tammilehto, A (corresponding author), Nat Hist Museum Denmark, Solvgade 83S, DK-1307 Copenhagen K, Denmark.</t>
  </si>
  <si>
    <t>atammilehto@snm.ku.dk; tgin@aqua.dtu.dk; Bernd.Krock@awi.de; efm@dmu.dk; nlundholm@snm.ku.dk</t>
  </si>
  <si>
    <t>Møller, Eva/JAN-9483-2023; Krock, Bernd/ABB-7541-2020; Nielsen, Torkel Gissel/HLQ-4981-2023; Lundholm, Nina/AAY-6249-2020; Moller, Eva Friis/I-7468-2013; Lundholm, Nina/A-4856-2013; Tammilehto, Anna/B-6312-2015</t>
  </si>
  <si>
    <t>Moller, Eva Friis/0000-0002-7640-3514; Lundholm, Nina/0000-0002-2035-1997; Tammilehto, Anna/0000-0002-4327-6387; Nielsen, Torkel Gissel/0000-0003-1057-158X</t>
  </si>
  <si>
    <t>FREJA stipend from the Faculty of Science, Copenhagen University; Carlsberg foundation and Greenland Climate Research Centre [6505]</t>
  </si>
  <si>
    <t>FREJA stipend from the Faculty of Science, Copenhagen University; Carlsberg foundation and Greenland Climate Research Centre</t>
  </si>
  <si>
    <t>We thank Arctic station in Qeqertarsuaq and the crew of RV 'Porsild'for providing excellent working environment. We thank W. Drebing, AWI, for domoic acid extraction and measurements. The support of B. Soborg, S. Haroardottir, M. B. Bohr and Y. Li during field work is greatly acknowledged. This work was funded by a FREJA stipend from the Faculty of Science, Copenhagen University, and the Carlsberg foundation and Greenland Climate Research Centre (project 6505). Constructive comments from Sandra E. Shumway and one anonymous reviewer helped to improve the manuscript. We thank Jefferson Turner for constructive scientific and linguistic input.[SS]</t>
  </si>
  <si>
    <t>10.1016/j.hal.2012.10.004</t>
  </si>
  <si>
    <t>063EL</t>
  </si>
  <si>
    <t>WOS:000312978900017</t>
  </si>
  <si>
    <t>Qiu, JB; Ji, Y; Fang, Y; Zhao, MY; Wang, SQ; Ai, QH; Li, AF</t>
  </si>
  <si>
    <t>Qiu, Jiangbing; Ji, Ying; Fang, Yuan; Zhao, Mingyue; Wang, Shuqin; Ai, Qinghui; Li, Aifeng</t>
  </si>
  <si>
    <t>Response of fatty acids and lipid metabolism enzymes during accumulation, depuration and esterification of diarrhetic shellfish toxins in mussels (Mytilus galloprovincialis)</t>
  </si>
  <si>
    <t>Diarrhetic shellfish toxins (DSTs); Mytilus galloprovincialis; Accumulation; Esterification; Prorocentrum lima; Fatty acids</t>
  </si>
  <si>
    <t>POISONING DSP TOXINS; OKADAIC ACID; BLUE MUSSEL; PATINOPECTEN-YESSOENSIS; DIFFERENTIAL DYNAMICS; DINOPHYSIS TOXINS; LIPOPHILIC TOXINS; FLAT OYSTER; YELLOW SEA; PART II</t>
  </si>
  <si>
    <t>Bivalve mollusks accumulate diarrhetic shellfish toxins (DSTs) from toxigenic microalgae, thus posing a threat to human health by acting as a vector of toxins to consumers. In bivalves, free forms of DSTs can be esterified with fatty acids at the C-7 site to form acyl esters (DTX3), presumably a detoxification mechanism for bivalves. However, the effects of esterification of DSTs on fatty acid metabolism in mollusks remain poorly understood. In this study, mussels (Mytilus galloprovincialis) were fed the DST-producing dinoflagellate Prorocentrum lima for 10 days followed by an additional 10-days depuration in filtered seawater to track the variation in quantity and composition of DST acyl esters and fatty acids. A variety of esters of okadaic acid (OA) and dinophysistoxin-1 (DTX1) were mainly formed in the digestive gland (DG), although trace amounts of esters also appeared in muscle tissue. A large relative amount of OA (60%-84%) and DTX1 (80%-92%) was esterified to DTX3 in the visceral mass (referred to as digestive gland, DG), and the major ester acyl chains were C16:0, C16:1, C18:0, C18:1, C20:1 and C20:2. The DG and muscle tissues showed pronounced differences in fatty acid content and composition during both feeding and depuration periods. In the DG, fatty acid content gradually decreased in parallel with increasing accumulation and esterification of DSTs. The decline in fatty acids was accelerated during depuration without food. This reduction in the content of important polyunsaturated fatty acids, especially docosahexaenoic acid (DHA) and eicosapentaenoic acid (EPA), would lead to a reduction in the nutritional value of mussels. Enzymes involved in lipid metabolism, including acetyl-coenzyme A carboxylase (ACC), fatty acid synthase (FAS), lipoprotein lipase (LPL) and hepatic lipase (HL), were actively involved in the metabolism of fatty acids in the DG, whereas their activities were weak in muscle tissue during the feeding period. This study helps to improve the understanding of interactions between the esterification of DSTs and fatty acid dynamics in bivalve mollusks.</t>
  </si>
  <si>
    <t>[Qiu, Jiangbing; Ai, Qinghui] Ocean Univ China, Coll Fisheries, Qingdao 266003, Peoples R China; [Ji, Ying; Fang, Yuan; Zhao, Mingyue; Wang, Shuqin; Li, Aifeng] Ocean Univ China, Coll Environm Sci &amp; Engn, Qingdao 266100, Peoples R China; [Li, Aifeng] Ocean Univ China, Key Lab Marine Environm &amp; Ecol, Minist Educ, Qingdao 266100, Peoples R China</t>
  </si>
  <si>
    <t>Ocean University of China; Ocean University of China; Ministry of Education - China; Ocean University of China</t>
  </si>
  <si>
    <t>Li, AF (corresponding author), Ocean Univ China, Coll Environm Sci &amp; Engn, Qingdao 266100, Peoples R China.</t>
  </si>
  <si>
    <t>lafouc@ouc.edu.cn</t>
  </si>
  <si>
    <t>Li, Aifeng/AFZ-2242-2022; Qiu, Jiangbing/M-4390-2019; Qiu, Jiangbing/J-4852-2018</t>
  </si>
  <si>
    <t>Qiu, Jiangbing/0000-0002-0973-1809; Ji, Ying/0000-0001-5527-8446</t>
  </si>
  <si>
    <t>Fundamental Research Funds for the Central Universities, China [201841003]; National Natural Science Foundation of China [41876112, 41906116]; China Postdoctoral Science Foundation [2019M652468]</t>
  </si>
  <si>
    <t>Fundamental Research Funds for the Central Universities, China(Fundamental Research Funds for the Central Universities); National Natural Science Foundation of China(National Natural Science Foundation of China (NSFC)); China Postdoctoral Science Foundation(China Postdoctoral Science Foundation)</t>
  </si>
  <si>
    <t>This study was supported by Fundamental Research Funds for the Central Universities, China (grant no. 201841003), the National Natural Science Foundation of China (grant no. 41876112, 41906116), and China Postdoctoral Science Foundation (grant no. 2019M652468).</t>
  </si>
  <si>
    <t>DEC 15</t>
  </si>
  <si>
    <t>10.1016/j.ecoenv.2020.111223</t>
  </si>
  <si>
    <t>OG9VK</t>
  </si>
  <si>
    <t>WOS:000582222400049</t>
  </si>
  <si>
    <t>Bennett, CT; Robertson, A</t>
  </si>
  <si>
    <t>Bennett, Clayton T.; Robertson, Alison</t>
  </si>
  <si>
    <t>Depuration Kinetics and Growth Dilution of Caribbean Ciguatoxin in the Omnivore Lagodon rhomboides: Implications for Trophic Transfer and Ciguatera Risk</t>
  </si>
  <si>
    <t>Lagodon rhomboides; pinfish; bioaccumulation; depuration; ciguatoxin; Caribbean ciguatoxin; ciguatera; growth dilution; model; kinetics</t>
  </si>
  <si>
    <t>DINOFLAGELLATE GAMBIERDISCUS; ENTEROHEPATIC RECIRCULATION; DINOPHYCEAE; BIOACCUMULATION; ABSORPTION; FOOD; POLYNESIENSIS; ACCUMULATION; DISPOSITION; ABUNDANCE</t>
  </si>
  <si>
    <t>Modeling ciguatoxin (CTX) trophic transfer in marine food webs has significant implications for the management of ciguatera poisoning, a circumtropical disease caused by human consumption of CTX-contaminated seafood. Current models associated with CP risk rely on modeling abundance/presence of CTX-producing epi-benthic dinoflagellates, e.g., Gambierdiscus spp., and are based on studies showing that toxin production is site specific and occurs in pulses driven by environmental factors. However, food web models are not yet developed and require parameterizing the CTX exposure cascade in fish which has been traditionally approached through top-down assessment of CTX loads in wild-caught fish. The primary goal of this study was to provide critical knowledge on the kinetics of C-CTX-1 bioaccumulation and depuration in the marine omnivore Lagodon rhomboides. We performed a two-phase, 17 week CTX feeding trial in L. rhomboides where fish were given either a formulated C-CTX-1 (n = 40) or control feed (n = 37) for 20 days, and then switched to a non-toxic diet for up to 14 weeks. Fish were randomly sampled through time with whole muscle, liver, and other pooled viscera dissected for toxin analysis by a sodium channel-dependent MTT-based mouse neuroblastoma (N2a) assay. The CTX levels measured in all tissues increased with time during the exposure period (days 1 to 20), but a decrease in CTX-specific toxicity with depuration time only occurred in viscera extracts. By the end of the depuration, muscle, liver, and viscera samples had mean toxin concentrations of 189%, 128%, and 42%, respectively, compared to fish sampled at the start of the depuration phase. However, a one-compartment model analysis of combined tissues showed total concentration declined to 56%, resulting in an approximate half-life of 97 d (R-2 = 0.43). Further, applying growth dilution correction models to the overall concentration found that growth was a major factor reducing C-CTX concentrations, and that the body burden was largely unchanged, causing pseudo-elimination and a half-life of 143-148 days (R-2 = 0.36). These data have important implications for food web CTX models and management of ciguatera poisoning in endemic regions where the frequency of environmental algal toxin pulses may be greater than the growth-corrected half-life of C-CTX in intermediate-trophic-level fish with high site fidelity.</t>
  </si>
  <si>
    <t>[Bennett, Clayton T.; Robertson, Alison] Univ S Alabama, Sch Marine &amp; Environm Sci, Mobile, AL 36688 USA; [Bennett, Clayton T.; Robertson, Alison] Dauphin Isl Sea Lab, Dauphin Isl, AL 36528 USA</t>
  </si>
  <si>
    <t>University of South Alabama; Dauphin Island Sea Lab</t>
  </si>
  <si>
    <t>Robertson, A (corresponding author), Univ S Alabama, Sch Marine &amp; Environm Sci, Mobile, AL 36688 USA.;Robertson, A (corresponding author), Dauphin Isl Sea Lab, Dauphin Isl, AL 36528 USA.</t>
  </si>
  <si>
    <t>claybennett08@gmail.com; arobertson@disl.org</t>
  </si>
  <si>
    <t>Bennett, Clayton/0000-0002-7077-6491; Robertson, Alison/0000-0002-2537-0943</t>
  </si>
  <si>
    <t>National Oceanic and Atmospheric Administration (NOAA NOS NCCOS) Ecology and Oceanography of Harmful Algal Blooms (ECOHAB) program (CiguaTOX) [NA11NOS4780028]; National Science Foundation (NSF) Partnerships in International Research and Education Program (CiguaPIR) [1743802]; Greater Caribbean Center for Ciguatera Research (NSF) [1841811]; NIH [1P01ES028949-01]; NOAA; NSF; Bullard Fund (Marine Sciences, University of South Alabama); Division Of Ocean Sciences; Directorate For Geosciences [1841811] Funding Source: National Science Foundation; Office Of Internatl Science &amp;Engineering; Office Of The Director [1743802] Funding Source: National Science Foundation</t>
  </si>
  <si>
    <t>National Oceanic and Atmospheric Administration (NOAA NOS NCCOS) Ecology and Oceanography of Harmful Algal Blooms (ECOHAB) program (CiguaTOX); National Science Foundation (NSF) Partnerships in International Research and Education Program (CiguaPIR)(National Science Foundation (NSF)); Greater Caribbean Center for Ciguatera Research (NSF); NIH(United States Department of Health &amp; Human ServicesNational Institutes of Health (NIH) - USA); NOAA(National Oceanic Atmospheric Admin (NOAA) - USA); NSF(National Science Foundation (NSF)); Bullard Fund (Marine Sciences, University of South Alabama); Division Of Ocean Sciences; Directorate For Geosciences(National Science Foundation (NSF)NSF - Directorate for Geosciences (GEO)); Office Of Internatl Science &amp;Engineering; Office Of The Director(National Science Foundation (NSF)NSF - Office of the Director (OD))</t>
  </si>
  <si>
    <t>This work was funded by the National Oceanic and Atmospheric Administration (NOAA NOS NCCOS) Ecology and Oceanography of Harmful Algal Blooms (ECOHAB) program (CiguaTOX: NA11NOS4780028) and is publication 985. Research and graduate student funding were also supported through the National Science Foundation (NSF) Partnerships in International Research and Education Program (CiguaPIRE; 1743802) and contributes to the NSF and NIEHS Center for Oceans and Human Health: Greater Caribbean Center for Ciguatera Research (NSF: 1841811; and NIH: 1P01ES028949-01). C.T.B. was supported by a graduate research assistantship funded by NOAA and NSF and received additional internal research support from the Bullard Fund (Marine Sciences, University of South Alabama).</t>
  </si>
  <si>
    <t>NOV</t>
  </si>
  <si>
    <t>10.3390/toxins13110774</t>
  </si>
  <si>
    <t>XK0AN</t>
  </si>
  <si>
    <t>WOS:000727139100001</t>
  </si>
  <si>
    <t>Leal, JF; Bombo, G; Amado, PSM; Pereira, H; Cristiano, MLS</t>
  </si>
  <si>
    <t>Leal, Joana F.; Bombo, Gabriel; Amado, Patricia S. M.; Pereira, Hugo; Cristiano, Maria L. S.</t>
  </si>
  <si>
    <t>Cation-Exchange Resin Applied to Paralytic Shellfish Toxins Depuration from Bivalves Exposed to Gymnodinium catenatum</t>
  </si>
  <si>
    <t>FOODS</t>
  </si>
  <si>
    <t>saxitoxins; Gymnodinium catenatum; mussels; depuration; cation-exchange resins; adsorption selectivity; structural effects</t>
  </si>
  <si>
    <t>MUSSELS MYTILUS-GALLOPROVINCIALIS; HARMFUL ALGAL BLOOMS; POISONING TOXINS; ALEXANDRIUM-TAMARENSE; LIQUID-CHROMATOGRAPHY; MODIFIED CLAY; BIOTRANSFORMATION; DETOXIFICATION; CHITOSAN; REMOVAL</t>
  </si>
  <si>
    <t>The accumulation of marine biotoxins in shellfish and their consumption causes serious food safety problems, threatening human health and compromising the availability of protein-based food. It is thus urgent to develop methodologies for the detoxification of live bivalves, avoiding their economic and nutritional devaluation. In this context, we tested an adsorption mechanism of paralytic shellfish toxins (PST) based on a cation-exchange resin. The first studies using cultures of Gymnodinium catenatum (natural producers of PST) showed a decrease of about 80% in overall toxicity after 48 h. Interestingly, we found that the toxins are adsorbed differently, with toxins' structural features playing a part in the adsorption capacity via steric hindrance, electronic effects, or the extent of positive charge density (e.g., dcSTX). The positive effect of the resin in accelerating PST clearance from live mussels (Mytilus edulis) is not evident when compared to resin-free clearance; nevertheless, relevant information could be gathered that will facilitate further in vivo studies. Several factors appear to be at play, namely the competition of natural substances (e.g., salts, organic matter) for the same binding sites, the blocking of pores due to interactions between molecules, and/or difficulties in resin absorption by mussels. Additionally, the present work revealed the ability of mussels to neutralize pH and proposes bioconversion reactions among the PST molecules.</t>
  </si>
  <si>
    <t>[Leal, Joana F.; Amado, Patricia S. M.; Cristiano, Maria L. S.] Univ Algarve, Fac Sci &amp; Technol, Ctr Marine Sci CCMAR, Campus Gambelas, P-8005139 Faro, Portugal; [Bombo, Gabriel; Pereira, Hugo] Univ Algarve, GreenCoLab, Assoc Oceano Verde, Campus Gambelas, P-8005139 Faro, Portugal</t>
  </si>
  <si>
    <t>Universidade do Algarve; Universidade do Algarve</t>
  </si>
  <si>
    <t>Cristiano, MLS (corresponding author), Univ Algarve, Fac Sci &amp; Technol, Ctr Marine Sci CCMAR, Campus Gambelas, P-8005139 Faro, Portugal.</t>
  </si>
  <si>
    <t>mcristi@ualg.pt</t>
  </si>
  <si>
    <t>Pereira, Hugo/IUO-3346-2023; Leal, Joana F./AAD-1990-2019; Cristiano, Maria de Lurdes/G-2345-2012; Pereira, Hugo/E-9360-2015</t>
  </si>
  <si>
    <t>Leal, Joana F./0000-0002-0336-346X; Menalha Amado, Patricia Sofia/0000-0002-7307-9210; Cristiano, Maria de Lurdes/0000-0002-9447-2855; Pereira, Hugo/0000-0002-1369-2099; Bombo, Gabriel/0000-0002-2838-6262</t>
  </si>
  <si>
    <t>Operational Program Mar 2020, Portugal 2020; European Union (EU); FCT-Foundation for Science and Technology [UIDB/04326/2020, UIDP/04326/2020, LA/P/0101/2020]; [MAR-01.03.01-FEAMP-0049]</t>
  </si>
  <si>
    <t>Operational Program Mar 2020, Portugal 2020; European Union (EU)(European Union (EU)CGIAR); FCT-Foundation for Science and Technology(Fundacao para a Ciencia e a Tecnologia (FCT));</t>
  </si>
  <si>
    <t>This study received funds from the project MAR-01.03.01-FEAMP-0049 co-financed by the Operational Program Mar 2020, Portugal 2020 and the European Union (EU), through the European Maritime Affairs and Fisheries Fund (EMFF). Moreover, this study received Portuguese national funds from FCT-Foundation for Science and Technology through projects UIDB/04326/2020, UIDP/04326/2020 and LA/P/0101/2020. The APC was funded by the project MAR-01.03.01-FEAMP-0049 (DEPURATOX).</t>
  </si>
  <si>
    <t>2304-8158</t>
  </si>
  <si>
    <t>Foods</t>
  </si>
  <si>
    <t>10.3390/foods12040768</t>
  </si>
  <si>
    <t>9I1PR</t>
  </si>
  <si>
    <t>WOS:000939291400001</t>
  </si>
  <si>
    <t>Choi, MC; Hsieh, DPH; Lam, PKS; Wang, WX</t>
  </si>
  <si>
    <t>Field depuration and biotransformation of paralytic shellfish toxins in scallop Chlamys nobilis and green-lipped mussel Perna viridis</t>
  </si>
  <si>
    <t>MARINE BIOLOGY</t>
  </si>
  <si>
    <t>DINOFLAGELLATE ALEXANDRIUM-TAMARENSE; CHINA; TRANSFORMATION</t>
  </si>
  <si>
    <t>Under laboratory conditions, the scallop Chlamys nobilis and the mussel Perna viridis were exposed to N-sulfocarbamoyl toxins (C2 toxin), a paralytic shellfish toxin (PST), by feeding a local toxic strain of the dinoflagellate Alexandrium tamarense (ATDP) that produced C2 toxin exclusively. The bivalves were subsequently depurated in the field, and their depuration kinetics, biotransformation and toxin distribution were quantified. Depuration was characterized by a rapid loss within the first day, followed by a secondary slower loss of toxins. In the fast depuration phase, scallops detoxified PSTs more quickly than the mussels (depuration rate constants for scallops and mussels were 1.16 day(-1) and 0.87 day(-1), respectively). In contrast, the mussels detoxified PSTs more quickly than the scallops in the slow depuration phase, and the calculated depuration rate constants (mean+SE) from day 2 to day 13 were 0.063+0.009 day(-1) and 0.040+0.019 day(-1) for mussels and scallops, respectively. The differences in the appearances of gonyautoxins, GTX2 and GTX3, and their decarbamoyl derivatives, dcGTX2, dcGTX3 and GTX5, which are all derivatives of C2 toxin, indicated active and species-specific biotransformation of the algal toxins in the two bivalves. In both species of bivalves, the non-viscera tissue contained fewer toxins and lower concentrations than the viscera-containing tissue compartment. In scallops, very little toxin was distributed in the adductor muscle. In mussels, most of the PSTs were found in the digestive gland with significant transport of toxins into the digestive gland from other tissues during the course of depuration. The toxin profiles of scallops and mussels differed from each other and from that of the toxic algae fed. A significant fraction of GTX5 was detected in the mussels but not in the scallops. Our study demonstrates a species specificity in the depuration kinetics, biotransformation and tissue distribution of PSTs among different bivalves.</t>
  </si>
  <si>
    <t>Hong Kong Univ Sci &amp; Technol, Dept Biol, Clear Water Bay, Hong Kong, Peoples R China; City Univ Hong Kong, Dept Biol &amp; Chem, Kowloon, Hong Kong, Peoples R China</t>
  </si>
  <si>
    <t>Hong Kong University of Science &amp; Technology; City University of Hong Kong</t>
  </si>
  <si>
    <t>Wang, WX (corresponding author), Hong Kong Univ Sci &amp; Technol, Dept Biol, Clear Water Bay, Hong Kong, Peoples R China.</t>
  </si>
  <si>
    <t>wwang@ust.hk</t>
  </si>
  <si>
    <t>Wang, Wenxiong/E-7254-2011; LAM, Kwan Sing Paul/B-9121-2008</t>
  </si>
  <si>
    <t>Wang, Wenxiong/0000-0001-9033-0158; LAM, Kwan Sing Paul/0000-0002-2134-3710</t>
  </si>
  <si>
    <t>0025-3162</t>
  </si>
  <si>
    <t>MAR BIOL</t>
  </si>
  <si>
    <t>Mar. Biol.</t>
  </si>
  <si>
    <t>10.1007/s00227-003-1148-y</t>
  </si>
  <si>
    <t>741NH</t>
  </si>
  <si>
    <t>WOS:000186463800012</t>
  </si>
  <si>
    <t>Svensson, S; Förlin, L</t>
  </si>
  <si>
    <t>Analysis of the importance of lipid breakdown for elimination of okadaic acid (diarrhetic shellfish toxin) in mussels, Mytilus edulis:: results from a field study and a laboratory experiment</t>
  </si>
  <si>
    <t>blue mussel; depuration; diarrhetic shellfish toxin; environmental factor; lipid; okadaic acid</t>
  </si>
  <si>
    <t>DINOFLAGELLATE PROROCENTRUM-LIMA; LIQUID-CHROMATOGRAPHY; POISONING TOXINS; CAUSATIVE TOXIN; DSP TOXINS; GALLOPROVINCIALIS; DEPURATION; IDENTIFICATION; INVERTEBRATES; TEMPERATURE</t>
  </si>
  <si>
    <t>Okadaic acid (OA) is a lipophilic phycotoxin, which accumulates in the digestive organs of mussels and may cause diarrhetic shellfish poisoning (DSP) in humans. Depuration of toxic mussels is a potential option for the shellfish industry to increase the availability of marketable mussels. To develop cost-effective deputation methods for DSP toxins, knowledge about the environmental conditions and physiological processes regulating the rate of depuration is essential. In this paper, the importance of lipid breakdown for elimination of OA in mussels was investigated by performing a field study and a manipulative laboratory experiment. First, total lipid content and concurrent concentration of OA in the digestive glands of farmed blue mussels, Mytilus edulis, was analysed on a monthly basis from January to June 2000. A significant positive correlation between levels of OA and lipid content was observed between January and March, when lipid levels were showing a decreasing trend. This supported a previously proposed model that breakdown of lipid stores may affect the release and elimination of this lipophilic toxin. To test this causal model, a laboratory experiment was performed. Mussels containing OA were exposed to experimental treatments (increased seawater temperature and/or food limitation) for 24 days in order to increase the energy requirements and need to use lipids as an energy source. It was predicted that mussels exposed to these treatments would have a faster elimination rate of OA compared to feeding mussels kept in ambient seawater temperature. The results showed that lipid content was significantly reduced in mussels exposed to an increased water temperature (24 degreesC) compared to ambient temperature (18 degreesC). The amount of lipids was not affected by food limitation. Although lipid content was-reduced in 24 degreesC, the rate of depuration of OA was not faster for mussels in this treatment and no correlation was detected between lipid content and, OA. Depuration rates were very similar for all treatments and followed an exponential decrease relationship (t(1/2) = 8 days). Thus, the proposed model that lipid breakdown affects the mechanism of elimination of OA was not supported. Nevertheless, the observed rates of depuration provide useful information and a potential predictive too] for large-scale depuration methods of mussels. The difficulties to influence the rate of depuration of this toxin by changing the environmental conditions suggest that processes, insensitive to short-term manipulation of the external environment, regulate depuration of OA. (C) 2003 Elsevier B.V. All rights reserved.</t>
  </si>
  <si>
    <t>Tjarno Marine Biol Lab, Dept Marine Ecol, S-45296 Stromstad, Sweden; Gothenburg Univ, Dept Zool, S-40530 Gothenburg, Sweden</t>
  </si>
  <si>
    <t>Svensson, S (corresponding author), Tjarno Marine Biol Lab, Dept Marine Ecol, S-45296 Stromstad, Sweden.</t>
  </si>
  <si>
    <t>susanne.svensson@tmbl.gu.se</t>
  </si>
  <si>
    <t>Forlin, Lars/0000-0002-1923-7097</t>
  </si>
  <si>
    <t>MAR 10</t>
  </si>
  <si>
    <t>10.1016/j.aquatox.2003.11.002</t>
  </si>
  <si>
    <t>778FE</t>
  </si>
  <si>
    <t>WOS:000189228100006</t>
  </si>
  <si>
    <t>Turnbull, A; Malhi, N; Seger, A; Harwood, T; Jolley, J; Fitzgibbon, Q; Hallegraeff, G</t>
  </si>
  <si>
    <t>Turnbull, Alison; Malhi, Navreet; Seger, Andreas; Harwood, Tim; Jolley, Jessica; Fitzgibbon, Quinn; Hallegraeff, Gustaaf</t>
  </si>
  <si>
    <t>Paralytic shellfish toxin uptake, tissue distribution, and depuration in the Southern Rock Lobster Jasus edwardsii Hutton</t>
  </si>
  <si>
    <t>PST analogues; Spiny lobster; Hepatopancreas; Toxicokinetics</t>
  </si>
  <si>
    <t>KARENIA-BREVIS BLOOMS; SPINY LOBSTER; LIQUID-CHROMATOGRAPHY; POSTMORTEM ANALYSIS; POISONING TOXINS; TRANSFORMATION; METABOLISM; BREVETOXIN; SAXITOXIN; EXPOSURE</t>
  </si>
  <si>
    <t>Up to 13.6 mg STX.2HCl equiv. kg(-1) of paralytic shellfish toxins (PST) have been found in the hepatopancreas of Southern Rock Lobster, Jasus edwardsii, on the east coast of Tasmania. Blooms of the toxic dinoflagellate Alexandrium catenella have been reported in this region since 2012. Experimental work was undertaken to improve the understanding of the uptake and depuration mechanisms involved. Adult male lobsters were fed highly toxic mussels (6 mg STX.2HCl equiv. kg(-1)) sourced from the impacted area. The apparent feed intake of the lobster was positively correlated to increasing PST levels in the hepatopancreas. Toxins accumulated rapidly in the hepatopancreas reaching a maximum of 9.0 mg STX.2HCl equiv. kg(-1), then depurated at a rate of 7% per day once toxic fed was removed. However, PST were not detected at significant levels in the haemolymph of these animals. Notable increases occurred in the relative amount of several PST analogues in the hepatopancreas, including GTX2&amp;3, C1&amp;2 and several decarbomoyl toxins in comparison to the profile observed in contaminated mussel feed. The concentration of PST in lobster antennal glands was two orders of magnitude lower than concentrations found in the hepatopancreas. This is the first report of PST in lobster antennal glands which, along with the gills, represent possible excretion routes for PST. Implications for biotoxin risk monitoring are: lobsters will continue to feed during bloom periods and high concentrations of PST can occur; animal collection should be frequent at the start of a bloom in case of a rapid accumulation of PST; and non-lethal sampling is not possible as haemolymph PST levels do not reflect what is in the hepatopancreas.</t>
  </si>
  <si>
    <t>[Turnbull, Alison; Malhi, Navreet; Seger, Andreas; Jolley, Jessica] South Australian Res &amp; Dev Inst, GPO Box 397, Adelaide, SA 5001, Australia; [Turnbull, Alison; Fitzgibbon, Quinn; Hallegraeff, Gustaaf] Univ Tasmania, Inst Marine &amp; Antarctic Studies, Private Bag 129, Hobart, Tas, Australia; [Harwood, Tim] Cawthron Inst, 98 Halifax St East, Nelson 7010, New Zealand</t>
  </si>
  <si>
    <t>South Australian Research &amp; Development Institute (SARDI); University of Tasmania</t>
  </si>
  <si>
    <t>Turnbull, A (corresponding author), Univ Tasmania, Inst Marine &amp; Antarctic Studies, Private Bag 129, Hobart, Tas, Australia.</t>
  </si>
  <si>
    <t>Alison.Turnbull@utas.edu.au</t>
  </si>
  <si>
    <t>Seger, Andreas/AAH-4093-2019; Hallegraeff, Gustaaf/C-8351-2013</t>
  </si>
  <si>
    <t>Fitzgibbon, Quinn/0000-0002-1104-3052; Seger, Andreas/0000-0001-7018-0455; Harwood, David/0000-0001-7222-5979; Turnbull, Alison/0000-0001-5701-8728; Hallegraeff, Gustaaf/0000-0001-8464-7343</t>
  </si>
  <si>
    <t>Southern Rocklobster Limited; Australian Seafood Cooperative Research Centre; Fisheries Research and Development Corporation; South Australian Research and Development Institute [FRDC 2017-051, FRDC 2017086]</t>
  </si>
  <si>
    <t>Southern Rocklobster Limited; Australian Seafood Cooperative Research Centre(Australian GovernmentDepartment of Industry, Innovation and ScienceCooperative Research Centres (CRC) Programme); Fisheries Research and Development Corporation; South Australian Research and Development Institute</t>
  </si>
  <si>
    <t>This research was funded by Southern Rocklobster Limited, the Australian Seafood Cooperative Research Centre, the Fisheries Research and Development Corporation and the South Australian Research and Development Institute [grant numbers FRDC 2017-051 and FRDC 2017086]. The funding bodies had no role in the study design; collection, analysis and interpretation of the data; writing of the report; or the decision to submit the work for publication. The authors wish to thank Elliot Brown, Geoff Holds and Jan Lee for technical support [CG].</t>
  </si>
  <si>
    <t>MAY</t>
  </si>
  <si>
    <t>10.1016/j.hal.2020.101818</t>
  </si>
  <si>
    <t>LP8UH</t>
  </si>
  <si>
    <t>WOS:000534592200005</t>
  </si>
  <si>
    <t>Bricelj, VM; Cembella, AD; Laby, D</t>
  </si>
  <si>
    <t>Bricelj, V. Monica; Cembella, Allan D.; Laby, David</t>
  </si>
  <si>
    <t>Temperature effects on kinetics of paralytic shellfish toxin elimination in Atlantic surfclams, Spisula solidissima</t>
  </si>
  <si>
    <t>DEEP-SEA RESEARCH PART II-TOPICAL STUDIES IN OCEANOGRAPHY</t>
  </si>
  <si>
    <t>PSP toxins; Detoxification; Toxin kinetics; Surfclams</t>
  </si>
  <si>
    <t>MERCENARIA-MERCENARIA; TRANSFORMING ENZYME; POISONING TOXINS; MYA-ARENARIA; PSP TOXINS; PURIFICATION; ALEXANDRIUM; SAXITOXIN; ANALOGS</t>
  </si>
  <si>
    <t>Surfclams, Spisula solidissima, pose a particular health risk for human consumption as they are characterized by accumulation of extremely high levels of toxins associated with paralytic shellfish poisoning (PSP), slow toxin elimination and an extremely high post-ingestive capacity for toxin bioconversion. Surfclam populations experience a wide range of temperatures along the NW Atlantic continental shelf, and are undergoing range contraction that has been attributed to global warming. In this study the influence of temperature (5, 12 and 21 degrees C) on detoxification kinetics of individual PSP toxins in two tissue compartments of juvenile surfclams (similar to 35 mm shell length) was determined under controlled laboratory conditions, over prolonged (2.4 months) depuration. Clams were toxified with a representative regional Gulf of Maine isolate of the dinoflagellate Alexandrium fundyense of known toxin profile, allowing tracking of changes in toxin composition and calculated toxicity in surfclam tissues. The visceral mass detoxified at all temperatures, although toxin loss rate increased with increasing temperature. In contrast, total toxin content and calculated toxicities in other tissues remained constant or even increased during depuration, suggesting a physiological or biochemical toxin-retention mechanism in this tissue pool and temperature-independent detoxification. In vivo toxin compositional changes in surfclam tissues found in this study provide evidence of specific toxin conversion pathways, involving both reductive and decarbamoylation pathways. We conclude that such toxin biotransformations, especially in non-visceral tissues, may introduce a discrepancy in describing kinetics of total toxicity (in saxitoxin equivalents [STXeq]) of S. solidissima over prolonged detoxification. Nevertheless, use of total toxicity values generated by routine regulatory monitoring based upon mouse bioassays or calculated from chemical analytical determination of molar toxin concentrations is adequate for first-order modeling of toxin kinetics in this species. Furthermore, the differential detoxification response of viscera and other tissues in relation to temperature emphasizes the need for two-compartment modeling to describe the fate of PSP toxins in this species. Finally, key parameters were identified that may prove useful in hindcasting the timing of toxic blooms or new toxin input in deep offshore waters where routine monitoring of toxic phytoplankton is impractical. (C) 2013 Elsevier Ltd. All rights reserved.</t>
  </si>
  <si>
    <t>[Bricelj, V. Monica] Rutgers State Univ, Inst Marine &amp; Coastal Sci, New Brunswick, NJ 08901 USA; [Cembella, Allan D.; Laby, David] CNR, Inst Marine Biosci, Halifax, NS B3H 3Z1, Canada; [Cembella, Allan D.] Alfred Wegener Inst Polar &amp; Marine Res, D-27570 Bremerhaven, Germany</t>
  </si>
  <si>
    <t>Rutgers University System; Rutgers University New Brunswick; National Research Council Canada; Helmholtz Association; Alfred Wegener Institute, Helmholtz Centre for Polar &amp; Marine Research</t>
  </si>
  <si>
    <t>Bricelj, VM (corresponding author), Rutgers State Univ, Inst Marine &amp; Coastal Sci, 71 Dudley Rd, New Brunswick, NJ 08901 USA.</t>
  </si>
  <si>
    <t>mbricelj@marine.rutgers.edu; monica.bricelj@gmail.com; Allan.Cembella@awi.de</t>
  </si>
  <si>
    <t>National Oceanic and Atmospheric Administration (NOAA) Ecology and Oceanography of Harmful Algal Blooms (ECOHAB) [NA06NOS4780245]; PACES research program</t>
  </si>
  <si>
    <t>National Oceanic and Atmospheric Administration (NOAA) Ecology and Oceanography of Harmful Algal Blooms (ECOHAB); PACES research program</t>
  </si>
  <si>
    <t>This research was conducted during V.M. Bricelj's sabbatical leave from Stony Brook University, NY. Experiments and toxin analysis were conducted at the Institute of Marine Biosciences, National Research Council, Canada, and data analysis and manuscript preparation at the Institute of Marine and Coastal Sciences, Rutgers University (IMCS/RU), with partial funding from National Oceanic and Atmospheric Administration (NOAA) Ecology and Oceanography of Harmful Algal Blooms (ECOHAB) Grant NA06NOS4780245. We thank Anthony Windust (NRC) for HPLC-FD toxin analysis, and Carola Noji and Lisa Izzo, IMCS/RU, for their participation in data analysis. The research supports the PACES research program Coastal theme WP2 of the Alfred Wegener Institute under the HGF initiative on Earth and Environment. This is ECOHAB contribution number 739.</t>
  </si>
  <si>
    <t>0967-0645</t>
  </si>
  <si>
    <t>1879-0100</t>
  </si>
  <si>
    <t>DEEP-SEA RES PT II</t>
  </si>
  <si>
    <t>Deep-Sea Res. Part II-Top. Stud. Oceanogr.</t>
  </si>
  <si>
    <t>10.1016/j.dsr2.2013.05.014</t>
  </si>
  <si>
    <t>AL0IM</t>
  </si>
  <si>
    <t>Green Published</t>
  </si>
  <si>
    <t>WOS:000338810600023</t>
  </si>
  <si>
    <t>Liu, Y; Kong, FZ; Xun, XG; Dai, L; Geng, HX; Hu, XL; Yu, RC; Bao, ZM; Zhou, MJ</t>
  </si>
  <si>
    <t>Liu, Yang; Kong, Fan-Zhou; Xun, Xiao-Gang; Dai, Li; Geng, Hui-Xia; Hu, Xiao-Li; Yu, Ren-Cheng; Bao, Zhen-Min; Zhou, Ming-Jiang</t>
  </si>
  <si>
    <t>Biokinetics and biotransformation of paralytic shellfish toxins in different tissues of Yesso scallops, Patinopecten yessoensis</t>
  </si>
  <si>
    <t>CHEMOSPHERE</t>
  </si>
  <si>
    <t>Patinopecten yessoensis; Kidney; Paralytic shellfish toxins; Accumulation; Transformation</t>
  </si>
  <si>
    <t>GREEN-LIPPED MUSSEL; ALEXANDRIUM-FUNDYENSE; DETOXIFICATION KINETICS; POISONING TOXINS; YELLOW SEA; DEPURATION; ACCUMULATION; PROFILES; TOXICITY; SAXITOXIN</t>
  </si>
  <si>
    <t>Paralytic shellfish toxins (PSTs) are a group of natural toxic substances often found in marine bivalves. Accumulation, anatomical distribution, biotransformation and depuration of PSTs in different tissues of bivalves, however, are still not very well understood. In this study, we investigated biokinetics and biotransformation of PSTs in six different tissues, namely gill, mantle, gonad, adductor muscle, kidney, and digestive gland, in Yesso scallops Patinopecten yessoensis exposed to a toxic strain of dinoflagellate Alexandrium pacificum. High daily accumulation rate (DAR) was recorded at the beginning stage of the experiment. Most of the PSTs in toxic algae ingested by scallops were retained and the toxicity level of PSTs in scallops exceeded the regulatory limit within 5 days. At the late stage of the experiment, however, DAR decreased obviously due to the removal of PSTs. Fitting results of the biokinetics model indicated that the amount of PSTs transferred from digestive gland to mantle, adductor muscle, gonad, kidney, and gill in a decreasing order, and adductor muscle, kidney, and gonad had higher removal rate than gill and mantle. Toxin profile in digestive gland was dominated by N-sulfocarbamoyl toxins 1/2 (C1/2), closely resembled that of the toxic algae. In contrast, toxin components in kidney were dominated by high- potency neosaxitoxin (NEO) and saxitoxin (STX), suggesting that the kidney be a major organ for transformation of PSTs. (C) 2020 Elsevier Ltd. All rights reserved.</t>
  </si>
  <si>
    <t>[Liu, Yang; Kong, Fan-Zhou; Dai, Li; Geng, Hui-Xia; Yu, Ren-Cheng; Zhou, Ming-Jiang] Chinese Acad Sci, Inst Oceanol, CAS Key Lab Marine Ecol &amp; Environm Sci, Qingdao 266071, Peoples R China; [Kong, Fan-Zhou; Yu, Ren-Cheng] Qingdao Natl Key Lab Marine Sci &amp; Technol, Key Lab Marine Ecol &amp; Environm Sci, Qingdao 266071, Peoples R China; [Liu, Yang] Chinese Acad Sci, South China Sea Inst Oceanol, Key Lab Trop Marine Bioresources &amp; Ecol, Guangdong Prov Key Lab Appl Marine Biol, Guangzhou 510301, Peoples R China; [Xun, Xiao-Gang; Hu, Xiao-Li; Bao, Zhen-Min] Ocean Univ China, Coll Marine Life Sci, Key Lab Marine Genet &amp; Breeding, Qingdao 266071, Peoples R China; [Hu, Xiao-Li; Bao, Zhen-Min] Qingdao Natl Lab Marine Sci &amp; Technol, Lab Marine Fisheries Sci &amp; Food Prod Proc, Qingdao 266071, Peoples R China; [Dai, Li; Yu, Ren-Cheng] Univ Chinese Acad Sci, Beijing 100049, Peoples R China; [Yu, Ren-Cheng] Chinese Acad Sci, Ctr Ocean Megasci, Qingdao 266071, Peoples R China</t>
  </si>
  <si>
    <t>Chinese Academy of Sciences; Institute of Oceanology, CAS; Chinese Academy of Sciences; South China Sea Institute of Oceanology, CAS; Ocean University of China; Laoshan Laboratory; Chinese Academy of Sciences; University of Chinese Academy of Sciences, CAS; Chinese Academy of Sciences</t>
  </si>
  <si>
    <t>Yu, RC (corresponding author), Chinese Acad Sci, Inst Oceanol, CAS Key Lab Marine Ecol &amp; Environm Sci, Qingdao 266071, Peoples R China.</t>
  </si>
  <si>
    <t>rcyu@qdio.ac.cn</t>
  </si>
  <si>
    <t>Liu, Yang/ITT-4369-2023; zhang, jinsheng/GXF-8167-2022; Geng, Hui-Xia/X-5380-2018; Yu, Rencheng/J-4450-2017</t>
  </si>
  <si>
    <t>National Key R&amp;D Programs of China [2017YFC1600701, 2017YFC1404304]; Qingdao National Laboratory for Marine Science and Technology [2016ASKJ02]; National Natural Science Foundation of China (NSFC) [U1406403, 41176100, 31630081]; Center of Marine Development of China [AOCZDA20130]</t>
  </si>
  <si>
    <t>National Key R&amp;D Programs of China; Qingdao National Laboratory for Marine Science and Technology; National Natural Science Foundation of China (NSFC)(National Natural Science Foundation of China (NSFC)); Center of Marine Development of China</t>
  </si>
  <si>
    <t>This study was supported by the National Key R&amp;D Programs of China (2017YFC1600701, 2017YFC1404304), the program (2016ASKJ02) from the Qingdao National Laboratory for Marine Science and Technology, the programs (U1406403, 41176100, 31630081) of the National Natural Science Foundation of China (NSFC), and a program (AOCZDA20130) from the Center of Marine Development of China.</t>
  </si>
  <si>
    <t>0045-6535</t>
  </si>
  <si>
    <t>1879-1298</t>
  </si>
  <si>
    <t>Chemosphere</t>
  </si>
  <si>
    <t>10.1016/j.chemosphere.2020.128063</t>
  </si>
  <si>
    <t>Environmental Sciences</t>
  </si>
  <si>
    <t>Environmental Sciences &amp; Ecology</t>
  </si>
  <si>
    <t>OF2FO</t>
  </si>
  <si>
    <t>WOS:000581030700116</t>
  </si>
  <si>
    <t>Talic, S; Skobic, D; Dedic, A; Nazlic, N; Ujevic, I; Ivankovic, A; Pavela-Vrancic, M</t>
  </si>
  <si>
    <t>Talic, Stanislava; Skobic, Dragan; Dedic, Anita; Nazlic, Niksa; Ujevic, Ivana; Ivankovic, Anita; Pavela-Vrancic, Maja</t>
  </si>
  <si>
    <t>The occurrence of lipophilic toxins in shellfish from the Middle Adriatic Sea</t>
  </si>
  <si>
    <t>Phycotoxin; AZA; GYM; LC/MS; Middle Adriatic sea; Neum Bay</t>
  </si>
  <si>
    <t>MUSSEL MYTILUS-GALLOPROVINCIALIS; COASTAL WATERS; DOMOIC ACID; PROTOCERATIUM-RETICULATUM; LIQUID-CHROMATOGRAPHY; 1ST REPORT; SECO ACID; PROFILE; YESSOTOXINS; AZASPIRACIDS</t>
  </si>
  <si>
    <t>The first survey of the phycotoxin profile in mussels (Mytilus galloprovincialis) from the coastal waters of Bosnia and Herzegovina (The Bay of Neum, Middle Adriatic Sea) in correlation to the Makarska City Bay (Croatia, Middle Adriatic Sea) was conducted in 2017. Throughout the monitoring period, occasions of gymnodimine (GYM) and azaspiracid (AZA2) shellfish toxicity were recorded in concentrations that do not endanger human health. The occurrence of yessotoxins (YTXs), the most common toxins found in the Adriatic Sea, was correlated to the presence of the Gonyaulax species, a potential source of YTX. The DSP group of toxins is represented by the ester-OA. Phytoplankton analysis confirmed the presence of dinoflagellates from the Prorocentrum genus, a species associated with DSP toxicity. Occurrence frequency and variability of toxin composition were investigated in conjunction to physico-chemical parameters in the surrounding sea water. In the central Adriatic Sea, the infestation period ranges in general from June to August. However, the depuration phase extended beyond September in the Bay of Neum, increasing the length of the decontamination period.</t>
  </si>
  <si>
    <t>[Talic, Stanislava] Univ Mostar, Fac Sci &amp; Educ, Dept Chem, Mostar 88000, Bosnia &amp; Herceg; [Skobic, Dragan; Dedic, Anita] Univ Mostar, Fac Sci &amp; Educ, Dept Biol, Mostar 88000, Bosnia &amp; Herceg; [Nazlic, Niksa; Ujevic, Ivana] Inst Oceanog &amp; Fisheries, Lab Plankton &amp; Shellfish Tox, Setaliste Ivana Mestrovica 63, Split 21000, Croatia; [Ivankovic, Anita] Univ Mostar, Fac Agron &amp; Food Technol, Mostar 88000, Bosnia &amp; Herceg; [Pavela-Vrancic, Maja] Univ Split, Fac Sci, Dept Chem, Rudera Boskovica 33, Split 21000, Croatia</t>
  </si>
  <si>
    <t>University of Mostar; University of Mostar; Croatian Institute of Oceanography &amp; Fisheries (IZOR); University of Mostar; University of Split</t>
  </si>
  <si>
    <t>Talic, S (corresponding author), Univ Mostar, Fac Sci &amp; Educ, Dept Chem, Mostar 88000, Bosnia &amp; Herceg.</t>
  </si>
  <si>
    <t>stanislava.talie@fpmoz.sum.ba</t>
  </si>
  <si>
    <t>Skobic, Dragan/AAB-4217-2021; Nazlić, Nikša/AAI-4517-2021</t>
  </si>
  <si>
    <t>Talic, Stanislava/0000-0001-7633-4312; Dedic, Anita/0000-0003-2032-9922</t>
  </si>
  <si>
    <t>Federal Ministry of Education and Science, Bosnia and Herzegovina [05-39-2379-1/17]</t>
  </si>
  <si>
    <t>Federal Ministry of Education and Science, Bosnia and Herzegovina</t>
  </si>
  <si>
    <t>This work was supported by Federal Ministry of Education and Science, Bosnia and Herzegovina [Grant No.05-39-2379-1/17].</t>
  </si>
  <si>
    <t>1879-3150</t>
  </si>
  <si>
    <t>OCT 30</t>
  </si>
  <si>
    <t>10.1016/j.toxicon.2020.07.026</t>
  </si>
  <si>
    <t>NV9ZL</t>
  </si>
  <si>
    <t>WOS:000574669700004</t>
  </si>
  <si>
    <t>Guzmán-Guillén, R; Ortega, AIP; Moreno, IM; Ríos, V; Moyano, R; Blanco, A; Vasconcelos, V; Cameán, AM</t>
  </si>
  <si>
    <t>Guzman-Guillen, Remedios; Prieto Ortega, Ana I.; Moreno, Isabel M.; Rios, Victoria; Moyano, Rosario; Blanco, Alfonso; Vasconcelos, Vitor; Camean, Ana M.</t>
  </si>
  <si>
    <t>Effects of depuration on histopathological changes in tilapia (Oreochromis niloticus) after exposure to cylindrospermopsin</t>
  </si>
  <si>
    <t>ENVIRONMENTAL TOXICOLOGY</t>
  </si>
  <si>
    <t>cylindrospermopsin; depuration; histopathology; morphometry; tilapia</t>
  </si>
  <si>
    <t>CYANOBACTERIAL ALKALOID CYLINDROSPERMOPSIN; OXIDATIVE STRESS BIOMARKERS; CULTURED RAT HEPATOCYTES; DIETARY N-ACETYLCYSTEINE; PURE CYLINDROSPERMOPSIN; MICROCYSTIN-LR; APHANIZOMENON-OVALISPORUM; LABORATORY CONDITIONS; MYTILUS-GALLOPROVINCIALIS; ANTIOXIDANT ENZYMES</t>
  </si>
  <si>
    <t>Cylindrospermopsin (CYN) is a highly water-soluble cytotoxin produced by several species of freshwater cyanobacteria and it is considered the second most studied cyanotoxin worldwide. CYN acts as a potent protein and glutathione synthesis inhibitor, as well as inducing genotoxicity, oxidative stress and histopathological alterations. Studies concerning the depuration of cyanobacterial toxins in aquatic organisms, especially in fish, are of great interest for fish economy and public health, but are scarce in the case of CYN. This is the first study reporting the ability of depuration (3-7 days) in reversing or ameliorating the histopathological lesions induced in liver, kidney, heart, intestines, and gills of tilapia (Oreochromis niloticus) due to exposure by immersion to repeated doses of a CYN-containing culture of A. ovalisporum for 14 days. The main histopathological changes induced by CYN were glucogenic degeneration and loss of the normal hepatic cord-structure (liver), hyperemia, dilated Bowman's capsule and cellular tumefaction (kidney), myofibrolysis, hemorrhages and edema (heart), necrosis and partial loss of microvilli (gastrointestinal tract), and hyperemia and inflammatory cells infiltrates (gills). After 3 days of depuration, gills were totally recovered, while the liver, kidney, and gastrointestinal tract required 7 days, and longer depuration periods may be needed for a full recovery of the heart. In addition, the morphometric study indicated that depuration managed to reverse the affectation in the hepatocytes nuclear diameters and cross sections of the proximal and distal convoluted tubules induced in CYN-exposed fish. In general, these results validate depuration as an effective practice for detoxification of fish contaminated with CYN. (c) 2016 Wiley Periodicals, Inc. Environ Toxicol 32: 1318-1332, 2017.</t>
  </si>
  <si>
    <t>[Guzman-Guillen, Remedios; Prieto Ortega, Ana I.; Moreno, Isabel M.; Rios, Victoria; Camean, Ana M.] Univ Seville, Fac Pharm, Area Toxicol, C Prof Garcia Gonzalez 2, E-41012 Seville, Spain; [Moyano, Rosario] Univ Cordoba, Dept Pharmacol Toxicol &amp; Legal &amp; Forens Med, Campus Rabanales Carretera Madrid Cadiz S-N, E-14071 Cordoba, Spain; [Blanco, Alfonso] Univ Cordoba, Dept Anat &amp; Comparat Pathol &amp; Anat, Campus Rabanales Carretera Madrid Cadiz S-N, E-14071 Cordoba, Spain; [Vasconcelos, Vitor] Univ Porto, Interdisciplinary Ctr Marine &amp; Environm Res CIIMA, Rua Dos,Bragas 289, P-4050123 Oporto, Portugal; [Vasconcelos, Vitor] Univ Porto, Dept Biol, Fac Sci, P-4169007 Oporto, Portugal</t>
  </si>
  <si>
    <t>University of Sevilla; Universidad de Cordoba; Universidad de Cordoba; Universidade do Porto; Universidade do Porto</t>
  </si>
  <si>
    <t>Guzmán-Guillén, R (corresponding author), Univ Seville, Fac Pharm, Area Toxicol, C Prof Garcia Gonzalez 2, E-41012 Seville, Spain.</t>
  </si>
  <si>
    <t>rguzman1@us.es</t>
  </si>
  <si>
    <t>Prieto, Ana/AAA-5683-2019; Navarro, Isabel/H-8686-2017; Rios, Victoria/KEE-9827-2024; Salvago, Moyano/AAT-9165-2021; Camean Fernandez, Ana Maria/H-2911-2015; CIIMAR, BYT/N-6498-2017; Vasconcelos, Vitor/A-8933-2008; Guzman-Guillen, Remedios/H-2950-2015; Moyano-Salvago, M Rosario/I-7172-2017</t>
  </si>
  <si>
    <t>Camean Fernandez, Ana Maria/0000-0003-1524-748X; CIIMAR, BYT/0000-0002-3703-4402; Vasconcelos, Vitor/0000-0003-3585-2417; Prieto Ortega, Ana Isabel/0000-0002-5157-4763; Guzman-Guillen, Remedios/0000-0001-6714-4461; Moyano-Salvago, M Rosario/0000-0003-4705-0307</t>
  </si>
  <si>
    <t>Ministerio de Ciencia e Innovacion of Spain [AGL2009-10026, AGL2015-64558-R]; FEDER funds; Junta de Andalucia [P09-AGR-4672]; Spanish Ministerio de Educacion</t>
  </si>
  <si>
    <t>Ministerio de Ciencia e Innovacion of Spain(Spanish Government); FEDER funds(European Union (EU)); Junta de Andalucia(Junta de Andalucia); Spanish Ministerio de Educacion(Spanish Government)</t>
  </si>
  <si>
    <t>This work was supported by the Ministerio de Ciencia e Innovacion of Spain (AGL2009-10026 and AGL2015-64558-R), co-financed with FEDER funds, and the Junta de Andalucia (P09-AGR-4672). The authors would like to acknowledge the European Cooperation in Science and Technology, COST Action ES 1105 CYANOCOST-Cyanobacterial blooms and toxins in water resources: Occurrence, impacts and management for adding value to this study through networking and knowledge sharing with European experts and researchers in the field. Remedios Guzman Guillen also gratefully acknowledges the Spanish Ministerio de Educacion for her grant Formacion del Profesorado Universitario (FPU).</t>
  </si>
  <si>
    <t>1520-4081</t>
  </si>
  <si>
    <t>1522-7278</t>
  </si>
  <si>
    <t>ENVIRON TOXICOL</t>
  </si>
  <si>
    <t>Environ. Toxicol.</t>
  </si>
  <si>
    <t>10.1002/tox.22326</t>
  </si>
  <si>
    <t>Environmental Sciences; Toxicology; Water Resources</t>
  </si>
  <si>
    <t>Environmental Sciences &amp; Ecology; Toxicology; Water Resources</t>
  </si>
  <si>
    <t>EP7CE</t>
  </si>
  <si>
    <t>WOS:000397534500019</t>
  </si>
  <si>
    <t>Karjalainen, M; Kozlowsky-Suzuki, B; Lehtiniemi, M; Engström-Öst, J; Kankaanpää, H; Viitasalo, M</t>
  </si>
  <si>
    <t>Nodularin accumulation during cyanobacterial blooms and experimental depuration in zooplankton</t>
  </si>
  <si>
    <t>NORTHERN BALTIC SEA; COPEPODS EURYTEMORA-AFFINIS; MICROCYSTIN-LR; ACARTIA-BIFILOSA; MYSID SHRIMPS; FOOD-WEB; TOXIN; SPUMIGENA; FINLAND; GULF</t>
  </si>
  <si>
    <t>Cyanobacterial blooms are a common phenomenon in the Baltic Sea, and the hepatotoxin nodularin has been frequently detected in certain Baltic Sea fishes and mussels. However, there is no knowledge about the naturally occurring concentrations of nodularin in Baltic Sea zooplankton. The aim of this study was to survey the concentrations of nodularin in natural zooplankton assemblages, and to study the depuration of nodularin in one common copepod species, Eurytemora affinis, experimentally. The nodularin concentrations in common zooplankton species were determined from field-collected samples from the northern Baltic Proper in 2001 and 2002, during cyanobacterial blooms, and the samples were analysed by ELISA immunoassay. Nodularin could be detected from the field-collected zooplankton, suggesting that during a natural bloom event toxins accumulate in their tissues. The concentrations were relatively low (0.07 +/- 0.01 mu g g(-1) ww), ranging from below detection limit to 0.62 mu g g(-1) ww. Some variation occurred in the concentrations between species and years; generally concentrations were higher in 2001 than in 2002. In the depuration experiment E. affinis copepods were fed with toxic Nodularia spumigena for 24 h, and their toxin contents were monitored for 24 h after transferring them to filtered seawater. A rapid decrease in nodularin concentrations occurred during the first 0.5-3 h after the exposure. However, after a 24-h depuration period in filtered seawater, nodularin could be still detected in E. affinis tissues, indicating that part of the accumulated nodularin, or its derivatives, could be transferred to planktivores.</t>
  </si>
  <si>
    <t>Finnish Inst Marine Res, FI-00561 Helsinki, Finland; Univ Kalmar, Dept Environm Sci, S-39182 Kalmar, Sweden</t>
  </si>
  <si>
    <t>University of Kalmar; Linnaeus University</t>
  </si>
  <si>
    <t>Finnish Inst Marine Res, POB 2, FI-00561 Helsinki, Finland.</t>
  </si>
  <si>
    <t>miina.karjalainen@fimr.fi</t>
  </si>
  <si>
    <t>Engström-Öst, Jonna/C-7373-2008; Lehtiniemi, Maiju/AAN-6012-2020; Karjalainen, Miina/A-6598-2015</t>
  </si>
  <si>
    <t>Karjalainen, Miina/0000-0002-1778-3852</t>
  </si>
  <si>
    <t>SPRINGER HEIDELBERG</t>
  </si>
  <si>
    <t>HEIDELBERG</t>
  </si>
  <si>
    <t>TIERGARTENSTRASSE 17, D-69121 HEIDELBERG, GERMANY</t>
  </si>
  <si>
    <t>1432-1793</t>
  </si>
  <si>
    <t>10.1007/s00227-005-0126-y</t>
  </si>
  <si>
    <t>008RO</t>
  </si>
  <si>
    <t>WOS:000235058600001</t>
  </si>
  <si>
    <t>Costa, ST; Vale, C; Raimundo, J; Matias, D; Botelho, MJ</t>
  </si>
  <si>
    <t>Costa, Sara T.; Vale, Carlos; Raimundo, Joana; Matias, Domitilia; Botelho, Maria Joao</t>
  </si>
  <si>
    <t>Changes of paralytic shellfish toxins in gills and digestive glands of the cockle Cerastoderma edule under post-bloom natural conditions</t>
  </si>
  <si>
    <t>Paralytic shellfish toxins; Cerastoderma edule; Gills; Digestive gland; Depuration; Biotransformation</t>
  </si>
  <si>
    <t>DINOFLAGELLATE GYMNODINIUM-CATENATUM; IN-VITRO TRANSFORMATION; PSP TOXINS; PROFILES; PURIFICATION; SAXITOXIN; STRAINS; ENZYME; GRAHAM; MUCUS</t>
  </si>
  <si>
    <t>Concentrations of the paralytic shellfish toxins C1+2, C3+4, GTX5, GTX6, dcGTX2+3, dcSTX, dcNEO, GTX2+3, GTX1+4, STX and NEO were determined by LC-FLD in composite samples of digestive glands and gills of Cerastoderma edule cockle. The specimens were sampled in Aveiro lagoon, Portugal, under natural depuration conditions (days 0, 8, 12, 14, 19, 21 and 25) after exposure to a bloom of Gymnodinium catenatum. Individual paralytic shellfish toxins indicated different pathways of elimination and biotransformation in digestive gland and gills. Toxin concentrations in gills were lower than in digestive gland. Most of the quantified toxins in digestive gland decreased during the 25 days of observation according to negative exponential curves, and only GTX5, GTX6 and NEO showed slight irregularities with time. Concentrations of C1+2, C3+4 and dcGTX2+3 in gills decreased progressively, however GTX5, GTX6 and dcSTX showed pronounced increases. Higher concentrations of those toxins in days 8 and 12 in comparison to the initial value (day 0) indicate conversion of other toxins into GTX5, GTX6 and dcSTX during those periods. It appears that inter-conversion of toxins occurs as G. catenatum cells are retained in gills before being transferred to other compartments. (C) 2016 Elsevier Ltd. All rights reserved.</t>
  </si>
  <si>
    <t>[Costa, Sara T.; Raimundo, Joana; Botelho, Maria Joao] IPMA, Portuguese Inst Sea &amp; Atmosphere, Rua Alfredo Magalhaes Ramalho 6, P-1495006 Lisbon, Portugal; [Vale, Carlos; Raimundo, Joana; Matias, Domitilia; Botelho, Maria Joao] Univ Porto, CIIMAR, Interdisciplinary Ctr Marine &amp; Environm Res, Rua Bragas 289, P-4050123 Oporto, Portugal; [Matias, Domitilia] IPMA, Portuguese Inst Sea &amp; Atmosphere, Ave 5 Outubro, P-8700305 Olhao, Portugal</t>
  </si>
  <si>
    <t>Instituto Portugues do Mar e da Atmosfera; Universidade do Porto; Instituto Portugues do Mar e da Atmosfera</t>
  </si>
  <si>
    <t>Botelho, MJ (corresponding author), IPMA, Portuguese Inst Sea &amp; Atmosphere, Rua Alfredo Magalhaes Ramalho 6, P-1495006 Lisbon, Portugal.</t>
  </si>
  <si>
    <t>mjbotelho@ipma.pt</t>
  </si>
  <si>
    <t>Botelho, Maria/K-8689-2019; Matias, Domitilia/AFP-2678-2022; Raimundo, Joana/G-2018-2014</t>
  </si>
  <si>
    <t>Matias, Domitilia/0000-0002-2191-7497; Costa, Sara/0000-0002-7786-5876; vale, carlos/0000-0003-0162-1960; Henriques, Maria Joao Botelho/0000-0001-9330-9979; Raimundo, Joana/0000-0002-5610-0903</t>
  </si>
  <si>
    <t>Fundacao para a Ciencia e a Tecnologia (FCT) [SFRH/BPD/91498/2012]; PROMAR [ToxFree 31-03-01-FEP-174]; Fundação para a Ciência e a Tecnologia [SFRH/BPD/91498/2012] Funding Source: FCT</t>
  </si>
  <si>
    <t>Fundacao para a Ciencia e a Tecnologia (FCT)(Fundacao para a Ciencia e a Tecnologia (FCT)); PROMAR; Fundação para a Ciência e a Tecnologia(Fundacao para a Ciencia e a Tecnologia (FCT))</t>
  </si>
  <si>
    <t>Joana Raimundo acknowledges a grant by Fundacao para a Ciencia e a Tecnologia (FCT, Grant No. SFRH/BPD/91498/2012). This work had been performed under the project ToxFree 31-03-01-FEP-174, financed by PROMAR.</t>
  </si>
  <si>
    <t>10.1016/j.chemosphere.2016.01.105</t>
  </si>
  <si>
    <t>DH4MM</t>
  </si>
  <si>
    <t>WOS:000372760100043</t>
  </si>
  <si>
    <t>Li, YR; Chen, R; Zhu, ZJ; Mu, T; Ran, ZS; Xu, JL; Zhou, CX; Yan, XJ</t>
  </si>
  <si>
    <t>Li, Yanrong; Chen, Rong; Zhu, Zhujun; Mu, Tong; Ran, Zhaoshou; Xu, Jilin; Zhou, Chengxu; Yan, Xiaojun</t>
  </si>
  <si>
    <t>Accumulation and depuration of 4,5-dihydro-KmTx2 from Karlodinium veneficum in the bivalves, Mercenaria mercenaria and Sinonovacula constricta</t>
  </si>
  <si>
    <t>5-dihydro-KmTx2; Accumulation; Depuration; Sinonovacula constricta Lamarck; Mercenaria mercenaria Linnaeus</t>
  </si>
  <si>
    <t>PARALYTIC SHELLFISH TOXINS; MUSSELS MYTILUS-EDULIS; DOMOIC ACID; KING SCALLOP; PSP TOXINS; DINOFLAGELLATE; DINOPHYCEAE; RESPONSES; TOXICITY; STRAINS</t>
  </si>
  <si>
    <t>Bivalves (e.g., clams, oysters, mussels, scallops) are a significant part of the global diet and are harvested for their nutritional value, but as filter feeders they are susceptible to the accumulation of toxins produced by certain species of phytoplankton. Karlotoxins (KmTxs) are a class of amphidinol-like compounds with hemolytic, ichthyotoxic, and cytotoxic properties that have been associated with harmful algal blooms, and the dinoflagellate Karlodinium veneficum uses KmTxs to facilitate prey capture and deter grazing by other organisms. In this work, we examined the accumulation and depuration of 4,5-dihydro-KmTx2, a karlotoxin previously isolated from K. veneficum, in two bivalves with different life habits, i.e., Sinonovacula constricta Lamarck and Mercenaria mercenaria Linnaeus. After both bivalves received K. veneficum GM5 in their feed for a long period of 10 days, 4,5dihydro-KmTx2 was accumulated considerably in the visceral mass, but there was almost no toxin accumulation in the muscle. The accumulation was more severe for M. mercenaria than S. constricta. The toxin was cleared almost completely from the bivalves 5 days after K. veneficum GM5 was removed from the feed. For both bivalves, the bait microalgae I. galbana slowed both the accumulation and the depuration of the toxin.</t>
  </si>
  <si>
    <t>[Li, Yanrong; Zhu, Zhujun; Mu, Tong] Ningbo Inst Oceanog, Ningbo 315832, Zhejiang, Peoples R China; [Li, Yanrong; Chen, Rong; Ran, Zhaoshou; Xu, Jilin; Zhou, Chengxu; Yan, Xiaojun] Ningbo Univ, Key Lab Appl Marine Biotechnol, Chinese Minist Educ, Ningbo 315211, Zhejiang, Peoples R China; [Ran, Zhaoshou; Xu, Jilin; Zhou, Chengxu; Yan, Xiaojun] Ningbo Univ, Sch Marine Sci, Ningbo 315211, Zhejiang, Peoples R China; [Yan, Xiaojun] Zhejiang Ocean Univ, Zhoushan 316022, Zhejiang, Peoples R China</t>
  </si>
  <si>
    <t>Ministry of Education - China; Ningbo University; Ningbo University; Zhejiang Ocean University</t>
  </si>
  <si>
    <t>Xu, JL; Yan, XJ (corresponding author), Ningbo Univ, Key Lab Appl Marine Biotechnol, Chinese Minist Educ, Ningbo 315211, Zhejiang, Peoples R China.;Xu, JL; Yan, XJ (corresponding author), Ningbo Univ, Sch Marine Sci, Ningbo 315211, Zhejiang, Peoples R China.;Yan, XJ (corresponding author), Zhejiang Ocean Univ, Zhoushan 316022, Zhejiang, Peoples R China.</t>
  </si>
  <si>
    <t>xujilin@nbu.edu.cn; yanxiaojun@nbu.edu.cn</t>
  </si>
  <si>
    <t>Yan, Xiaojun/AAK-7989-2020; Zhu, Zhujun/HJY-3449-2023; Mu, Tong/AAD-9122-2019; Li, Yanrong/I-8294-2012</t>
  </si>
  <si>
    <t>Zhejiang Provincial Natural Science Foundation of China [LTGC24D060001]; Ningbo Science and Technology Research Projects, China [2024Z276]; Ningbo Public Welfare Scientific and Technological Project [2022S108]; Earmarked fund [CARS-49]</t>
  </si>
  <si>
    <t>Zhejiang Provincial Natural Science Foundation of China(Natural Science Foundation of Zhejiang Province); Ningbo Science and Technology Research Projects, China; Ningbo Public Welfare Scientific and Technological Project; Earmarked fund</t>
  </si>
  <si>
    <t>This work was supported by the Zhejiang Provincial Natural Science Foundation of China (LTGC24D060001) , the Ningbo Science and Technology Research Projects, China (2024Z276) , the Ningbo Public Welfare Scientific and Technological Project (2022S108) , and the ear-marked fund for CARS-49.</t>
  </si>
  <si>
    <t>10.1016/j.hal.2024.102736</t>
  </si>
  <si>
    <t>OCT 2024</t>
  </si>
  <si>
    <t>K0O8B</t>
  </si>
  <si>
    <t>WOS:001340972600001</t>
  </si>
  <si>
    <t>Barbosa, V; Santos, M; Anacleto, P; Maulvault, AL; Pousao-Ferreira, P; Costa, PR; Marques, A</t>
  </si>
  <si>
    <t>Barbosa, Vera; Santos, Marta; Anacleto, Patricia; Maulvault, Ana Luisa; Pousao-Ferreira, Pedro; Costa, Pedro Reis; Marques, Antonio</t>
  </si>
  <si>
    <t>Paralytic Shellfish Toxins and Ocean Warming: Bioaccumulation and Ecotoxicological Responses in Juvenile Gilthead Seabream (Sparus aurata)</t>
  </si>
  <si>
    <t>Paralytic shellfish toxin; warming; fish; seafood safety; ecotoxicological responses</t>
  </si>
  <si>
    <t>OXIDATIVE STRESS RESPONSES; BASS DICENTRARCHUS-LABRAX; POISONING TOXINS; WHITE SEABREAM; ALGAL BLOOMS; FISH; ELIMINATION; TEMPERATURE; EXPOSURE; ATLANTIC</t>
  </si>
  <si>
    <t>Warmer seawater temperatures are expected to increase harmful algal blooms (HABs) occurrence, intensity, and distribution. Yet, the potential interactions between abiotic stressors and HABs are still poorly understood from ecological and seafood safety perspectives. The present study aimed to investigate, for the first time, the bioaccumulation/depuration mechanisms and ecotoxicological responses of juvenile gilthead seabream (Sparus aurata) exposed to paralytic shellfish toxins (PST) under different temperatures (18, 21, 24 degrees C). PST were detected in fish at the peak of the exposure period (day five, 0.22 mu g g(-1) N-sulfocarbamoylGonyautoxin-1-2 (C1 and C2), 0.08 mu g g(-1) Decarbamoylsaxitoxin (dcSTX) and 0.18 mu g g(-1) Gonyautoxin-5 (B1)), being rapidly eliminated (within the first 24 h of depuration), regardless of exposure temperature. Increased temperatures led to significantly higher PST contamination (275 mu g STX eq. kg(-1)). During the trial, fish antioxidant enzyme activities (superoxide dismutase, SOD; catalase, CAT; glutathione S-transferase, GST) in both muscle and viscera were affected by temperature, whereas a significant induction of heat shock proteins (HSP70), Ubiquitin (Ub) activity (viscera), and lipid peroxidation (LPO; muscle) was observed under the combination of warming and PST exposure. The differential bioaccumulation and biomarker responses observed highlight the need to further understand the interactive effects between PST and abiotic stressors, to better estimate climate change impacts on HABs events, and to develop mitigation strategies to overcome the potential risks associated with seafood consumption.</t>
  </si>
  <si>
    <t>[Barbosa, Vera; Santos, Marta; Anacleto, Patricia; Maulvault, Ana Luisa; Costa, Pedro Reis; Marques, Antonio] IPMA Portuguese Inst Sea &amp; Atmosphere IP, Ave Doutor Alfredo Magalhaes Ramalho 6, P-1495165 Alges, Portugal; [Barbosa, Vera; Santos, Marta; Anacleto, Patricia; Maulvault, Ana Luisa; Marques, Antonio] Univ Porto, CIIMAR Interdisciplinary Ctr Marine &amp; Environm Re, Ave Gen Norton de Matos S-N, P-4450208 Matosinhos, Portugal; [Anacleto, Patricia; Maulvault, Ana Luisa] Univ Lisbon FCUL, Fac Sci, Guia Marine Lab, MARE Marine &amp; Environm Sci Ctr, Ave Nossa Senhora do Cabo 939, P-2750374 Cascais, Portugal; [Pousao-Ferreira, Pedro] IPMA Portuguese Inst Ocean &amp; Atmosphere, EPPO Aquaculture Res Stn, P-8700305 Olhao, Portugal; [Costa, Pedro Reis] Univ Algarve, CCMAR Ctr Marine Sci, Campus Gambelas, P-8005139 Faro, Portugal</t>
  </si>
  <si>
    <t>Instituto Portugues do Mar e da Atmosfera; Universidade do Porto; Instituto Portugues do Mar e da Atmosfera; Universidade do Algarve</t>
  </si>
  <si>
    <t>Marques, A (corresponding author), IPMA Portuguese Inst Sea &amp; Atmosphere IP, Ave Doutor Alfredo Magalhaes Ramalho 6, P-1495165 Alges, Portugal.;Marques, A (corresponding author), Univ Porto, CIIMAR Interdisciplinary Ctr Marine &amp; Environm Re, Ave Gen Norton de Matos S-N, P-4450208 Matosinhos, Portugal.</t>
  </si>
  <si>
    <t>amarques@ipma.pt</t>
  </si>
  <si>
    <t>Barbosa, Vera/J-5319-2016; Ferreira, Pedro/JVN-2767-2024; Reis Costa, Pedro/N-1908-2019; Maulvault, Ana Luisa/K-6781-2014; Anacleto, Patricia/H-5933-2013; Marques, Antonio/H-5904-2013</t>
  </si>
  <si>
    <t>Reis Costa, Pedro/0000-0001-6083-470X; Barbosa, Vera Liane/0000-0002-8103-598X; Maulvault, Ana Luisa/0000-0003-4382-1135; Anacleto, Patricia/0000-0003-3750-9583; Marques, Antonio/0000-0001-6745-745X</t>
  </si>
  <si>
    <t>European Union [678193]; Portuguese Foundation for Science and Technology (FCT) [IF/00253/2014, CEECIND/01739/2017, UID/Multi/04326/2019]</t>
  </si>
  <si>
    <t>European Union(European Union (EU)); Portuguese Foundation for Science and Technology (FCT)(Fundacao para a Ciencia e a Tecnologia (FCT))</t>
  </si>
  <si>
    <t>The research leading to these results has received funding from the European Union H2020-BG-2014-2015/H2020-BG-2015-2 under CERES project (grant agreement no 678193). The Portuguese Foundation for Science and Technology (FCT) supported the contract of AM in the framework of the IF2014 and CEECIND 2017 programs (IF/00253/2014 and CEECIND/01739/2017, respectively). This work contributes to project UID/Multi/04326/2019 from the Portuguese Foundation for Science and Technology (FCT).</t>
  </si>
  <si>
    <t>JUL</t>
  </si>
  <si>
    <t>10.3390/toxins11070408</t>
  </si>
  <si>
    <t>IS4FW</t>
  </si>
  <si>
    <t>WOS:000482110000046</t>
  </si>
  <si>
    <t>Turnbull, A; Dorantes-Aranda, JJ; Madigan, T; Jolley, J; Revill, H; Harwood, T; Hallegraeff, G</t>
  </si>
  <si>
    <t>Turnbull, Alison; Dorantes-Aranda, Juan Jose; Madigan, Tom; Jolley, Jessica; Revill, Hilary; Harwood, Tim; Hallegraeff, Gustaaf</t>
  </si>
  <si>
    <t>Field Validation of the Southern Rock Lobster Paralytic Shellfish Toxin Monitoring Program in Tasmania, Australia</t>
  </si>
  <si>
    <t>MARINE DRUGS</t>
  </si>
  <si>
    <t>marine biotoxin; non-traditional vector; Jasus edwardsii; lobster; uptake; depuration; risk management</t>
  </si>
  <si>
    <t>LIQUID-CHROMATOGRAPHY; JASUS-EDWARDSII; PERFORMANCE</t>
  </si>
  <si>
    <t>Paralytic shellfish toxins (PST) are found in the hepatopancreas of Southern Rock Lobster Jasus edwardsii from the east coast of Tasmania in association with blooms of the toxic dinoflagellate Alexandrium catenella. Tasmania's rock lobster fishery is one of the state's most important wild capture fisheries, supporting a significant commercial industry (AUD 97M) and recreational fishing sector. A comprehensive 8 years of field data collected across multiple sites has allowed continued improvements to the risk management program protecting public health and market access for the Tasmanian lobster fishery. High variability was seen in toxin levels between individuals, sites, months, and years. The highest risk sites were those on the central east coast, with July to January identified as the most at-risk months. Relatively high uptake rates were observed (exponential rate of 2% per day), similar to filter-feeding mussels, and meant that lobster accumulated toxins quickly. Similarly, lobsters were relatively fast detoxifiers, losing up to 3% PST per day, following bloom demise. Mussel sentinel lines were effective in indicating a risk of elevated PST in lobster hepatopancreas, with annual baseline monitoring costing approximately 0.06% of the industry value. In addition, it was determined that if the mean hepatopancreas PST levels in five individual lobsters from a site were &lt;0.22 mg STX equiv. kg(-1), there is a 97.5% probability that any lobster from that site would be below the bivalve maximum level of 0.8 mg STX equiv. kg(-1). The combination of using a sentinel species to identify risk areas and sampling five individual lobsters at a particular site, provides a cost-effective strategy for managing PST risk in the Tasmanian commercial lobster fishery.</t>
  </si>
  <si>
    <t>[Turnbull, Alison; Dorantes-Aranda, Juan Jose; Hallegraeff, Gustaaf] Univ Tasmania, Inst Marine &amp; Antarctic Studies, Taroona, Tas 7053, Australia; [Madigan, Tom; Jolley, Jessica] South Australia Res &amp; Dev Inst, Urrbrae, SA 5064, Australia; [Revill, Hilary] Dept Primary Ind Pk Water &amp; Environm, Hobart, Tas 7001, Australia; [Harwood, Tim] Cawthron Inst, Nelson 7010, New Zealand</t>
  </si>
  <si>
    <t>University of Tasmania; Cawthron Institute</t>
  </si>
  <si>
    <t>Turnbull, A (corresponding author), Univ Tasmania, Inst Marine &amp; Antarctic Studies, Taroona, Tas 7053, Australia.</t>
  </si>
  <si>
    <t>alison.turnbull@utas.edu.au; juanjodorantes@gmail.com; madigan.tom@hotmail.com; jessica.jolley@sa.gov.au; hilary.revill@dpipwe.tas.gov.au; tim.harwood@cawthron.org.nz; Gustaaf.hallegraeff@utas.edu.au</t>
  </si>
  <si>
    <t>Dorantes-Aranda, Juan/J-7737-2014; Dorantes-Aranda, Juan J./KVA-4958-2024; Hallegraeff, Gustaaf/C-8351-2013</t>
  </si>
  <si>
    <t>Dorantes-Aranda, Juan J./0000-0003-1513-6501; Hallegraeff, Gustaaf/0000-0001-8464-7343; Harwood, David/0000-0001-7222-5979; Turnbull, Alison/0000-0001-5701-8728</t>
  </si>
  <si>
    <t>Southern Rocklobster Pty Ltd. under FRDC grants [2013/713, 2014/032, 2017/086]; New Zealand Rock Lobster Industry Council under FRDC grants [2013/713, 2014/032, 2017/086]; Australian Seafood Cooperative Research Centre under FRDC grants [2013/713, 2014/032, 2017/086]; Fisheries Research and Development Corporation [2013/713, 2014/032, 2017/086]</t>
  </si>
  <si>
    <t>Southern Rocklobster Pty Ltd. under FRDC grants; New Zealand Rock Lobster Industry Council under FRDC grants; Australian Seafood Cooperative Research Centre under FRDC grants(Australian GovernmentDepartment of Industry, Innovation and ScienceCooperative Research Centres (CRC) Programme); Fisheries Research and Development Corporation</t>
  </si>
  <si>
    <t>Southern Rocklobster Pty Ltd., New Zealand Rock Lobster Industry Council, the Australian Seafood Cooperative Research Centre and the Fisheries Research and Development Corporation are gratefully thanked for funding this work under FRDC grants 2013/713, 2014/032 and 2017/086.</t>
  </si>
  <si>
    <t>1660-3397</t>
  </si>
  <si>
    <t>MAR DRUGS</t>
  </si>
  <si>
    <t>Mar. Drugs</t>
  </si>
  <si>
    <t>10.3390/md19090510</t>
  </si>
  <si>
    <t>Chemistry, Medicinal; Pharmacology &amp; Pharmacy</t>
  </si>
  <si>
    <t>Pharmacology &amp; Pharmacy</t>
  </si>
  <si>
    <t>UX2OA</t>
  </si>
  <si>
    <t>WOS:000700683700001</t>
  </si>
  <si>
    <t>Prego-Faraldo, MV; Valdiglesias, V; Méndez, J; Eirín-López, JM</t>
  </si>
  <si>
    <t>Prego-Faraldo, Maria Veronica; Valdiglesias, Vanessa; Mendez, Josefina; Eirin-Lopez, Jose M.</t>
  </si>
  <si>
    <t>Okadaic Acid Meet and Greet: An Insight into Detection Methods, Response Strategies and Genotoxic Effects in Marine Invertebrates</t>
  </si>
  <si>
    <t>biotoxins; accumulation; depuration; food chain; diarrhetic shellfish poisoning; tumor; apoptosis; genome integrity</t>
  </si>
  <si>
    <t>DIARRHETIC SHELLFISH-TOXINS; ENCHYTRAEUS-CRYPTICUS ANNELIDA; POISONING DSP TOXINS; HARMFUL ALGAL BLOOMS; PROTEIN PHOSPHATASE; MYTILUS-GALLOPROVINCIALIS; LIQUID-CHROMATOGRAPHY; RUDITAPES-DECUSSATUS; DNA-DAMAGE; MICRONUCLEUS TEST</t>
  </si>
  <si>
    <t>Harmful Algal Blooms (HABs) constitute one of the most important sources of contamination in the oceans, producing high concentrations of potentially harmful biotoxins that are accumulated across the food chains. One such biotoxin, Okadaic Acid (OA), is produced by marine dinoflagellates and subsequently accumulated within the tissues of filtering marine organisms feeding on HABs, rapidly spreading to their predators in the food chain and eventually reaching human consumers causing Diarrhetic Shellfish Poisoning (DSP) syndrome. While numerous studies have thoroughly evaluated the effects of OA in mammals, the attention drawn to marine organisms in this regard has been scarce, even though they constitute primary targets for this biotoxin. With this in mind, the present work aimed to provide a timely and comprehensive insight into the current literature on the effect of OA in marine invertebrates, along with the strategies developed by these organisms to respond to its toxic effect together with the most important methods and techniques used for OA detection and evaluation.</t>
  </si>
  <si>
    <t>[Prego-Faraldo, Maria Veronica; Mendez, Josefina; Eirin-Lopez, Jose M.] Univ A Coruna, Dept Cellular &amp; Mol Biol, XENOMAR Grp, E-15071 La Coruna, Spain; [Valdiglesias, Vanessa] Univ A Coruna, Dept Psychobiol, Toxicol Unit, E-15071 La Coruna, Spain; [Eirin-Lopez, Jose M.] Florida Int Univ, Dept Biol Sci, Chromatin Struct &amp; Evolut CHROMEVOL Grp, North Miami, FL 33181 USA</t>
  </si>
  <si>
    <t>Universidade da Coruna; Universidade da Coruna; State University System of Florida; Florida International University</t>
  </si>
  <si>
    <t>Eirín-López, JM (corresponding author), Univ A Coruna, Dept Cellular &amp; Mol Biol, XENOMAR Grp, E-15071 La Coruna, Spain.</t>
  </si>
  <si>
    <t>veronica.prego@udc.es; vvaldiglesias@udc.es; fina@udc.es; jeirinlo@fiu.edu</t>
  </si>
  <si>
    <t>Valdiglesias, Vanessa/K-7728-2014; Eirin-Lopez, Jose M./A-5618-2008; Mendez, Josefina/H-7318-2016</t>
  </si>
  <si>
    <t>Valdiglesias, Vanessa/0000-0002-5572-1089; Eirin-Lopez, Jose M./0000-0002-8041-9770; Mendez, Josefina/0000-0002-7567-980X</t>
  </si>
  <si>
    <t>Spanish Ministry of Economy and Competitivity [CGL2011-24812, AGL2008-05346-C02-01, AGL2012-30897]; Xunta de Galicia [10-PXIB-103-077-PR]; Florida International University; Universidade da Coruna</t>
  </si>
  <si>
    <t>Spanish Ministry of Economy and Competitivity(Spanish Government); Xunta de Galicia(Xunta de Galicia); Florida International University; Universidade da Coruna</t>
  </si>
  <si>
    <t>This work was supported by Research Grants from Spanish Ministry of Economy and Competitivity (CGL2011-24812 &amp; Ramon y Cajal Subprogramme to J.M.E.-L.; AGL2008-05346-C02-01 &amp; AGL2012-30897 to J.M.), by the Xunta de Galicia (10-PXIB-103-077-PR) and by a Starting Grant from Florida International University to J.M.E.-L. V.P.-F. was supported by a student fellowship from the Universidade da Coruna. Thanks are also due to the editors and two anonymous reviewers for their constructive comments, which helped us to improve the final version of the manuscript.</t>
  </si>
  <si>
    <t>10.3390/md11082829</t>
  </si>
  <si>
    <t>301GR</t>
  </si>
  <si>
    <t>Green Published, Green Submitted, gold</t>
  </si>
  <si>
    <t>WOS:000330521300010</t>
  </si>
  <si>
    <t>Blanco, J; Fernández, ML; Míguez, A; Moroño, A</t>
  </si>
  <si>
    <t>Okadaic acid depuration in the mussel Mytilus galloprovincialis:: one- and two-compartment models and the effect of environmental conditions</t>
  </si>
  <si>
    <t>MARINE ECOLOGY PROGRESS SERIES</t>
  </si>
  <si>
    <t>okadaic acid; depuration; models; mussel; salinity; temperature; body weight; fluorescence; light transmission</t>
  </si>
  <si>
    <t>DIARRHETIC SHELLFISH TOXINS; TUMOR PROMOTER; MOUSE SKIN; KINETICS; EDULIS</t>
  </si>
  <si>
    <t>Following an episode of Diarrhetic Shellfish Poisoning (DSP) in mussels Mytilus galloprovincialis from the Ria de Pontevedra (Galicia, NW Spain), produced by organisms of the genus Dinophysis (dinoflagellate), a batch of contaminated mussels was transplanted to several uncontaminated sites having different environmental conditions. The depuration kinetics of okadaic acid (the dominant toxin involved in the episode) in each experimental mussel batch was monitored during a 70 d period, as were the corresponding salinity, temperature, fluorescence, light transmission and mussel body weight. Environmental conditions and body weight were shown to have an effect on depuration rates by principal component and multiple regression analysis. Although most of the variables studied showed a high degree of covariation, fluorescence and Light transmission, which serve to measure the availability of solids and phytoplankton for mussels, appeared to have the most prominent effect on depuration. Four different models were tested in order to describe depuration kinetics: 1- and 2-compartment models, each in 2 versions, with and without the inclusion of the effects of the 4 environmental variables studied and body weight. The 1-compartment model without the complementary variables did not give an appropriate description of the kinetics, but when these variables were included, the general fitting was good and a pattern was found in the most important deviations. The simplest of the 2-compartment models fitted also produced an output that adequately described the kinetics observed. However, attempts to estimate the parameters of 2-compartment models including the complementary variables consistently produced a 1-compartment model. The model chosen to describe depuration kinetics substantially influences the estimation of the effect of the environmental variables.</t>
  </si>
  <si>
    <t>Conselleria Pesca Marisqueo &amp; Acuicultura, Ctr Invest Marinas, E-36620 Vilanova de Arousa, Spain; European Community Reference Lab Marine Biotoxins, Lab Sanidad Exterior Vigo, E-36271 Vigo, Spain</t>
  </si>
  <si>
    <t>Blanco, J (corresponding author), Conselleria Pesca Marisqueo &amp; Acuicultura, Ctr Invest Marinas, Xunta Galicia,Pedras Caron S-N,Aptdo 13, E-36620 Vilanova de Arousa, Spain.</t>
  </si>
  <si>
    <t>jblanco@cimacoron.org</t>
  </si>
  <si>
    <t>Morono, Alejandro/H-2100-2016; Blanco, Juan/A-8000-2008</t>
  </si>
  <si>
    <t>Blanco, Juan/0000-0003-2123-7747; Morono, Angeles/0009-0003-2568-2570</t>
  </si>
  <si>
    <t>INTER-RESEARCH</t>
  </si>
  <si>
    <t>OLDENDORF LUHE</t>
  </si>
  <si>
    <t>NORDBUNTE 23, D-21385 OLDENDORF LUHE, GERMANY</t>
  </si>
  <si>
    <t>0171-8630</t>
  </si>
  <si>
    <t>MAR ECOL PROG SER</t>
  </si>
  <si>
    <t>Mar. Ecol.-Prog. Ser.</t>
  </si>
  <si>
    <t>10.3354/meps176153</t>
  </si>
  <si>
    <t>Ecology; Marine &amp; Freshwater Biology; Oceanography</t>
  </si>
  <si>
    <t>Environmental Sciences &amp; Ecology; Marine &amp; Freshwater Biology; Oceanography</t>
  </si>
  <si>
    <t>172HV</t>
  </si>
  <si>
    <t>Bronze</t>
  </si>
  <si>
    <t>WOS:000078918200014</t>
  </si>
  <si>
    <t>Gibble, CM; Peacock, MB; Kudela, RM</t>
  </si>
  <si>
    <t>Gibble, Corinne M.; Peacock, Melissa B.; Kudela, Raphael M.</t>
  </si>
  <si>
    <t>Evidence of freshwater algal toxins in marine shellfish: Implications for human and aquatic health</t>
  </si>
  <si>
    <t>Microcystis aeruginosa; Microcystin; Mytilus californianus; Mytilus trossulus; Mytilus galloprovincialis; Aquaculture</t>
  </si>
  <si>
    <t>SAN-FRANCISCO BAY; MICROCYSTIN-LR; CYANOBACTERIUM MICROCYSTIS; MYTILUS-GALLOPROVINCIALIS; CLIMATE-CHANGE; ACCUMULATION; BLOOM; DEPURATION; TOXICITY; MUSSELS</t>
  </si>
  <si>
    <t>The occurrence of freshwater harmful algal bloom toxins impacting the coastal ocean is an emerging threat, and the potential for invertebrate prey items to concentrate toxin and cause harm to human and wildlife consumers is not yet fully recognized. We examined toxin uptake and release in marine mussels for both particulate and dissolved phases of the hepatotoxin microcystin, produced by the freshwater cyanobacterial genus Microcystis. We also extended our experimental investigation of particulate toxin to include oysters (Crassostrea sp.) grown commercially for aquaculture. California mussels (Mytilus californianus) and oysters were exposed to Microcystis and microcystin toxin for 24 h at varying concentrations, and then were placed in constantly flowing seawater and sampled through time simulating riverine flushing events to the coastal ocean. Mussels exposed to particulate microcystin purged the toxin slowly, with toxin detectable for at least 8 weeks post-exposure and maximum toxin of 39.11 ng/g after exposure to 26.65 mu g/L microcystins. Dissolved toxin was also taken up by California mussels, with maximum concentrations of 20.74 ng/g after exposure to 7.74 mu g/L microcystin, but was purged more rapidly. Oysters also took up particulate toxin but purged it more quickly than mussels. Additionally, naturally occurring marine mussels collected from San Francisco Bay tested positive for high levels of microcystin toxin. These results suggest that ephemeral discharge of Microcystis or microcystin to estuaries and the coastal ocean accumulate in higher trophic levels for weeks to months following exposure. (C) 2016 The Authors. Published by Elsevier B.V. This is an open access article under the CC BY-NC-ND license.</t>
  </si>
  <si>
    <t>[Gibble, Corinne M.; Peacock, Melissa B.; Kudela, Raphael M.] Univ Calif Santa Cruz, Ocean Sci Dept, 1156 High St, Santa Cruz, CA 95064 USA; [Peacock, Melissa B.] San Francisco Estuary Inst, 4911 Cent Ave, Richmond, CA 94804 USA; [Peacock, Melissa B.] Northwest Indian Coll, Native Environm Sci, 2522 Kwina Rd, Bellingham, WA 98226 USA</t>
  </si>
  <si>
    <t>University of California System; University of California Santa Cruz; Northwest Indian College</t>
  </si>
  <si>
    <t>Gibble, CM (corresponding author), Univ Calif Santa Cruz, Kudela Lab, 1156 High St, Santa Cruz, CA 95064 USA.</t>
  </si>
  <si>
    <t>cgibble@ucsc.edu; mpeacock@nwic.edu; kudela@ucsc.edu</t>
  </si>
  <si>
    <t>Gibble, Corinne/0000-0001-6862-3990</t>
  </si>
  <si>
    <t>NOAA Nancy Foster Scholarship program [NA10SEC4810031]</t>
  </si>
  <si>
    <t>NOAA Nancy Foster Scholarship program(National Oceanic Atmospheric Admin (NOAA) - USA)</t>
  </si>
  <si>
    <t>We would like to thank Kendra Hayashi, Rosemary Romero, and Regina Radan for lab and field support, and Betsy Steele for facilities support. This work was completed with salary and tuition assistance from the NOAA Nancy Foster Scholarship program (CMG) NOAA award number: NA10SEC4810031. Collection of samples was completed under California Department of Fish and Wildlife Scientific Collecting Permit #12147, and Monterey Bay National Marine Sanctuary Permit #MBNMS-2012-005.[CG]</t>
  </si>
  <si>
    <t>10.1016/j.hal.2016.09.007</t>
  </si>
  <si>
    <t>ED3WY</t>
  </si>
  <si>
    <t>WOS:000388780400006</t>
  </si>
  <si>
    <t>Wenclawiak, JT; Weinstein, JE; Key, PB; Plante, CJ; Beckingham, BA</t>
  </si>
  <si>
    <t>Wenclawiak, Jessica T.; Weinstein, John E.; Key, Peter B.; Plante, Craig J.; Beckingham, Barbara A.</t>
  </si>
  <si>
    <t>Effects of Vibrio vulnificus and Microcystis aeruginosa co-exposures on microplastic accumulation and depuration in the Eastern Oyster (Crassostrea virginica)</t>
  </si>
  <si>
    <t>ENVIRONMENTAL POLLUTION</t>
  </si>
  <si>
    <t>Microplastics; Toxicokinetics; Uptake; Depuration; Consumer risks; Bacteria</t>
  </si>
  <si>
    <t>SOUTH-CAROLINA; SURFACE-PROPERTIES; BIVALVES; PARAHAEMOLYTICUS; INGESTION; EGESTION; ESTUARY; MUSSELS; BLOOMS; TOXICOKINETICS</t>
  </si>
  <si>
    <t>Microplastics are ubiquitous in the aquatic environment, and bivalves such as the Eastern oyster (Crassostrea virginica) can accumulate these particles directly from the water column. Bivalves are concurrently exposed to pathogenic and toxin-producing bacteria, including Vibrio spp. and Microcystis spp., which have been shown to adversely impact filtration rates. Exposure to these bacteria could thus affect oysters' ability to accumulate and depurate microplastics. As climate change creates conditions that favor Vibrio spp. and Microcystis spp. growth in estuaries, it is increasingly important to understand how these co-occurring biotic stressors influence microplastic contamination in bivalves. The objective of this study was to examine how co-exposures to Vibrio vulnificus and Microcystis aeruginosa influence microplastic accumulation and depuration in Eastern oysters. Oysters were exposed to nylon microplastics (5000 particles L- 1) and either V. vulnificus, M. aeruginosa, or both species (104 colony-forming units or cells mL- 1, respectively) and sampled over time up to 96 h. Following exposure, remaining oysters were allowed to depurate in clean seawater and sampled over time for up to 96 h. Microplastic concentrations in oysters were quantified and compared among treatments, and rate constants for uptake (ku) and depuration (kd) were calculated using nonlinear regression and two-compartment kinetic models. Overall, microplastic concentrations in oysters exposed to V. vulnificus (X = 2.885 f 0.350 (SE) particles g- 1 w.w.) and V. vulnificus with M. aeruginosa (X = 3.089 f 0.481 particles g- 1 w.w.) were higher than oysters exposed to M. aeruginosa (X = 1.540 f 0.235 particles g- 1 w.w.) and to microplastics alone (X = 1.599 f 0.208 particles g- 1 w.w.). Characterizing microplastic accumulation and depuration in oysters co-exposed to these biotic stressors is an important first step in understanding how contaminant loads in bivalves can change. With this research, the efficacy of depuration for commonly-consumed seafood species can be estimated.</t>
  </si>
  <si>
    <t>[Wenclawiak, Jessica T.; Plante, Craig J.] Coll Charleston, Grice Marine Lab, 205 Ft Johnson Rd, Charleston, SC 29412 USA; [Weinstein, John E.] The Citadel, Mil Coll South Carolina, Dept Biol, 171 Moultrie St, Charleston, SC 29409 USA; [Key, Peter B.] NOAA, Natl Ctr Coastal Ocean Sci, Natl Ocean Serv, 331 Ft Johnson Rd, Charleston, SC 29412 USA; [Beckingham, Barbara A.] Coll Charleston, Dept Geol &amp; Environm Geosci, 66 George St, Charleston, SC 29424 USA</t>
  </si>
  <si>
    <t>College of Charleston; Citadel Military College South Carolina; National Oceanic Atmospheric Admin (NOAA) - USA; National Ocean Service, NOAA; National Centers for Coastal Ocean Science (NOOCS); College of Charleston</t>
  </si>
  <si>
    <t>Wenclawiak, JT (corresponding author), Coll Charleston, Grice Marine Lab, 205 Ft Johnson Rd, Charleston, SC 29412 USA.</t>
  </si>
  <si>
    <t>jessica.wenclawiak@noaa.gov</t>
  </si>
  <si>
    <t>Beckingham, Barbara/0000-0003-4755-816X; Key, Peter/0000-0002-7276-6799</t>
  </si>
  <si>
    <t>National Institute of Environmental Health Sciences of the Na-tional Institutes of Health [1P01ES028942]</t>
  </si>
  <si>
    <t>National Institute of Environmental Health Sciences of the Na-tional Institutes of Health(United States Department of Health &amp; Human ServicesNational Institutes of Health (NIH) - USANIH National Institute of Environmental Health Sciences (NIEHS))</t>
  </si>
  <si>
    <t>The present study was prepared in part as a result of work sponsored by the National Institute of Environmental Health Sciences of the Na-tional Institutes of Health under award number 1P01ES028942. The statements, findings, conclusions, and recommendations are those of the authors and do not necessarily reflect the National Institutes of Health or the National Oceanic and Atmospheric Association.</t>
  </si>
  <si>
    <t>London</t>
  </si>
  <si>
    <t>125 London Wall, London, ENGLAND</t>
  </si>
  <si>
    <t>0269-7491</t>
  </si>
  <si>
    <t>1873-6424</t>
  </si>
  <si>
    <t>ENVIRON POLLUT</t>
  </si>
  <si>
    <t>Environ. Pollut.</t>
  </si>
  <si>
    <t>OCT 15</t>
  </si>
  <si>
    <t>10.1016/j.envpol.2024.124558</t>
  </si>
  <si>
    <t>JUL 2024</t>
  </si>
  <si>
    <t>ZM3M9</t>
  </si>
  <si>
    <t>WOS:001275677400001</t>
  </si>
  <si>
    <t>Raposo, MIC; Gomes, MTSR; Botelho, MJ; Rudnitskaya, A</t>
  </si>
  <si>
    <t>Raposo, Mariana I. C.; Gomes, Maria Teresa S. R.; Botelho, Maria Joao; Rudnitskaya, Alisa</t>
  </si>
  <si>
    <t>Paralytic Shellfish Toxins (PST)-Transforming Enzymes: A Review</t>
  </si>
  <si>
    <t>paralytic shellfish toxins; enzyme; biotransformation; carbamoylase; sulfotransferase</t>
  </si>
  <si>
    <t>DINOFLAGELLATE GYMNODINIUM-CATENATUM; IN-VITRO TRANSFORMATION; HYDROXYBENZOATE SAXITOXIN ANALOGS; POISONING TOXINS; PSP TOXINS; LIQUID-CHROMATOGRAPHY; SODIUM-CHANNEL; CYLINDROSPERMOPSIS-RACIBORSKII; ENZYMATIC TRANSFORMATION; PRECOLUMN OXIDATION</t>
  </si>
  <si>
    <t>Paralytic shellfish toxins (PSTs) are a group of toxins that cause paralytic shellfish poisoning through blockage of voltage-gated sodium channels. PSTs are produced by prokaryotic freshwater cyanobacteria and eukaryotic marine dinoflagellates. Proliferation of toxic algae species can lead to harmful algal blooms, during which seafood accumulate high levels of PSTs, posing a health threat to consumers. The existence of PST-transforming enzymes was first remarked due to the divergence of PST profiles and concentrations between contaminated bivalves and toxigenic organisms. Later, several enzymes involved in PST transformation, synthesis and elimination have been identified. The knowledge of PST-transforming enzymes is necessary for understanding the processes of toxin accumulation and depuration in mollusk bivalves. Furthermore, PST-transforming enzymes facilitate the obtainment of pure analogues of toxins as in natural sources they are present in a mixture. Pure compounds are of interest for the development of drug candidates and as analytical reference materials. PST-transforming enzymes can also be employed for the development of analytical tools for toxin detection. This review summarizes the PST-transforming enzymes identified so far in living organisms from bacteria to humans, with special emphasis on bivalves, cyanobacteria and dinoflagellates, and discusses enzymes' biological functions and potential practical applications.</t>
  </si>
  <si>
    <t>[Raposo, Mariana I. C.; Gomes, Maria Teresa S. R.; Rudnitskaya, Alisa] Univ Aveiro, CESAM, P-3810193 Aveiro, Portugal; [Raposo, Mariana I. C.; Gomes, Maria Teresa S. R.; Rudnitskaya, Alisa] Univ Aveiro, Chem Dept, P-3810193 Aveiro, Portugal; [Botelho, Maria Joao] Portuguese Inst Sea &amp; Atmosphere, P-1449006 Lisbon, Portugal; [Botelho, Maria Joao] Univ Porto, Interdisciplinary Ctr Marine &amp; Environm Res, P-4050123 Porto, Portugal</t>
  </si>
  <si>
    <t>Universidade de Aveiro; Universidade de Aveiro; Instituto Portugues do Mar e da Atmosfera; Universidade do Porto</t>
  </si>
  <si>
    <t>Rudnitskaya, A (corresponding author), Univ Aveiro, CESAM, P-3810193 Aveiro, Portugal.;Rudnitskaya, A (corresponding author), Univ Aveiro, Chem Dept, P-3810193 Aveiro, Portugal.</t>
  </si>
  <si>
    <t>micr@ua.pt; mtgomes@ua.pt; mjbotelho@ipma.pt; alisa@ua.pt</t>
  </si>
  <si>
    <t>Botelho, Maria/K-8689-2019; Rudnitskaya, Alisa/D-9595-2011; Raposo, Mariana/V-3751-2018; Seabra dos Reis Gomes, Maria Teresa/C-1168-2013</t>
  </si>
  <si>
    <t>Henriques, Maria Joao Botelho/0000-0001-9330-9979; Raposo, Mariana/0000-0003-4764-5044; Seabra dos Reis Gomes, Maria Teresa/0000-0003-3240-2883; Rudnitskaya, Alisa/0000-0002-7963-3892</t>
  </si>
  <si>
    <t>CESAM [UID/AMB/50017/2019]; FEDER, through COMPETE2020-Programa Operacional. Competitividade e Internacionalizacao (POCI) [POCI-01-0145-FEDER-030891]; national funds (OE), through FCT/MCTES; FCT [SFRH/BD/120326/2016]; CEEC-IND program [CEECIND/01873/2017]; Fundação para a Ciência e a Tecnologia [SFRH/BD/120326/2016] Funding Source: FCT</t>
  </si>
  <si>
    <t>CESAM; FEDER, through COMPETE2020-Programa Operacional. Competitividade e Internacionalizacao (POCI); national funds (OE), through FCT/MCTES(Fundacao para a Ciencia e a Tecnologia (FCT)); FCT(Fundacao para a Ciencia e a Tecnologia (FCT)); CEEC-IND program; Fundação para a Ciência e a Tecnologia</t>
  </si>
  <si>
    <t>M.I.C.R., M.T.S.R.G. and A.R. wish to acknowledge funding by CESAM (UID/AMB/50017/2019) and by the project POCI-01-0145-FEDER-030891 funded by FEDER, through COMPETE2020-Programa Operacional. Competitividade e Internacionalizacao (POCI), and by national funds (OE), through FCT/MCTES. M.I.C.R. and A.R. thank support by FCT through doctoral fellowship SFRH/BD/120326/2016 and CEEC-IND program (CEECIND/01873/2017).</t>
  </si>
  <si>
    <t>10.3390/toxins12050344</t>
  </si>
  <si>
    <t>MA3EA</t>
  </si>
  <si>
    <t>WOS:000541799400008</t>
  </si>
  <si>
    <t>Leite, ID; Sdiri, K; Taylor, A; Viallon, J; Gharbia, HB; Júnior, LLM; Swarzenski, P; Oberhaensli, F; Darius, HT; Chinain, M; Bottein, MYD</t>
  </si>
  <si>
    <t>Leite, Isabel do Prado; Sdiri, Khalil; Taylor, Angus; Viallon, Jerome; Gharbia, Hela Ben; Mafra Junior, Luiz Laureno; Swarzenski, Peter; Oberhaensli, Francois; Darius, Helene Taiana; Chinain, Mireille; Bottein, Marie-Yasmine Dechraoui</t>
  </si>
  <si>
    <t>Experimental Evidence of Ciguatoxin Accumulation and Depuration in Carnivorous Lionfish</t>
  </si>
  <si>
    <t>ciguatoxins; experimental exposure; lionfish; trophic transfer; toxin accumulation; ciguatera poisoning</t>
  </si>
  <si>
    <t>DINOFLAGELLATE GAMBIERDISCUS-TOXICUS; RECEPTOR-BINDING ASSAY; DEVELOPMENTAL TOXICITY; PTEROIS-VOLITANS; CIGUATERA; TOXINS; PACIFIC; FISH; BREVETOXINS; GUADELOUPE</t>
  </si>
  <si>
    <t>Ciguatera poisoning is a food intoxication associated with the consumption of fish or shellfish contaminated, through trophic transfer, with ciguatoxins (CTXs). In this study, we developed an experimental model to assess the trophic transfer of CTXs from herbivorous parrotfish, Chlorurus microrhinos, to carnivorous lionfish, Pterois volitans. During a 6-week period, juvenile lionfish were fed naturally contaminated parrotfish fillets at a daily dose of 0.11 or 0.035 ng CTX3C equiv. g(-1), as measured by the radioligand-receptor binding assay (r-RBA) or neuroblastoma cell-based assay (CBA-N2a), respectively. During an additional 6-week depuration period, the remaining fish were fed a CTX-free diet. Using r-RBA, no CTXs were detectable in muscular tissues, whereas CTXs were measured in the livers of two out of nine fish sampled during exposure, and in four out of eight fish sampled during depuration. Timepoint pooled liver samples, as analyzed by CBA-N2a, confirmed the accumulation of CTXs in liver tissues, reaching 0.89 ng CTX3C equiv. g(-1) after 41 days of exposure, followed by slow toxin elimination, with 0.37 ng CTX3C equiv. g(-1) measured after the 6-week depuration. These preliminary results, which need to be pursued in adult lionfish, strengthen our knowledge on CTX transfer and kinetics along the food web.</t>
  </si>
  <si>
    <t>[Leite, Isabel do Prado; Mafra Junior, Luiz Laureno] Univ Fed Parana, Ctr Marine Studies, Av Beira Mar S-N,Pontal Parana POB 61, Curitiba, Parana, Brazil; [Sdiri, Khalil; Bottein, Marie-Yasmine Dechraoui] Univ Cote dAzur, CNRS, ECOSEAS, UMR7035, Parc Valrose, F-06103 Nice 2, France; [Taylor, Angus; Swarzenski, Peter; Oberhaensli, Francois] IAEA, Dept Nucl Sci &amp; Applicat, Environm Labs, 4 Quai Antoine 1er, MC-98000 Monaco, Monaco; [Viallon, Jerome; Darius, Helene Taiana; Chinain, Mireille] IFREMER, Inst Louis Malarde, Lab Marine Biotoxins, UMR,EIO,IRD,ILM,UPF, POB 30 Papeete, Tahiti, French Polynesi, France; [Gharbia, Hela Ben] Le Mans Univ, Sci &amp; Techn Fac, MMS Lab, EA 2160, Ave Olivier Messiaen, F-72085 Le Mans, France; [Mafra Junior, Luiz Laureno] IFREMER, Lab Phycotoxines, Rue Ille Yeu, F-44311 Nantes, France</t>
  </si>
  <si>
    <t>Universidade Federal do Parana; Universite Cote d'Azur; Centre National de la Recherche Scientifique (CNRS); Institut de Recherche pour le Developpement (IRD); Ifremer; Le Mans Universite; Ifremer</t>
  </si>
  <si>
    <t>Leite, ID (corresponding author), Univ Fed Parana, Ctr Marine Studies, Av Beira Mar S-N,Pontal Parana POB 61, Curitiba, Parana, Brazil.;Bottein, MYD (corresponding author), Univ Cote dAzur, CNRS, ECOSEAS, UMR7035, Parc Valrose, F-06103 Nice 2, France.</t>
  </si>
  <si>
    <t>isabel.oceano@gmail.com; sdiri.khalil06@gmail.com; angustaylor93@gmail.com; Hela.Ben_Gharbia@univ-lemans.fr; luiz.mafra@ufpr.br; P.Swarzenski@iaea.org; F.R.Oberhaensli@iaea.org; tdarius@ilm.pf; mchinain@ilm.pf; y.bottein@gmail.com</t>
  </si>
  <si>
    <t>Mafra, Luiz/J-6047-2012; Dechraoui Bottein, Marie-Yasmine/KAM-3400-2024; Swarzenski, Peter/AAD-8562-2022; CHINAIN, Mireille/G-7055-2017; DARIUS, Helene Taiana/J-6163-2015</t>
  </si>
  <si>
    <t>Swarzenski, Peter/0000-0003-0116-0578; CHINAIN, Mireille/0000-0001-6560-1278; Taylor, Angus/0000-0003-1604-0886; DARIUS, Helene Taiana/0000-0002-1184-7034; Ben Gharbia, Hela/0000-0002-9878-6915; Dechraoui Bottein, Marie-Yasmine/0000-0002-6468-7222; Mafra, Luiz/0000-0001-5822-3619</t>
  </si>
  <si>
    <t>country of France [7937/MSR/REC, HC/491/DIE/BPT]; country of French Polynesia [7937/MSR/REC, HC/491/DIE/BPT]; International Atomic Energy Agency (IAEA) [CRPK41014, 18827]; Coordenacao de Aperfeicoamento de Pessoal de Nivel Superior (CAPES, Brazil) at Federal University of Parana [88881.172853/2018-01, 7338918]</t>
  </si>
  <si>
    <t>country of France; country of French Polynesia; International Atomic Energy Agency (IAEA)(International Atomic Energy Agency); Coordenacao de Aperfeicoamento de Pessoal de Nivel Superior (CAPES, Brazil) at Federal University of Parana</t>
  </si>
  <si>
    <t>The research was funded by the countries of France and French Polynesia in the framework of the CARISTO-Pf (no. 7937/MSR/REC of 4 December 2015 and Arrete no. HC/491/DIE/BPT of 30 March 2016) research program. This study was also partially supported by the International Atomic Energy Agency (IAEA) through the Coordinated Research Project (CRPK41014), contract #18827 (Bentox Project) and the CoordenacAo de Aperfeicoamento de Pessoal de Nivel Superior (CAPES, Brazil) for the Ph.D. scholarship awarded to I.d.P.L. at Federal University of Parana, and for the PVEX (n. 88881.172853/2018-01) and PDSE-2018 (n. 7338918) grants awarded to L.L.M.J. and I.d.P.L., respectively.</t>
  </si>
  <si>
    <t>10.3390/toxins13080564</t>
  </si>
  <si>
    <t>UH7XE</t>
  </si>
  <si>
    <t>WOS:000690137800001</t>
  </si>
  <si>
    <t>Botelho, MJ; Vale, C; Joaquim, S; Costa, ST; Soares, F; Roque, C; Matias, D</t>
  </si>
  <si>
    <t>Botelho, Maria Joao; Vale, Carlos; Joaquim, Sandra; Costa, Sara T.; Soares, Florbela; Roque, Claudia; Matias, Domitilia</t>
  </si>
  <si>
    <t>Combined effect of temperature and nutritional regime on the elimination of the lipophilic toxin okadaic acid in the naturally contaminated wedge shell Donax trunculus</t>
  </si>
  <si>
    <t>Okadaic acid; Wedge shells; Depuration; Food; Temperature</t>
  </si>
  <si>
    <t>MYTILUS-EDULIS; MICROANALYTICAL SCHEME; MUSSELS; DEPURATION; DINOPHYSISTOXIN-2; BIVALVES; PORTUGAL; DYNAMICS; PROTEIN; ASSAY</t>
  </si>
  <si>
    <t>The influence of nutritional regime and water temperature on depuration rates of OA-group toxins in the wedge shell Donax trunculus was examined by exposing naturally contaminated specimens to three nutritional regimes (microalgae, commercial paste of microalgae, and starvation) for 14 days at 16 degrees C and 20 degrees C. Total OA was quantified in the whole soft tissues of the individuals collected in days 2, 4, 6, 8, 10, 12 and 14. Mortality, dry weight, condition index, gross biochemical composition and gametogenic stages were surveyed. Low variation of glycogen and carbohydrates during the experiments suggest that wedge shells were under non-dramatic stress conditions. Wedge shells fed with non-toxic diets showed similar depuration rates being 15 and 38% higher than in starvation, at 16 and 20 degrees C, respectively. Depuration rates under non-toxic diets at 20 degrees C were 71% higher than at 16 degrees C. These results highlight the influence of water temperature on the depuration rate of total OA accumulated by D. trunculus, even when the increase is of only 4 degrees C, as commonly observed in week time scales in the southern Portuguese coastal waters. These results open the possibility of a faster release of OA in harvested wedge shells translocated to depuration systems when under a slight increase of water temperature. (C) 2017 Published by Elsevier Ltd.</t>
  </si>
  <si>
    <t>[Botelho, Maria Joao; Joaquim, Sandra; Costa, Sara T.; Soares, Florbela; Roque, Claudia; Matias, Domitilia] Portuguese Inst Sea &amp; Atmosphere, IPMA, Rua Alfredo Magalhaes Ramalho 6, P-1495006 Lisbon, Portugal; [Botelho, Maria Joao; Vale, Carlos; Joaquim, Sandra; Matias, Domitilia] Univ Porto, Interdisciplinary Ctr Marine &amp; Environm Res, CIIMAR, Rua Bragas 289, P-4050123 Oporto, Portugal</t>
  </si>
  <si>
    <t>Instituto Portugues do Mar e da Atmosfera; Universidade do Porto</t>
  </si>
  <si>
    <t>Botelho, MJ (corresponding author), Portuguese Inst Sea &amp; Atmosphere, IPMA, Rua Alfredo Magalhaes Ramalho 6, P-1495006 Lisbon, Portugal.</t>
  </si>
  <si>
    <t>Botelho, Maria/K-8689-2019; Matias, Domitilia/AFP-2678-2022; Soares, Florbela/K-1184-2012; Joaquim, Sandra/G-8572-2011</t>
  </si>
  <si>
    <t>Costa, Sara/0000-0002-7786-5876; Henriques, Maria Joao Botelho/0000-0001-9330-9979; vale, carlos/0000-0003-0162-1960; Soares, Florbela/0000-0001-6075-2472; Roque, Claudia/0009-0008-8558-9921; Matias, Domitilia/0000-0002-2191-7497; Joaquim, Sandra/0000-0002-6324-5908</t>
  </si>
  <si>
    <t>PROMAR [31-03-01-FEP-174]; [NORTE-01-0145-FEDER-000035]</t>
  </si>
  <si>
    <t>PROMAR;</t>
  </si>
  <si>
    <t>This work had been performed under the projects TOXFREE - Optimizacao das condicoes para a reducao de toxinas marinhas em sistemas de producao de bivalves, financed by PROMAR Program (31-03-01-FEP-174, 2014-2015) and INSEAFOOD - Innovation and valorization of seafood products: meeting local challenges and opportunities, financed by NORTE-01-0145-FEDER-000035. We are grateful to three anonymous reviewers for helping to improve the manuscript. We appreciate the collaboration of the IPMA team involved in the toxic phytoplankton monitoring programme.</t>
  </si>
  <si>
    <t>10.1016/j.chemosphere.2017.09.100</t>
  </si>
  <si>
    <t>FM3CJ</t>
  </si>
  <si>
    <t>WOS:000414881600018</t>
  </si>
  <si>
    <t>Haya, K; Martin, JL; Robinson, SMC; Martin, JD; Khots, A</t>
  </si>
  <si>
    <t>Does uptake of Alexandrium fundyense cysts contribute to the levels of PSP toxin found in the sea scallop, Placopecten magellanicus?</t>
  </si>
  <si>
    <t>Alexandrium fundyense; Placopecten magellanicus; PSP toxin</t>
  </si>
  <si>
    <t>DINOFLAGELLATE GONYAULAX-EXCAVATA; PARALYTIC SHELLFISH POISON; BAY</t>
  </si>
  <si>
    <t>Atlantic sea scallops, Placopecten magellanicus, in most areas of the Bay of Fundy, New Brunswick, Canada, have year-round concentrations of paralytic shellfish posioning (PSP) toxins greater than the regulatory concentration of 80 mug STXeq. 100g(-1) wetweight. Scallops (mean shell height of 10.7cm, age 3-5 years) were collected by SCUBA and individually tagged near Parker Island, Bay of Fundy. Half were hung 2 in below the low tide water level and the remainder were placed on the bottom (11 m depth at low tide) under the scallops held at 2 in. Scallop, water and sediment samples were collected monthly for determination of concentrations of PSP toxins and Alexandrium fundyense. In October, 1993, mean concentrations of PSP toxins in digestive gland, and mantle were 3205 and 1018 mug STX eq. 100 g(-1) wet weight, respectively. Eight months later (June 1994), PSP concentrations in digestive glands from the surface and bottom had declined to 504 and 682 mug STX eq. 100 g(-1) wet weight, respectively, whereas those in the mantle had declined to 802 and 681 mug STX eq. 100 g(-1) wet weight. During July 1994, A. fundyense concentrations observed at Parker Island and offshore were 320 cells l(-1) and 14,200 cells l(-1), respectively. Subsequently, toxin concentrations in surface and bottom scallop digestive glands increased to 12,720 and 11,408 mug STX eq. 100 g(-1) wet weight, whereas concentrations in mantles increased to 2126 and 1748 mug STX eq. 100 g(-1) wet weight, respectively. Concentrations of PSP toxins in these tissues in October 1994 were similar to those measured in October 1993. Concentrations of PSP toxin were less than the regulatory concentration in the gonads and non-detectable in adductor muscles of all scallops sampled. There were no statistically significant differences in profiles for uptake and depuration of PSP toxins in scallops held at the surface compared to those from bottom, suggesting that A. fundyense cysts at the concentrations found in the sediment (45 cysts cm(-3)) did not contribute significantly to the year-round presence of PSP toxins within scallop tissues. The year-round occurrence of PSP toxin is probably due to accumulation during summer blooms followed by a very slow rate of depuration. Crown Copyright (C) 2002 Published by Elsevier Science B.V All rights reserved.</t>
  </si>
  <si>
    <t>Fisheries &amp; Oceans Canada, Canada Biol Stn, St Andrews, NB E5B 2L9, Canada</t>
  </si>
  <si>
    <t>Fisheries &amp; Oceans Canada</t>
  </si>
  <si>
    <t>Haya, K (corresponding author), Fisheries &amp; Oceans Canada, Canada Biol Stn, 531 Brand Cove Rd, St Andrews, NB E5B 2L9, Canada.</t>
  </si>
  <si>
    <t>hayak@mar.dfo-mpo.gc.ca</t>
  </si>
  <si>
    <t>Martin, Jennifer/G-5217-2011</t>
  </si>
  <si>
    <t>Robinson, Shawn/0000-0002-1705-7930</t>
  </si>
  <si>
    <t>PII S1568-9883(02)00068-9</t>
  </si>
  <si>
    <t>10.1016/S1568-9883(02)00068-9</t>
  </si>
  <si>
    <t>812UM</t>
  </si>
  <si>
    <t>WOS:000220864400007</t>
  </si>
  <si>
    <t>Medina-Elizaide, J; García-Mendoza, E; Turner, AD; Sánchez-Bravo, YA; Murillo-Martínez, R</t>
  </si>
  <si>
    <t>Medina-Elizaide, Jennifer; Garcia-Mendoza, Ernesto; Turner, Andrew D.; Alejandra Sanchez-Bravo, Yaireb; Murillo-Martinez, Ramcin</t>
  </si>
  <si>
    <t>Transformation and Depuration o f Paralytic Shellfish Toxins in the Geoduck Clam Panopea globosa From the Northern Gulf of California</t>
  </si>
  <si>
    <t>FRONTIERS IN MARINE SCIENCE</t>
  </si>
  <si>
    <t>Gymnodinium catenatum; HPLC-PCOX; HILIC-MS/MS; harmful algae bloom; saxitoxin</t>
  </si>
  <si>
    <t>HARMFUL ALGAL BLOOMS; GYMNODINIUM-CATENATUM; POISONING TOXINS; SAXITOXIN ANALOGS; CRASSOSTREA-GIGAS; PSP TOXINS; COAST; QUANTITATION; PERFORMANCE; BIVALVES</t>
  </si>
  <si>
    <t>In January 2015, a harmful algae bloom (HAB) of the dinoflagellate Gymnodinium catenatum occurred in the Northern Gulf of California (NGC). This species produces paralytic shellfish toxins (PSTs), a group of potent neurotoxins. The harvesting and commercialization of geoduck Panopea globose are important economic activities in this region and were prohibited for several months due to the accumulation of PSTs in clam tissues. We analyzed PSTs concentrations in P globose collected on a weekly basis during 2015 near San Felipe, Baja California. The aim of the study was to evaluate the transformation and depuration characteristics of PSTs in different geoduck tissues. The PST content was evaluated in the visceral mass and in the siphon by high-performance liquid chromatography with post-column oxidation (HPLCPCOX). Additionally, 10 selected samples were analyzed by hydrophilic interaction chromatography coupled to tandem mass spectrometry (HILIC-MS/MS). Toxicity in all siphon samples was lower than the regulatory limit (RL) for PSTs of 800 mu g STX eq kg(-1) . In contrast, the maximum toxicity of 16,740 mu g STX eq kg(-1) detected in the visceral mass exceeded 21 times the RL and it took 210 days to reach values below 800 mu g STX eq kg(-1) . Therefore, P globose can be considered a slow detoxifier bivalve with a depuration rate of 4.3% day(-1) (calculated by an exponential decay model; R-2 = 0.80). The N-sulfocarbamoyl toxins Cl and 2 were the most abundant analogs in the siphon and viscera samples collected close to the HAB occurrence. The concentration of these analogs decreased and GTX5 and more toxic analogs such as dcGTX2 and dcSTX were detected. M-type analogs were detected by HIUC-MS/MS and represented up to 75% of total PSTs in some samples. M-type analogs contributed to 48% of toxicity estimated in the sample. We report for the first time the depuration rate, PSTs profile, and its change over time in P globlosa. This information is essential to characterize the metabolism of toxins in this economically important bivalve but also to develop management plans for fisheries if the organism is going to be recurrently exposed to PSTs producing blooms, as seems the case for the NGC.</t>
  </si>
  <si>
    <t>[Medina-Elizaide, Jennifer] Ctr Invest Cient &amp; Educ Super Ensenada, Dept Biotecnol Marina, Ensenada, Baja California, Mexico; [Garcia-Mendoza, Ernesto; Alejandra Sanchez-Bravo, Yaireb; Murillo-Martinez, Ramcin] Ctr Invest Cient &amp; Educ Super Ensenada, Dept Oceanog Biol, Ensenada, Baja California, Mexico; [Turner, Andrew D.] Cefas, Weymouth, England</t>
  </si>
  <si>
    <t>CICESE - Centro de Investigacion Cientifica y de Educacion Superior de Ensenada; CICESE - Centro de Investigacion Cientifica y de Educacion Superior de Ensenada; Centre for Environment Fisheries &amp; Aquaculture Science</t>
  </si>
  <si>
    <t>Medina-Elizaide, J (corresponding author), Ctr Invest Cient &amp; Educ Super Ensenada, Dept Biotecnol Marina, Ensenada, Baja California, Mexico.;García-Mendoza, E (corresponding author), Ctr Invest Cient &amp; Educ Super Ensenada, Dept Oceanog Biol, Ensenada, Baja California, Mexico.</t>
  </si>
  <si>
    <t>jennifer.medina.elizalde@gmail.com; ergarcia@cicese.mx</t>
  </si>
  <si>
    <t>Turner, Andrew/J-5658-2015</t>
  </si>
  <si>
    <t>Turner, Andrew/0000-0003-1390-0924; Garcia-Mendoza, Ernesto/0000-0003-1738-7419</t>
  </si>
  <si>
    <t>CONACyT [242882 - CV 353239]; FORDECYT - CONACyT [260040-2015]; Red Tematica sobre Florecimientos Algales Nocivos, CONACyT (RedFAN), 2015-2017 projects; Cefas, Seedcorn internal funding [DP345]</t>
  </si>
  <si>
    <t>CONACyT(Consejo Nacional de Ciencia y Tecnologia (CONACyT)); FORDECYT - CONACyT; Red Tematica sobre Florecimientos Algales Nocivos, CONACyT (RedFAN), 2015-2017 projects; Cefas, Seedcorn internal funding</t>
  </si>
  <si>
    <t>This work was supported by CONACyT scholarship 242882 - CV 353239; FORDECYT - CONACyT project number 260040-2015; Red Tematica sobre Florecimientos Algales Nocivos, CONACyT (RedFAN), 2015-2017 projects; and Cefas, Seedcorn internal funding (contract code DP345).</t>
  </si>
  <si>
    <t>FRONTIERS MEDIA SA</t>
  </si>
  <si>
    <t>LAUSANNE</t>
  </si>
  <si>
    <t>AVENUE DU TRIBUNAL FEDERAL 34, LAUSANNE, CH-1015, SWITZERLAND</t>
  </si>
  <si>
    <t>2296-7745</t>
  </si>
  <si>
    <t>FRONT MAR SCI</t>
  </si>
  <si>
    <t>Front. Mar. Sci.</t>
  </si>
  <si>
    <t>SEP 24</t>
  </si>
  <si>
    <t>10.3389/fmars.2018.00335</t>
  </si>
  <si>
    <t>Environmental Sciences; Marine &amp; Freshwater Biology</t>
  </si>
  <si>
    <t>HJ6RO</t>
  </si>
  <si>
    <t>WOS:000457320300001</t>
  </si>
  <si>
    <t>McLeod, C; Dowsett, N; Hallegraeff, G; Harwood, DT; Hay, B; Ibbott, S; Malhi, N; Murray, S; Smith, K; Tan, J; Turnbull, A</t>
  </si>
  <si>
    <t>McLeod, Catherine; Dowsett, Natalie; Hallegraeff, Gustaaf; Harwood, D. Tim; Hay, Brenda; Ibbott, Sam; Malhi, Navreet; Murray, Shauna; Smith, Kirsty; Tan, Jessica; Turnbull, Alison</t>
  </si>
  <si>
    <t>Accumulation and depuration of paralytic shellfish toxins by Australian abalone Haliotis rubra: Conclusive association with Gymnodinium catenatum dinoflagellate blooms</t>
  </si>
  <si>
    <t>Harmful algae; Saxitoxins; Uptake; Depuration; Gastropod</t>
  </si>
  <si>
    <t>GALICIAN COAST; WEST-COAST; IDENTIFICATION; TUBERCULATA; SAXITOXIN; TOXICITY</t>
  </si>
  <si>
    <t>Paralytic shellfish toxins (PST) were detected in abalone (Haliotis rubra) in April 2011 in south-east Tasmania, Australia, during a dinoflagellate bloom of Gymnodinium catenatum. This led to restrictions on abalone harvesting and triggered continued PST monitoring by Ultra Performance Liquid Chromatography (UPLC-FLD) of abalone and mussels (Mytilus galloprovincialis), and concurrent phytoplankton monitoring, between 2011 and 2013. PST up to 2437 lig STX mu q kg(-1) (three times the bivalve regulatory limit) were confirmed in abalone viscera, with toxicity up to 586 pg STX mu q kg(-1) in the muscular foot (mainly doSTX and minor proportions of SIX and doSTX). Mussels accumulated PST at a faster rate than abalone which suggests they can serve as sentinels of PST accumulation to inform abalone risk management protocols. Three lines of evidence for G. catenatum as the source of PST in abalone were established: (1) PST in abalone tissues increased and declined in association with dinoflagellate blooms; (2) G. catenatum DNA was detected by real-time PCR in abalone digestive tracts; and (3) the PST analogues (toxin profile) observed in both abalone viscera and mussels were similar suggesting a common PST source. This is the first time a conclusive linkage between the occurrence of PST in abalone and a dinoflagellate source has been demonstrated. (C) 2016 Elsevier Ltd. All rights reserved.</t>
  </si>
  <si>
    <t>[McLeod, Catherine; Dowsett, Natalie; Malhi, Navreet; Tan, Jessica; Turnbull, Alison] South Australian Res &amp; Dev Inst, GPO Box 397, Adelaide, SA 5001, Australia; [Hallegraeff, Gustaaf] Univ Tasmania, Inst Marine &amp; Antarctic Studies, Private Bag 129, Hobart, Tas 7001, Australia; [Harwood, D. Tim; Smith, Kirsty] Cawthron Inst, 98 Halifax St East,Private Bag 2, Nelson 7042, New Zealand; [Hay, Brenda] AquaBio Consultants Ltd, POB 560 Shortland St PO, Auckland 1140, New Zealand; [Ibbott, Sam] Marine Solut Tasmania Pty Ltd, 110 Swanston St, Newtown, Tas 7008, Australia; [Murray, Shauna] Univ Technol Sydney, Plant Funct Biol &amp; Climate Change Cluster C3, 15 Broadway, Ultimo, NSW 2007, Australia; [Turnbull, Alison] Dept Hlth &amp; Human Serv, GPO Box 125, Hobart, Tas 7001, Australia; [McLeod, Catherine] Seafood Safety Assessment Ltd, Kilmore IV44 8RG, Isle Of Skye, Scotland</t>
  </si>
  <si>
    <t>South Australian Research &amp; Development Institute (SARDI); University of Tasmania; Cawthron Institute; University of Technology Sydney</t>
  </si>
  <si>
    <t>McLeod, C (corresponding author), South Australian Res &amp; Dev Inst, GPO Box 397, Adelaide, SA 5001, Australia.;McLeod, C (corresponding author), Seafood Safety Assessment Ltd, Kilmore IV44 8RG, Isle Of Skye, Scotland.</t>
  </si>
  <si>
    <t>cath@seafoodsafetyassessment.com</t>
  </si>
  <si>
    <t>Harwood, Tim/H-3636-2012; Murray, Shauna/JAN-6668-2023; Murray, Shauna A/K-5781-2015; Hallegraeff, Gustaaf/C-8351-2013</t>
  </si>
  <si>
    <t>Murray, Shauna A/0000-0001-7096-1307; McLeod, Catherine/0000-0001-5619-2898; Hallegraeff, Gustaaf/0000-0001-8464-7343; Turnbull, Alison/0000-0001-5701-8728</t>
  </si>
  <si>
    <t>Australian Seafood Cooperative Research Centre; Department of Further Education, Employment, Science and Technology; Fisheries Research and Development Corporation; New Zealand Paua Industry Council; Abalone Council of Australia (ACA); Abalone Association of Australasia (AAA)</t>
  </si>
  <si>
    <t>Australian Seafood Cooperative Research Centre(Australian GovernmentDepartment of Industry, Innovation and ScienceCooperative Research Centres (CRC) Programme); Department of Further Education, Employment, Science and Technology; Fisheries Research and Development Corporation; New Zealand Paua Industry Council; Abalone Council of Australia (ACA); Abalone Association of Australasia (AAA)</t>
  </si>
  <si>
    <t>The authors thank the Australian Seafood Cooperative Research Centre, the Department of Further Education, Employment, Science and Technology, the Fisheries Research and Development Corporation, the New Zealand Paua Industry Council, the Abalone Council of Australia (ACA), and the Abalone Association of Australasia (AAA) for funding to support this research. None of the funding agencies were involved in the design, collection or analysis of data, or in the writing or submission of the publication.</t>
  </si>
  <si>
    <t>1873-7129</t>
  </si>
  <si>
    <t>B</t>
  </si>
  <si>
    <t>10.1016/j.foodcont.2016.10.012</t>
  </si>
  <si>
    <t>FA6EZ</t>
  </si>
  <si>
    <t>WOS:000405537400026</t>
  </si>
  <si>
    <t>Sekiguchi, K; Sato, S; Ogata, T; Kaga, S; Kodama, M</t>
  </si>
  <si>
    <t>Accumulation and depuration kinetics of paralytic shellfish toxins in the scallop Patinopecten yessoensis fed Alexandrium tamarense</t>
  </si>
  <si>
    <t>scallop; Patinopecten yessoensis; Alexandilum tamarense; feeding experiment; paralytic shellfish toxins</t>
  </si>
  <si>
    <t>REDUCTIVE TRANSFORMATION; GONYAUTOXINS; SAXITOXINS</t>
  </si>
  <si>
    <t>Adult scallops, Patinopecten yessoensis, held for 8 d separately in tanks and fed known amounts of cultured cells of the dinoflagellate Alexandrium tamarense were held without feeding for an additional 10 d. During the 18 d study, 3 scallops were removed every 2 d and the quantity of of each toxin present was analyzed individually, The toxins released into the environmental seawater were recovered and also analyzed. These experiments showed that the individual variation in bivalve toxicity often observed in feeding experiments and field surveys is due to differences in the amounts of dinoflagellate cells ingested by the bivalves and that a portion of the total amount of toxins accumulated in the scallop is released into the environmental water. However, the sum of the amount of toxins in the scallop and that released into the water cannot be explained in terms of the amount supplied by A. tamarense, suggesting that in addition to toxin accumulation from the food chain, another unknown mechanism is involved in toxin accumulation in the scallop. The toxins incorporated into the scallop from A. tamarense are considered to undergo metabolism in the scallop through which the toxins are changed to derivatives undetectable by HPLC.</t>
  </si>
  <si>
    <t>Kitasato Univ, Sch Fisheries Sci, Sanriku, Iwate 0220101, Japan; Iwate Fisheries Technol Ctr, Kamaishi, Iwate 0260001, Japan</t>
  </si>
  <si>
    <t>Kitasato University</t>
  </si>
  <si>
    <t>Kitasato Univ, Sch Fisheries Sci, Sanriku, Iwate 0220101, Japan.</t>
  </si>
  <si>
    <t>kodama@kitasato-u.ac.jp</t>
  </si>
  <si>
    <t>Kaga, Shinnosuke/0000-0001-7066-4142</t>
  </si>
  <si>
    <t>1616-1599</t>
  </si>
  <si>
    <t>10.3354/meps220213</t>
  </si>
  <si>
    <t>489HV</t>
  </si>
  <si>
    <t>WOS:000171986700020</t>
  </si>
  <si>
    <t>Yang, XH; Hu, XQ; Dong, ZQ; Li, M; Zheng, ZX; Xie, WC</t>
  </si>
  <si>
    <t>Yang, Xihong; Hu, Xiaoqun; Dong, Zequn; Li, Min; Zheng, Zuoxing; Xie, Wancui</t>
  </si>
  <si>
    <t>Effect of carboxymethyl chitosan on the detoxification and biotransformation of paralytic shellfish toxins in oyster Ostrea rivularis</t>
  </si>
  <si>
    <t>Paralytic shellfish toxins; Carboxymethyl chitosan; Platymonas subcordiformis; Detoxification; Biotransformation</t>
  </si>
  <si>
    <t>MUSSELS MYTILUS-GALLOPROVINCIALIS; POISONING TOXINS; TRANSFORMING ENZYME; SAXITOXIN ANALOGS; ACTIVATED CARBON; CHLAMYS-NOBILIS; MODIFIED CLAY; DEPURATION; REMOVAL; ADSORPTION</t>
  </si>
  <si>
    <t>Economic bivalve ingested toxic algae causes frequent human poisoning events. To explore new compounds that can accelerate the depuration of toxins in shellfish, we investigated the detoxification of the paralytic shellfish toxins (PSTs) and the biotransformation pathway of PSTs during detoxification by the application of three treatments to a toxic bloom, Alexandrium minutum (A. minutum). The detoxification effect of Platymonas sub-cordiformis (PS) mixed with carboxymethyl chitosan (CMC) group is significantly better than the starving group in each oyster tissues. The toxicity of viscera which occupied 78.95% of total toxicity reduced to 155 MU/100g after 13 days' depuration experiment. And adding CMC could significantly achieve rapid detoxification and effectively reduce the STX to 0.07 mu mol/100 g in viscera. Meanwhile, PSTs underwent biotransformation during the depuration process, which mainly manifested as GTX1/4 -&gt; GTX2/3 -&gt; STX, GTX2 -&gt; dcGTX2. This study explored a new strategy for toxin depuration in shellfish.</t>
  </si>
  <si>
    <t>[Yang, Xihong; Hu, Xiaoqun; Dong, Zequn; Li, Min; Zheng, Zuoxing; Xie, Wancui] Qingdao Univ Sci &amp; Technol, Coll Marine Sci &amp; Biol Engn, Qingdao 266042, Shandong, Peoples R China; [Yang, Xihong; Zheng, Zuoxing; Xie, Wancui] Shandong Prov Key Lab Biochem Engn, Qingdao 266042, Shandong, Peoples R China</t>
  </si>
  <si>
    <t>Qingdao University of Science &amp; Technology</t>
  </si>
  <si>
    <t>Xie, WC (corresponding author), Qingdao Univ Sci &amp; Technol, Coll Marine Sci &amp; Biol Engn, Qingdao 266042, Shandong, Peoples R China.</t>
  </si>
  <si>
    <t>xiewancui@163.com</t>
  </si>
  <si>
    <t>National Key R&amp;D Program of China [2019YFD0901703]; National Natural Science Foundation of China [31772089]</t>
  </si>
  <si>
    <t>National Key R&amp;D Program of China; National Natural Science Foundation of China(National Natural Science Foundation of China (NSFC))</t>
  </si>
  <si>
    <t>This work was supported by National Key R&amp;D Program of China (2019YFD0901703) and National Natural Science Foundation of China (No. 31772089). We gratefully acknowledge the help of the other members in our lab, who have offered us valuable suggestions in the academic studies.</t>
  </si>
  <si>
    <t>10.1016/j.toxicon.2021.03.006</t>
  </si>
  <si>
    <t>APR 2021</t>
  </si>
  <si>
    <t>RS3SL</t>
  </si>
  <si>
    <t>WOS:000643701800001</t>
  </si>
  <si>
    <t>Wallace, MK; Kudela, RM; Gobler, CJ</t>
  </si>
  <si>
    <t>Wallace, Marcella Kretz; Kudela, Raphael M.; Gobler, Christopher J.</t>
  </si>
  <si>
    <t>Environmental factors driving microcystin contamination of estuarine bivalve populations downstream of freshwater cyanobacterial blooms</t>
  </si>
  <si>
    <t>MARINE POLLUTION BULLETIN</t>
  </si>
  <si>
    <t>Microcystin; Bivalves; Harmful algal blooms; Toxin depuration; Hepatotoxic shellfish poisoning; Estuaries; Cyanobacteria; Bioaccumulation</t>
  </si>
  <si>
    <t>ADSORPTION TOXIN TRACKING; OYSTER CRASSOSTREA-VIRGINICA; ALGAL TOXINS; TOXICITY; PHYTOPLANKTON; DYNAMICS; MARINE; HEALTH; BAY; HEPATOTOXINS</t>
  </si>
  <si>
    <t>Estuaries are dynamic environments that provide vital habitat to ecologically and commercially important bivalves. In some cases, freshwater tributaries can introduce cyanobacteria and associated cyanotoxins into estuaries that may subsequently accumulate in estuarine bivalves. Temporarily open/closed estuaries (TOCEs), which only experience tidal input for limited periods of time, may be particularly vulnerable to the accumulation of cyanotoxins in bivalves as they can be subject to freshwater input without tidal flushing and may experience lower salinities and cyanobacterial blooms. This study quantified levels of microcystin in bivalves collected as a time series over a five-year period (2017-2021) from Mecox Bay, a TOCE on Long Island, NY, USA, that hosts a productive oyster fishery and is downstream of a freshwater body that hosts microcystin-producing cyanobacterial blooms. During the study, microcystin was detected in all bivalves monitored including Eastern oysters (Crassostrea virginica), blue mussels (Mytilus edulis), and soft-shell clams (Mya arenaria), with levels in oysters exceeding those in other species and frequently exceeding 10 ng g(-1), the California regulatory action level for microcystin in tissue. While oysters were capable of depurating 60-90 % of microcystin after four-to-six weeks during summer, microcystin loads in bivalves often peaked in cooler months after water column cyanobacteria and microcystin levels had seasonally declined, suggesting toxin depuration slowed at colder temperatures. Multiple linear regression models established that time-integrated measurements of pelagic microcystin concentrations in freshwater and estuarine locations, water temperature (inverse correlation), and salinity had highly significant (r(2) = 0.71; p &lt; 0.001) predictive power of the microcystin content in oysters. These findings demonstrate that bivalves, particularly oysters, in TOCEs located downstream of microcystin-producing cyanobacterial blooms are vulnerable to microcystin contamination, especially during fall months when temperature-dependent toxin depuration rates are likely slow.</t>
  </si>
  <si>
    <t>[Wallace, Marcella Kretz; Gobler, Christopher J.] SUNY Stony Brook, Sch Marine &amp; Atmospher Sci, Southampton, NY 11968 USA; [Kudela, Raphael M.] Univ Calif Santa Cruz, Ocean Sci &amp; Inst Marine Sci, Santa Cruz, CA USA</t>
  </si>
  <si>
    <t>State University of New York (SUNY) System; Stony Brook University; University of California System; University of California Santa Cruz</t>
  </si>
  <si>
    <t>Gobler, CJ (corresponding author), SUNY Stony Brook, Sch Marine &amp; Atmospher Sci, Southampton, NY 11968 USA.</t>
  </si>
  <si>
    <t>christopher.gobler@stonybrook.edu</t>
  </si>
  <si>
    <t>Gobler, Christopher/JOZ-2924-2023</t>
  </si>
  <si>
    <t>New York Sea Grant project [R/ATD-14]</t>
  </si>
  <si>
    <t>New York Sea Grant project</t>
  </si>
  <si>
    <t>All of the sources of funding for the work described in this publication are acknowledged below: New York Sea Grant project, R/ATD-14, the Long Island Sound Study, the New York Farm Viability Institute, and the Chicago Community Trust. No funding agent participated in study design, data analysis, and result interpretation.</t>
  </si>
  <si>
    <t>0025-326X</t>
  </si>
  <si>
    <t>1879-3363</t>
  </si>
  <si>
    <t>MAR POLLUT BULL</t>
  </si>
  <si>
    <t>Mar. Pollut. Bull.</t>
  </si>
  <si>
    <t>10.1016/j.marpolbul.2025.117798</t>
  </si>
  <si>
    <t>MAR 2025</t>
  </si>
  <si>
    <t>0KK2Y</t>
  </si>
  <si>
    <t>WOS:001449470100001</t>
  </si>
  <si>
    <t>NOVACZEK, I; MADHYASTHA, MS; ABLETT, RF; DONALD, A; JOHNSON, G; NIJJAR, MS; SIMS, DE</t>
  </si>
  <si>
    <t>DEPURATION OF DOMOIC ACID FROM LIVE BLUE MUSSELS (MYTILUS-EDULIS)</t>
  </si>
  <si>
    <t>CANADIAN JOURNAL OF FISHERIES AND AQUATIC SCIENCES</t>
  </si>
  <si>
    <t>PRINCE-EDWARD-ISLAND; CERASTODERMA-EDULE; AMINO-ACID; SEA-WATER; ACCUMULATION; FOOD; ELIMINATION</t>
  </si>
  <si>
    <t>Industrial depuration may provide a means of removing domoic acid toxin from blue mussels (Mytilus edulis). Mussels containing up to 50-mu-g domoic acid.g-1 were transported from a Prince Edward Island estuary into controlled laboratory conditions to test the effects of temperature, salinity, mussel size, and feeding upon depuration. Fifty percent of toxin was eliminated within 24 h. After 72 h, mussels were either clean or contained, on average, only residual levels of toxin (&lt; 5-mu-g.g-1), regardless of conditions. Exponential depuration curves were fitted to the domoic acid concentration data. To evaluate differences in rate of depuration under various conditions, statistical comparisons were made between slopes of the clearance curves. Rates of depuration were faster in small (45-55 mm) than in large mussels (60-70 mm) and more rapid at 11 than at 6-degrees-C. There was no significant difference in depuration rate at 18 parts-per-thousand salinity as opposed to 28 parts-per-thousand or in starved versus fed mussels. Because of their relatively large digestive glands, meats of small mussels contained more toxin per unit weight than meats of large mussels. The bulk of domoic acid appeared to reside in the gut lumen. However, the presence of small amounts of domoic acid in intracellular compartments cannot be ruled out.</t>
  </si>
  <si>
    <t>UNIV PRINCE EDWARD ISL,ATLANTIC VET COLL,DEPT HLTH MANAGEMENT,CHARLOTTETOWN C1A 4P3,PEI,CANADA; UNIV PRINCE EDWARD ISL,ATLANTIC VET COLL,DEPT PATHOL &amp; MICROBIOL,CHARLOTTETOWN C1A 4P3,PEI,CANADA; UNIV PRINCE EDWARD ISL,ATLANTIC VET COLL,DEPT ANAT &amp; PHYSIOL,CHARLOTTETOWN C1A 4P3,PEI,CANADA</t>
  </si>
  <si>
    <t>University of Prince Edward Island; University of Prince Edward Island; University of Prince Edward Island</t>
  </si>
  <si>
    <t>NOVACZEK, I (corresponding author), PRINCE EDWARD ISL FOOD TECHNOL CTR,BOX 2000,CHARLOTTETOWN C1A 7N8,PEI,CANADA.</t>
  </si>
  <si>
    <t>NATL RESEARCH COUNCIL CANADA</t>
  </si>
  <si>
    <t>OTTAWA</t>
  </si>
  <si>
    <t>RESEARCH JOURNALS, MONTREAL RD, OTTAWA ON K1A 0R6, CANADA</t>
  </si>
  <si>
    <t>0706-652X</t>
  </si>
  <si>
    <t>CAN J FISH AQUAT SCI</t>
  </si>
  <si>
    <t>Can. J. Fish. Aquat. Sci.</t>
  </si>
  <si>
    <t>10.1139/f92-035</t>
  </si>
  <si>
    <t>HE016</t>
  </si>
  <si>
    <t>WOS:A1992HE01600012</t>
  </si>
  <si>
    <t>Mafra, LL; Bricelj, VM; Fennel, K</t>
  </si>
  <si>
    <t>Mafra, Luiz L., Jr.; Bricelj, V. Monica; Fennel, Katja</t>
  </si>
  <si>
    <t>Domoic acid uptake and elimination kinetics in oysters and mussels in relation to body size and anatomical distribution of toxin</t>
  </si>
  <si>
    <t>Domoic acid accumulation; Detoxification; Depuration; Toxin kinetics model; Pseudo-nitzschia multiseries; Crassostrea virginica; Mytilus edulis</t>
  </si>
  <si>
    <t>PSEUDO-NITZSCHIA-MULTISERIES; SCALLOP PECTEN-MAXIMUS; DIARRHETIC SHELLFISH TOXINS; MYTILUS-EDULIS; KING SCALLOP; CRASSOSTREA-GIGAS; PACIFIC OYSTER; DYNAMIC-MODEL; DEPURATION; ACCUMULATION</t>
  </si>
  <si>
    <t>Toxin accumulation by suspension-feeding qualifier depends on a balance between processes regulating toxin uptake (i.e. ingestion and absorption of toxic cells) and elimination (i.e. egestion, exchange among tissues, excretion, degradation and/or biotransformation) during exposure to toxic blooms. This laboratory study compares the size-specific uptake and elimination kinetics of domoic acid (DA) from Pseudo-nitzschia multiseries in two co-occurring bivalves, the oyster Crassostrea virginica and the mussel Mytilus edulis. Domoic acid concentrations were measured in visceral and non-visceral tissues of different-sized oysters and mussels during simultaneous long-term exposure to toxic P. multiseries cells in the laboratory, followed by depuration on a non-toxic algal diet. Mussels attained 7-17-fold higher DA concentrations than oysters, depending on the body size and exposure time, and also detoxified DA at higher rates (1.4-1.6 d(-1)) than oysters (0.25-0.88 d(-1)) of a comparable size. Small oysters attained markedly higher weight-specific DA concentrations (maximum = 78.6 mu g g(-1)) than large, market-sized individuals (&lt;= 13 mu g g(-1)), but no clear relationship was found between body size and DA concentration in mussels (maximum = 460 mu g g(-1)). Therefore, differential DA accumulation by the two species was, on average, similar to 3-fold more pronounced for large bivalves. An inverse relationship between DA elimination rate and body size was established for oysters but not mussels. Elimination of DA was faster in viscera than in other tissues of both bivalves; DA exchange rate from the former to the latter was higher in oysters. The contribution of viscera to the total DA burden of mussels was consistently greater than that of other tissues during both uptake (&gt;80%) and deputation (&gt;65%) phases, whereas it rapidly decreased from 70-80% to 30-40% in oysters, and this occurred faster in smaller individuals. Residual DA concentrations (&lt;= 0.25 mu g g(-1)) were detected at later deputation stages (up to 14 d), mainly in viscera of oysters and non-visceral tissues of mussels, suggesting that a second, slower-detoxifying toxin compartment exists in both species. However, a simple exponential decay model was found to adequately describe DA elimination kinetics in these bivalves. The lower capacity for DA accumulation in oysters compared to mussels can thus only be explained by the former's comparatively low toxin intake rather than faster toxin elimination. Crown Copyright (c) 2010 Published by Elsevier B.V. All rights reserved.</t>
  </si>
  <si>
    <t>[Mafra, Luiz L., Jr.] CNR, Inst Marine Biosci, Halifax, NS B3H 3Z1, Canada; [Bricelj, V. Monica] Rutgers State Univ, Inst Marine &amp; Coastal Sci, New Brunswick, NJ 08901 USA; [Fennel, Katja] Dalhousie Univ, Dept Oceanog, Halifax, NS B3H 4J1, Canada</t>
  </si>
  <si>
    <t>National Research Council Canada; Rutgers University System; Rutgers University New Brunswick; Dalhousie University</t>
  </si>
  <si>
    <t>Mafra, LL (corresponding author), UFPR, Ctr Estudos Mar, Av Beira Mar S-N,POB 50002, BR-83255000 Pontal Do Parana, PR, Brazil.</t>
  </si>
  <si>
    <t>mafrajr@gmail.com</t>
  </si>
  <si>
    <t>Mafra, Luiz/J-6047-2012; Fennel, Katja/A-7470-2009</t>
  </si>
  <si>
    <t>Mafra, Luiz/0000-0001-5822-3619; fennel, katja/0000-0003-3170-2331</t>
  </si>
  <si>
    <t>Coastal Zones Research Institute (CZRI), Shippagan, NB, Canada; Canadian Food Inspection Agency (CFIA); CZRI; Conselho Nacional de Desenvolvimento Cientifico e Tecnologico (CNPq, Brazil)</t>
  </si>
  <si>
    <t>Coastal Zones Research Institute (CZRI), Shippagan, NB, Canada; Canadian Food Inspection Agency (CFIA); CZRI; Conselho Nacional de Desenvolvimento Cientifico e Tecnologico (CNPq, Brazil)(Conselho Nacional de Desenvolvimento Cientifico e Tecnologico (CNPQ))</t>
  </si>
  <si>
    <t>This research was sponsored by the Coastal Zones Research Institute (CZRI), Shippagan, NB, Canada, via a grant from the ACOA Atlantic Innovation Fund and supplementary funds from the Canadian Food Inspection Agency (CFIA) and CZRI. The authors thank S. Bates and C. Leger (DFO, Moncton) for providing the P. multiseries clone for this study, R. Melanson and M. Carscallen (IMB/NRC, Halifax) for supplying the non-toxic algal cultures, M. Quilliam, K. Thomas and P. Blay (IMB/NRC, Halifax) for advice on toxin analysis, and C. Ouellette for her valuable assistance with the toxic cultures and during the experiments. The authors also thank the Conselho Nacional de Desenvolvimento Cientifico e Tecnologico (CNPq, Brazil) for the PhD scholarship awarded to L.L.M. and two anonymous reviewers for their contributions to an earlier version of the manuscript. IMB/NRC complies with regulations from the Canadian Council of Animal Care.</t>
  </si>
  <si>
    <t>10.1016/j.aquatox.2010.07.002</t>
  </si>
  <si>
    <t>663DI</t>
  </si>
  <si>
    <t>WOS:000282862800003</t>
  </si>
  <si>
    <t>Lage, S; Raimundo, J; Brotas, V; Costa, PR</t>
  </si>
  <si>
    <t>Lage, Sandra; Raimundo, Joana; Brotas, Vanda; Costa, Pedro Reis</t>
  </si>
  <si>
    <t>Detection and sub-cellular distribution of the amnesic shellfish toxin, domoic acid, in the digestive gland of Octopus vulgaris during periods of toxin absence</t>
  </si>
  <si>
    <t>MARINE BIOLOGY RESEARCH</t>
  </si>
  <si>
    <t>Cephalopods; domoic acid; sub-cellular fractions; marine toxins; food web</t>
  </si>
  <si>
    <t>DIATOM NITZSCHIA-PUNGENS; TISSUE DISTRIBUTION; CEPHALOPODA; ACCUMULATION; DEPURATION; BIVALVES; PORTUGAL; CADMIUM; ZN; CD</t>
  </si>
  <si>
    <t>Domoic acid (DA) is a neurotoxin produced by Pseudo-nitzschia diatoms that is accumulated in the highest concentrations in filter-feeding organisms, such as bivalve molluscs. Although DA is a water-soluble molecule that is rapidly cleared from most marine organisms, it appears that octopus may consistently contain DA in the digestive gland. To test this hypothesis, specimens of Octopus vulgaris were caught for DA analysis when Pseudo-nitzschia cells were not observed in seawater and DA was not detected in octopus food items, i.e. mussels. DA was consistently detected in each octopus specimen (n = 32) analysed and its concentrations varied from 1.0 to 26.6 mu g g(-1). DA sub-cellular distribution was evaluated in the digestive gland of six specimens in order to prove whether DA preferably accumulates in some cell compartment. DA was predominantly found (&gt; 90%) in the soluble fraction (cytosol) and to a lesser extent in the insoluble fractions (nucleic, mitochondrial, lysosomal, microsomal). This disposition should favour DA trophic transfer from prey to predators. The present study contributes with relevant data to the growing knowledge on the accumulation of marine toxins in cephalopods and on the trophic transfer of DA throughout the marine food web.</t>
  </si>
  <si>
    <t>[Lage, Sandra; Raimundo, Joana; Costa, Pedro Reis] IPIMAR Natl Inst Biol Resources, P-1449006 Lisbon, Portugal; [Brotas, Vanda] Univ Lisbon, Ctr Oceanog, Fac Ciencias, P-1699 Lisbon, Portugal</t>
  </si>
  <si>
    <t>Universidade de Lisboa</t>
  </si>
  <si>
    <t>Costa, PR (corresponding author), IPIMAR Natl Inst Biol Resources, Av Brasilia, P-1449006 Lisbon, Portugal.</t>
  </si>
  <si>
    <t>prcosta@ipimar.pt</t>
  </si>
  <si>
    <t>Lage, Sandra/IWV-1276-2023; Costa, Pedro/F-2192-2011; Brotas, Vanda/A-2410-2012; Raimundo, Joana/G-2018-2014; Reis Costa, Pedro/N-1908-2019</t>
  </si>
  <si>
    <t>Lage, Sandra/0000-0003-0167-7163; Brotas, Vanda/0000-0001-8612-4167; Raimundo, Joana/0000-0002-5610-0903; Reis Costa, Pedro/0000-0001-6083-470X</t>
  </si>
  <si>
    <t>Portuguese Foundation for Science and Technology [PTDC/MAR/78997/2006]; Fundação para a Ciência e a Tecnologia [PTDC/MAR/78997/2006] Funding Source: FCT</t>
  </si>
  <si>
    <t>Portuguese Foundation for Science and Technology(Fundacao para a Ciencia e a Tecnologia (FCT)); Fundação para a Ciência e a Tecnologia(Fundacao para a Ciencia e a Tecnologia (FCT))</t>
  </si>
  <si>
    <t>We are grateful to Pedro da Conceicao for his technical assistance and to Dr Joao Pereira for kindly providing the octopus specimens. The authors would like to express thanks to Dr Teresa Moita for providing data from the monitoring programme for marine phytoplankton. The Portuguese Foundation for Science and Technology supported this study through the research grant PTDC/MAR/78997/2006.</t>
  </si>
  <si>
    <t>TAYLOR &amp; FRANCIS AS</t>
  </si>
  <si>
    <t>OSLO</t>
  </si>
  <si>
    <t>KARL JOHANS GATE 5, NO-0154 OSLO, NORWAY</t>
  </si>
  <si>
    <t>1745-1000</t>
  </si>
  <si>
    <t>1745-1019</t>
  </si>
  <si>
    <t>MAR BIOL RES</t>
  </si>
  <si>
    <t>Mar. Biol. Res.</t>
  </si>
  <si>
    <t>10.1080/17451000.2012.659668</t>
  </si>
  <si>
    <t>950UX</t>
  </si>
  <si>
    <t>WOS:000304676800011</t>
  </si>
  <si>
    <t>Preece, EP; Moore, BC; Hardy, FJ</t>
  </si>
  <si>
    <t>Preece, E. P.; Moore, Barry C.; Hardy, F. Joan</t>
  </si>
  <si>
    <t>Transfer of microcystin from freshwater lakes to Puget Sound, WA and toxin accumulation in marine mussels (Mytilus trossulus)</t>
  </si>
  <si>
    <t>Cyanobacteria; Seafood; Microcystin; Puget Sound; Marine ecosystem; Eutrophic lakes</t>
  </si>
  <si>
    <t>TROPHIC TRANSFER; FISH; LR; CYANOBACTERIA; IMMUNOASSAY; DEPURATION; TAIHU; CHINA; RISK</t>
  </si>
  <si>
    <t>Many eutrophic inland freshwater lakes in the Puget Sound Washington region produce toxic cyanobacteria blooms annually. While such blooms in lakes tend to be viewed as a localized phenomenon, there is significant potential for downstream export of toxins to freshwater streams, and marine and brackish water environments. However, monitoring for cyanotoxins typically associated with freshwaters, such as the hepatotoxin, microcystin (MC) in marine receiving waters is rare. In 2013 we studied four eutrophic Puget Sound area lakes to assess both toxin transport to marine waters and its potential accumulation in marine shellfish, specifically mussels. Shellfish beds are extensive throughout Puget Sound, and recreational harvest occurs downstream of our study lakes, so a study goal was to also assess if shellfish consumption poses a human health risk for MC exposure. We confirm, for the first time, freshwater to marine transfer of MCs in Puget Sound with subsequent bioaccumulation of MC by mussels. ELISA analysis estimated maximum MC concentrations in source lakes of 2700 mu g/L, up to 0.34 mu g/L in marine waters and 6.5 mu g/kg in mussels. Confirmatory analyses by LC-MS/MS on water and mussel samples identified MC-LA as the major toxin. Although we found relatively low MC levels in mussels, our study implies that potential concern for human food safety is justified and warrants further investigation. (C) 2015 Elsevier Inc. All rights reserved.</t>
  </si>
  <si>
    <t>[Preece, E. P.; Moore, Barry C.] Washington State Univ, Sch Environm, Pullman, WA 99164 USA; [Hardy, F. Joan] Washington State Dept Publ Hlth, Off Shellfish &amp; Water Protect, Olympia, WA 98504 USA</t>
  </si>
  <si>
    <t>Washington State University</t>
  </si>
  <si>
    <t>Preece, EP (corresponding author), Washington State Univ, Sch Environm, POB 646410, Pullman, WA 99164 USA.</t>
  </si>
  <si>
    <t>eppreece@wsu.edu</t>
  </si>
  <si>
    <t>Moore, Barry/AAB-6459-2020</t>
  </si>
  <si>
    <t>United States Environmental Protection Agency (EPA) [PC-00J32601-4]; Washington Department of Health (WDOH); Science to Achieve Results (STAR) program</t>
  </si>
  <si>
    <t>United States Environmental Protection Agency (EPA)(United States Environmental Protection Agency); Washington Department of Health (WDOH); Science to Achieve Results (STAR) program</t>
  </si>
  <si>
    <t>This research was supported by grants from the United States Environmental Protection Agency (EPA) through its National Estuary Program, via Contract no. PC-00J32601-4 with the Washington Department of Health (WDOH) and the Science to Achieve Results (STAR) program. We would like to acknowledge the University of Idaho Mass Spectrometry Core facility for chemical analysis contributions to this work. We would like to thank Jim Zimny, Ray Hanowell, Lindsay Tuttle, Jerry Borchert, and Clara Hard for their assistance in the field, Tom Gries for helpful comments and Francis Sweeney and Gabriella Hannach for their assistance in the laboratory.</t>
  </si>
  <si>
    <t>10.1016/j.ecoenv.2015.07.013</t>
  </si>
  <si>
    <t>CV4UW</t>
  </si>
  <si>
    <t>WOS:000364263000014</t>
  </si>
  <si>
    <t>Alvarez, G; Rengel, J; Araya, M; Alvarez, F; Pino, R; Uribe, E; Díaz, PA; Rossignoli, AE; López-Rivera, A; Blanco, J</t>
  </si>
  <si>
    <t>Alvarez, Gonzalo; Rengel, Jose; Araya, Michael; Alvarez, Francisco; Pino, Roberto; Uribe, Eduardo; Diaz, Patricio A.; Rossignoli, Araceli E.; Lopez-Rivera, Americo; Blanco, Juan</t>
  </si>
  <si>
    <t>Rapid Domoic Acid Depuration in the Scallop Argopecten purpuratus and Its Transfer from the Digestive Gland to Other Organs</t>
  </si>
  <si>
    <t>ASP; amnesic shellfish poisoning; detoxification; Northern Chile; toxicokinetics; modeling</t>
  </si>
  <si>
    <t>SILIQUA-PATULA DIXON; PECTEN-MAXIMUS; KING SCALLOP; PSEUDO-NITZSCHIA; ANATOMICAL DISTRIBUTION; PARALYTIC SHELLFISH; CULTURE; MUSSELS; TOXIN; ACCUMULATION</t>
  </si>
  <si>
    <t>Domoic acid (DA), the main toxin responsible for Amnesic Shellfish Poisoning, frequently affects the marine resources of Chile and other countries across the South Pacific, thus becoming a risk for human health. One of the affected resources is the scallop Argopecten purpuratus. Even though this species has a high commercial importance in Northern Chile and Peru, the characteristics of its DA depuration are not known. In this work, the DA depuration was studied by means of two experiments: one in controlled (laboratory) and another in natural conditions. All organs of A. purpuratus depurated the toxin very quickly in both experiments. In some organs, an increase or a very small decrease of toxin was detected in the early depuration steps. Several models were used to describe this kinetics. The one that included toxin transfer between organs and independent depuration from each organ was the model that best fit the data. It seems, therefore, that the DA in this species is quickly transferred from the digestive gland to all other organs, which release it into the environment. Physiological differences in the two experiments have been shown to have some effect on the depuration from each organ but the actual reasons are still unknown.</t>
  </si>
  <si>
    <t>[Alvarez, Gonzalo; Rengel, Jose; Alvarez, Francisco; Pino, Roberto; Uribe, Eduardo] Univ Catolica Norte, Dept Acuicultura, Fac Ciencias Mar, Coquimbo 1281, Chile; [Alvarez, Gonzalo; Araya, Michael] Univ Catolica Norte, Fac Ciencias Mar, Ctr Invest &amp; Desarrollo Tecnol Algas CIDTA, Coquimbo 1281, Chile; [Alvarez, Gonzalo; Pino, Roberto; Uribe, Eduardo] Pontificia Univ Catolica Valparaiso, Univ Catolica Norte, Programa Cooperat Univ Chile, Acuicultura, Coquimbo 17811421, Chile; [Diaz, Patricio A.] Univ Los Lagos, Ctr Mar I, Puerto Montt 557, Chile; [Diaz, Patricio A.] Univ Los Lagos, CeBiB, Puerto Montt 557, Chile; [Rossignoli, Araceli E.; Blanco, Juan] Ctr Invest Marinas Xunta de Galicia, Apto 13, Vilanova De Arousa 36620, Pontevedra, Spain; [Lopez-Rivera, Americo] Univ Chile, Fac Med, Inst Ciencias Biomed, Lab Toxinas Marinas, Santiago 1027, Chile</t>
  </si>
  <si>
    <t>Universidad Catolica del Norte; Universidad Catolica del Norte; Pontificia Universidad Catolica de Valparaiso; Universidad Catolica del Norte; Universidad de Los Lagos; Universidad de Los Lagos; Universidad de Chile</t>
  </si>
  <si>
    <t>Alvarez, G (corresponding author), Univ Catolica Norte, Dept Acuicultura, Fac Ciencias Mar, Coquimbo 1281, Chile.;Alvarez, G (corresponding author), Univ Catolica Norte, Fac Ciencias Mar, Ctr Invest &amp; Desarrollo Tecnol Algas CIDTA, Coquimbo 1281, Chile.;Alvarez, G (corresponding author), Pontificia Univ Catolica Valparaiso, Univ Catolica Norte, Programa Cooperat Univ Chile, Acuicultura, Coquimbo 17811421, Chile.;Blanco, J (corresponding author), Ctr Invest Marinas Xunta de Galicia, Apto 13, Vilanova De Arousa 36620, Pontevedra, Spain.</t>
  </si>
  <si>
    <t>gmalvarez@ucn.cl; jose.rengel@ucn.cl; falvarezsego@gmail.com; roberto.pino@alumnos.ucn.cl; euribe@ucn.cl; araceli.escudeiro.rossignoli@xunta.gal; juan.carlos.blanco.perez@xunta.gal</t>
  </si>
  <si>
    <t>Uribe, Eduardo/D-1590-2012; Alvarez, Gonzalo/W-1262-2017; Blanco, Juan/A-8000-2008; Diaz, Patricio/B-8128-2018; Escudeiro Rossignoli, Araceli/ABF-5476-2020</t>
  </si>
  <si>
    <t>Blanco, Juan/0000-0003-2123-7747; Diaz, Patricio/0000-0002-9403-8151; Escudeiro Rossignoli, Araceli/0000-0002-6052-9067; Alvarez Vergara, Gonzalo/0000-0001-5812-1559; Rengel, Jose/0000-0003-4324-6820</t>
  </si>
  <si>
    <t>Conselleria do Mar, Xunta de Galicia, Spain [IT17F10002]; Universidad Catolica del Norte, Chile [IT17F10002]; International Cooperation Programme of the National Agency for Research and Development (ANID) [REDI170575]; ANID (ANID + PAI/CONCURSO NACIONAL INSERCION EN LA ACADEMIA CONVOCATORIA 2015) [79150008]</t>
  </si>
  <si>
    <t>Conselleria do Mar, Xunta de Galicia, Spain(Xunta de Galicia); Universidad Catolica del Norte, Chile; International Cooperation Programme of the National Agency for Research and Development (ANID); ANID (ANID + PAI/CONCURSO NACIONAL INSERCION EN LA ACADEMIA CONVOCATORIA 2015)</t>
  </si>
  <si>
    <t>This research was funded by the ANID + FONDEF/PRIMER CONCURSO INVESTIGACION TECNOLOGICATEMATICOENSISTEMAS PESQUERO ACUICOLAS FRENTEAFLORECIMIENTOS ALGALES NOCIVOS FANS IDeA DEL FONDO DE FOMENTO AL DESARROLLO CIENTIFICO Y TECNOLOGICO, FONDEF/ANID 2017, IT17F10002 developed within the framework of a cooperation agreement between the Conselleria do Mar, Xunta de Galicia, Spain and the Universidad Catolica del Norte, Chile. P. Diaz and G. Alvarez were funded by project REDI170575 from the International Cooperation Programme of the National Agency for Research and Development (ANID). Gonzalo Alvarez was funded by the ANID (ANID + PAI/CONCURSO NACIONAL INSERCION EN LA ACADEMIA CONVOCATORIA 2015, 79150008).</t>
  </si>
  <si>
    <t>10.3390/toxins12110698</t>
  </si>
  <si>
    <t>OX7PZ</t>
  </si>
  <si>
    <t>WOS:000593753400001</t>
  </si>
  <si>
    <t>Wang, M; Qiu, Y; Zhang, ZY; Chen, YT; Qin, WL; Guan, WC; Li, G; Yu, HG; Dai, CJ; Li, RH; Ma, ZL</t>
  </si>
  <si>
    <t>Wang, Min; Qiu, Yu; Zhang, Ziyi; Chen, Yutao; Qin, Wenli; Guan, Wanchun; Li, Gang; Yu, Hengguo; Dai, Chuanjun; Li, Renhui; Ma, Zengling</t>
  </si>
  <si>
    <t>Dual characteristics of Bellamya aeruginosa encountering Microcystis aeruginosa: Algal control and toxin depuration</t>
  </si>
  <si>
    <t>Bellamya aeruginosa; Microcystis aeruginosa; Microcystins; Bio-manipulation; Health risk</t>
  </si>
  <si>
    <t>LAKE TAIHU; BOUND MICROCYSTINS; LYMNAEA-STAGNALIS; FISH-TISSUES; CYANOBACTERIA; WATER; BIOACCUMULATION; ACCUMULATION; BLOOMS; LR</t>
  </si>
  <si>
    <t>The benthic gastropods Bellamya aeruginosa (B. aeruginosa) is ubiquitous in freshwater in China and neighboring countries with great edible value. It has been recognized as a potential manipulator to control harmful algal blooms due to its filtration on algal cells. In this study, the control effect of B. aeruginosa on toxic and non-toxic Microcystis aeruginosa (M. aeruginosa), and the accumulation and depuration of microcystins (MCs) in the snail were systematically explored. Results indicated that although toxic M. aeruginosa could protect itself via pro-ducing MCs, the introduction of B. aeruginosa could still effectively inhibit the algae with cell density below 1 x 106 cells/mL. Hepatopancreas was the primary target of MCs in all tissues of B. aeruginosa, presenting a maximum of 3089.60 ng/g DW when exposed to toxic M. aeruginosa of 1.0 x 107 cells/mL. The enrichment of MCs in other tissues following the order of digestive tract &gt; gonad &gt; mantle &gt; muscle. Interestingly, snail could again excrete previously enriched MCs when transferred to non-toxic M. aeruginosa, giving rise to over 80% reduction of MCs in the body. After depuration, the estimated daily intake (EDI) of free MCs in intact individuals and the edible parts of B. aeruginosa were both lower than the tolerable daily intake (TDI). These results implicated that B. aeruginosa could control low density of M. aeruginosa in spring. Particularly, the snail could be perfectly safe to consume by purifying for a while after using as manipulator.</t>
  </si>
  <si>
    <t>[Wang, Min; Qiu, Yu; Zhang, Ziyi; Chen, Yutao; Qin, Wenli; Yu, Hengguo; Dai, Chuanjun; Li, Renhui; Ma, Zengling] Wenzhou Univ, Zhejiang Prov Key Lab Subtrop Water Environm &amp; Mar, Wenzhou 325035, Peoples R China; [Wang, Min; Qiu, Yu; Zhang, Ziyi; Chen, Yutao; Qin, Wenli; Yu, Hengguo; Dai, Chuanjun; Li, Renhui; Ma, Zengling] Wenzhou Univ, Natl &amp; Local Joint Engn Res Ctr Ecol Treatment Tec, Wenzhou 325035, Peoples R China; [Guan, Wanchun] Wenzhou Med Univ, Sch Lab Med &amp; Life Sci, Dept Marine Biotechnol, Wenzhou 325035, Zhejiang, Peoples R China; [Li, Gang] Chinese Acad Sci, South China Sea Inst Oceanol, Key Lab Trop Marine Bioresources &amp; Ecol, Guangzhou 510301, Peoples R China</t>
  </si>
  <si>
    <t>Wenzhou University; Wenzhou University; Wenzhou Medical University; Chinese Academy of Sciences; South China Sea Institute of Oceanology, CAS</t>
  </si>
  <si>
    <t>Ma, ZL (corresponding author), Wenzhou Univ, Zhejiang Prov Key Lab Subtrop Water Environm &amp; Mar, Wenzhou 325035, Peoples R China.</t>
  </si>
  <si>
    <t>mazengling@wzu.edu.cn</t>
  </si>
  <si>
    <t>guan, wanchun/AAI-1692-2021</t>
  </si>
  <si>
    <t>guan, wanchun/0000-0003-0427-9320</t>
  </si>
  <si>
    <t>National Key R &amp; D Program of China [2018YFE0103700]; Zhejiang Provincial Natural Science Foundation of China [LQ20C030008, LZ21C030001]; National Natural Science Foundation [42007372, 41876124, 61871293, 61901303]</t>
  </si>
  <si>
    <t>National Key R &amp; D Program of China; Zhejiang Provincial Natural Science Foundation of China(Natural Science Foundation of Zhejiang Province); National Natural Science Foundation(National Natural Science Foundation of China (NSFC))</t>
  </si>
  <si>
    <t>This work was supported by the National Key R &amp; D Program of China (No. 2018YFE0103700) , the Zhejiang Provincial Natural Science Foundation of China (Nos. LQ20C030008 and LZ21C030001) , and the National Natural Science Foundation (Nos. 42007372, 41876124, 61871293, 61901303) .</t>
  </si>
  <si>
    <t>MAR 1</t>
  </si>
  <si>
    <t>10.1016/j.ecoenv.2023.114596</t>
  </si>
  <si>
    <t>FEB 2023</t>
  </si>
  <si>
    <t>C7BL4</t>
  </si>
  <si>
    <t>WOS:000963426700001</t>
  </si>
  <si>
    <t>Röder, K; Fritz, N; Gerdts, G; Luckas, B</t>
  </si>
  <si>
    <t>Roeder, Karin; Fritz, Nicole; Gerdts, Gunnar; Luckas, Bernd</t>
  </si>
  <si>
    <t>ACCUMULATION AND DEPURATION OF YESSOTOXIN IN TWO BIVALVES</t>
  </si>
  <si>
    <t>marine toxins; shellfish toxicity; yessotoxin; YTX; 45-hydroxy yessotoxin; carboxy yessotoxin; keto yessotoxin; Protoceratium reticulatum; Gonyaulax grindleyi; blue mussels; Mytilus edulis; Pacific oysters; Crassostrea gigas; LC-MS/MS; metabolism</t>
  </si>
  <si>
    <t>PROTOCERATIUM-RETICULATUM; OKADAIC ACID; MUSSELS; SHELLFISH; IDENTIFICATION; ANALOGS; TOXINS; BREVETOXINS; CIGUATOXINS; TOXICITY</t>
  </si>
  <si>
    <t>Contamination of bivalves with yessotoxins (YTXs) has been reported since 1987 in several coastal environments. In our study we investigated the accumulation and the metabolism of YTXs in 2 bivalve species important to German fisheries and aquaculture. Mussels and oysters. Mytilus edulis and Crassostrea gigas, were exposed to the YTX-producing dinoflagellate Protoceratium reticulatum isolated from the North Sea. Toxin profiles from algae and bivalves were analyzed by liquid chromatography with tandem mass spectrometry (LC-MS/MS). It was evident that 45-hydroxy YTX (45-OH YTX), carboxy YTX (COOH YTX), and the putative 45-hydroxy-carboxy YTX (45-OH-COOH YTX) were the dominant YTX analogues in M. edulis. The oyster C. gigas displayed a different toxin profile. YTX, 45-OH YTX, and 45-OH-COOH YTX were also present, but COOH YTX was not detectable. Furthermore, 2 unidentified analogues with the same MS/MS transition ([M-H](-) &gt; [M-H-SO3](-)) occurred in both bivalve species. Homo YTX and 45-hydroxy-homo YTX, which are regulated together with YTX and 45-OH YTX in 2002/225 EC were not detected. In general, we confirmed former field investigations on accumulation and metabolism of YTXs in M. edulis; however, this is the first study on accumulation and metabolism of YTXs in the oyster C. gigas.</t>
  </si>
  <si>
    <t>[Roeder, Karin; Fritz, Nicole; Luckas, Bernd] Univ Jena, Inst Nutr, D-07743 Jena, Germany; [Gerdts, Gunnar] Alfred Wegener Inst Polar &amp; Marine Res, Biol Anstalt Helgoland, D-27498 Helgoland, Germany</t>
  </si>
  <si>
    <t>Friedrich Schiller University of Jena; Helmholtz Association; Alfred Wegener Institute, Helmholtz Centre for Polar &amp; Marine Research</t>
  </si>
  <si>
    <t>Röder, K (corresponding author), Univ Jena, Inst Nutr, Dornburger Str 25, D-07743 Jena, Germany.</t>
  </si>
  <si>
    <t>Karin.Roeder@uni-jena.de</t>
  </si>
  <si>
    <t>Gerdts, Gunnar/R-7000-2016</t>
  </si>
  <si>
    <t>Gerdts, Gunnar/0000-0003-0872-3927</t>
  </si>
  <si>
    <t>10.2983/035.030.0124</t>
  </si>
  <si>
    <t>753GS</t>
  </si>
  <si>
    <t>Green Submitted</t>
  </si>
  <si>
    <t>WOS:000289760900024</t>
  </si>
  <si>
    <t>Martins, JC; Domínguez-Pérez, D; Azevedo, C; Braga, AC; Costae, PR; Osório, H; Vasconcelos, V; Campos, A</t>
  </si>
  <si>
    <t>Martins, Jose Carlos; Dominguez-Perez, Dany; Azevedo, Catarina; Braga, Ana Catarina; Costae, Pedro Reis; Osorio, Hugo; Vasconcelos, Vitor; Campos, Alexandre</t>
  </si>
  <si>
    <t>Molecular Responses of Mussel Mytilus galloprovincialis Associated to Accumulation and Depuration of Marine Biotoxins Okadaic Acid and Dinophysistoxin-1 Revealed by Shotgun Proteomics</t>
  </si>
  <si>
    <t>okadaic acid; dinophysistoxins; Prorocentrum lima; Mytilus galloprovincialis; quantitative proteomics; molecular markers</t>
  </si>
  <si>
    <t>DINOFLAGELLATE PROROCENTRUM-LIMA; SHELLFISH POISONING TOXINS; DSP TOXINS; PERNA-VIRIDIS; BLUE MUSSELS; DIFFERENTIAL DYNAMICS; PORTUGUESE BIVALVES; CORBICULA-FLUMINEA; P-GLYCOPROTEIN; TERM EXPOSURE</t>
  </si>
  <si>
    <t>The molecular pathways behind the toxicity of diarrheic shellfish toxins (DSTs) in bivalves have been scarcely studied. Thus, a shotgun proteomics approach was applied in this work to understand bivalves' molecular responses to the dinoflagellate Prorocentrum lima (1.0 x 10(6) cells/L). Protein expression along with toxins levels were analyzed in the gills and digestive gland of the mussel Mytilus galloprovincialis during and after exposure to this toxic strain. Results revealed an accumulation of OA and DTX1 only in the digestive gland with maximum amounts attained at the end of uptake phase (day 5; 2819.2 +/- 522.2 mu g OA/kg and 1107.1 +/- 267.9 mu g DTX1/kg). At the end of the depuration phase (day 20), 16% and 47% of total OA and DTX1 concentrations remained in the digestive gland tissues, respectively. The shotgun proteomic analyses yielded 3051 proteins in both organs. A total of 56 and 54 differentially expressed proteins (DEPs) were revealed in the digestive gland and gills, respectively. Both organs presented the same response dynamics along the experiment, although with tissue-specific features. The early response (3 days uptake) was characterized by a high number of DEPs, being more marked in gills, in relation to the latter time points (5 days uptake and depuration). Functional enrichment analysis revealed the up-regulation of carboxylic (GO:0046943) and organic acid transmembrane transporter activity (GO:0005342) pathways after 3 days uptake for digestive gland. Matching to these pathways are a group of proteins related to transmembrane transport and response to toxic substances and xenobiotics, namely P-glycoprotein (ABCB11), Sodium-dependent proline transporter (SLC6A7), and Sideroflexin-1 (SFXN1). According to Clusters of Orthologous Groups (GOs) categories, most of the DEPs found for digestive gland in all time-points were related with cellular processes and signaling and involving signal transduction mechanisms, cytoskeleton and post-translational modification, protein turnover, chaperone functions. In gills, the early uptake phase was marked by a balance between DEPs related with cellular processes and signaling and metabolism. Depuration is clearly marked by processes related with metabolism, mainly involving secondary metabolites biosynthesis, transport, and catabolism. Proteomic data are available via ProteomeXchange with identifier PXD022293.</t>
  </si>
  <si>
    <t>[Martins, Jose Carlos; Dominguez-Perez, Dany; Azevedo, Catarina; Vasconcelos, Vitor; Campos, Alexandre] Univ Porto, CIIMAR Interdisciplinary Ctr Marine &amp; Environm Re, Terminal Cruzeiros Porto Leixoes, Porto, Portugal; [Braga, Ana Catarina; Costae, Pedro Reis] IPMA Inst Portugues Mare Atmosfera, Lisbon, Portugal; [Osorio, Hugo] Univ Porto, I3S Inst Invest &amp; Inov Saude, Porto, Portugal; [Osorio, Hugo] Univ Porto, IPATIMUP, Inst Patol &amp; Imunol Mol, Porto, Portugal; [Osorio, Hugo] Univ Porto, Fac Med, Porto, Portugal; [Vasconcelos, Vitor] Univ Porto, Fac Sci, Biol Dept, Porto, Portugal</t>
  </si>
  <si>
    <t>Universidade do Porto; Instituto Portugues do Mar e da Atmosfera; Universidade do Porto; i3S - Instituto de Investigacao e Inovacao em Saude, Universidade do Porto; Universidade do Porto; Universidade do Porto; Universidade do Porto</t>
  </si>
  <si>
    <t>Campos, A (corresponding author), Univ Porto, CIIMAR Interdisciplinary Ctr Marine &amp; Environm Re, Terminal Cruzeiros Porto Leixoes, Porto, Portugal.</t>
  </si>
  <si>
    <t>acampos@ciimar.up.pt</t>
  </si>
  <si>
    <t>Martins, José/J-7920-2012; Vasconcelos, Vitor/A-8933-2008; Campos, Alexandre/AGP-3558-2022; Osorio, Hugo/A-7847-2012; Campos, Alexandre/D-2865-2014; Braga, Ana/GLU-7833-2022; Dominguez Perez, Dany/AAF-8593-2020</t>
  </si>
  <si>
    <t>Campos, Alexandre/0000-0003-4621-885X; Braga, Ana/0000-0001-7748-438X; Martins, Jose Carlos/0000-0003-2134-6169; Dominguez Perez, Dany/0000-0002-5211-972X</t>
  </si>
  <si>
    <t>Portuguese Science Foundation (Fundacao para a Ciencia e a Tecnologia, FCT); FCT [UIDB/04423/2020, UIDP/04423/2020]; European Regional Development Fund (ERDF); Portuguese Mass Spectrometry Network [ROTEIRO/0028/2013, LISBOA-01-0145-FEDER-022125]; Projects MOREBIVALVES [PTDC/ASP-PES/31762/2017]</t>
  </si>
  <si>
    <t>Portuguese Science Foundation (Fundacao para a Ciencia e a Tecnologia, FCT)(Fundacao para a Ciencia e a Tecnologia (FCT)); FCT(Fundacao para a Ciencia e a Tecnologia (FCT)); European Regional Development Fund (ERDF)(European Union (EU)); Portuguese Mass Spectrometry Network; Projects MOREBIVALVES</t>
  </si>
  <si>
    <t>This work was funded by Portuguese Science Foundation (Fundacao para a Ciencia e a Tecnologia, FCT) and under the Projects MOREBIVALVES (PTDC/ASP-PES/31762/2017) and by the Strategic Funding UIDB/04423/2020 and UIDP/04423/2020 through national funds provided by FCT and European Regional Development Fund (ERDF), in the framework of the program PT2020. This work had also support from the Portuguese Mass Spectrometry Network, integrated in the National Roadmap of Research Infrastructures of Strategic Relevance (ROTEIRO/0028/2013 and LISBOA-01-0145-FEDER-022125).</t>
  </si>
  <si>
    <t>DEC 16</t>
  </si>
  <si>
    <t>10.3389/fmars.2020.589822</t>
  </si>
  <si>
    <t>PH9BD</t>
  </si>
  <si>
    <t>WOS:000600697700001</t>
  </si>
  <si>
    <t>Kaga, S; Sato, S; Kaga, Y; Naiki, K; Watanabe, S; Yamada, Y; Ogata, T</t>
  </si>
  <si>
    <t>Kaga, Shinnosuke; Sato, Shigeru; Kaga, Yoshimasa; Naiki, Kimiaki; Watanabe, Shiho; Yamada, Yuichiro; Ogata, Takehiko</t>
  </si>
  <si>
    <t>Prediction of on-site depuration of paralytic shellfish poisoning toxins accumulated in the scallop Patinopecten yessoensis of Ofunato Bay, Japan</t>
  </si>
  <si>
    <t>FISHERIES SCIENCE</t>
  </si>
  <si>
    <t>Detoxification rate equation; Dinoflagellate; Scallop detoxification; Paralytic shellfish poisoning</t>
  </si>
  <si>
    <t>IWATE PREFECTURE; PROTOGONYAULAX</t>
  </si>
  <si>
    <t>In this paper, we present a decay equation for paralytic shellfish poisoning (PSP) toxins using long-term field data spanning more than 10 years in order to predict the detoxification period for the scallop Patinopecten yessoensis in Ofunato Bay, Japan. From the data, we obtained the date of maximum toxicity in the digestive gland (DG) of the scallop and then the date of detoxification. Next, we performed linear regression analysis between log(e)-toxicities and days after the maximum toxicity level for each study year. Toxicity declined at a rate of 1.5 %/day, and a period of 3-9 months was required for the scallop to achieve a toxicity level of 20 mouse units (MU)/g DG tissue, which is a critical level for determining monitoring frequency and area of scallop toxicity. We then estimated the number of days needed to reach 20 MU/g DG tissue (t (20)) using the equations obtained by the above-mentioned analysis, and we performed another linear regression analysis between the log(e) (maximum toxicity) and t (20) for each year. The difference between the actual and predicted detoxification time ranged from -16 to 18 days. We conclude that these equations can be used to predict the depuration of PSP toxins from scallops in Ofunato Bay.</t>
  </si>
  <si>
    <t>[Kaga, Shinnosuke; Kaga, Yoshimasa; Naiki, Kimiaki; Watanabe, Shiho] Iwate Fisheries Technol Ctr, Kamaishi, Iwate 0260001, Japan; [Sato, Shigeru; Yamada, Yuichiro; Ogata, Takehiko] Kitasato Univ, Sch Marine Biosci, Sagamihara, Kanagawa 2520373, Japan</t>
  </si>
  <si>
    <t>Kaga, S (corresponding author), Iwate Fisheries Technol Ctr, 3-75-3 Heita, Kamaishi, Iwate 0260001, Japan.</t>
  </si>
  <si>
    <t>s-kaga@pref.iwate.jp</t>
  </si>
  <si>
    <t>Research Fund for Reconstruction Aid for the East Japan Great Earthquake Disaster, Japanese Society of Fisheries Oceanography PICES/ICES; Regulatory Research Projects for Food Safety, Animal Health and Plant Protection [2602]; Tohoku Ecosystem-Associated Marine Sciences (TEAMS) research program of the Ministry of Education, Culture, Sports, Science and Technology (MEXT)</t>
  </si>
  <si>
    <t>Research Fund for Reconstruction Aid for the East Japan Great Earthquake Disaster, Japanese Society of Fisheries Oceanography PICES/ICES; Regulatory Research Projects for Food Safety, Animal Health and Plant Protection; Tohoku Ecosystem-Associated Marine Sciences (TEAMS) research program of the Ministry of Education, Culture, Sports, Science and Technology (MEXT)</t>
  </si>
  <si>
    <t>We would like to thank Dr. S. Watabe for assistance with English corrections and for his valuable comments on an earlier draft of this paper. We also thank Dr. K. Sekiguchi for his useful comments. The authors are grateful to the Iwate Federation of Fisheries Cooperative Associations and the Ofunato Fisheries Cooperative Association for their kind assistance with the field survey. The toxicity of samples was analyzed by the Iwate Prefectural Institute of Public Health. This work was supported in part by the Research Fund for Reconstruction Aid for the East Japan Great Earthquake Disaster, Japanese Society of Fisheries Oceanography PICES/ICES; the Regulatory Research Projects for Food Safety, Animal Health and Plant Protection (no. 2602); and the Tohoku Ecosystem-Associated Marine Sciences (TEAMS) research program of the Ministry of Education, Culture, Sports, Science and Technology (MEXT).</t>
  </si>
  <si>
    <t>SPRINGER JAPAN KK</t>
  </si>
  <si>
    <t>TOKYO</t>
  </si>
  <si>
    <t>SHIROYAMA TRUST TOWER 5F, 4-3-1 TORANOMON, MINATO-KU, TOKYO, 105-6005, JAPAN</t>
  </si>
  <si>
    <t>0919-9268</t>
  </si>
  <si>
    <t>1444-2906</t>
  </si>
  <si>
    <t>FISHERIES SCI</t>
  </si>
  <si>
    <t>Fish. Sci.</t>
  </si>
  <si>
    <t>10.1007/s12562-015-0891-6</t>
  </si>
  <si>
    <t>Fisheries</t>
  </si>
  <si>
    <t>CN2MZ</t>
  </si>
  <si>
    <t>WOS:000358257100005</t>
  </si>
  <si>
    <t>Blanco, J; Mauriz, A; Alvarez, G</t>
  </si>
  <si>
    <t>Blanco, Juan; Mauriz, Aida; Alvarez, Gonzalo</t>
  </si>
  <si>
    <t>Distribution of Domoic Acid in the Digestive Gland of the King ScallopPecten maximus</t>
  </si>
  <si>
    <t>domoic acid; digestive gland; cellular types; accumulation; heterogeneity; toxin distribution; depuration</t>
  </si>
  <si>
    <t>PSEUDO-NITZSCHIA-MULTISERIES; SILIQUA-PATULA DIXON; PECTEN-MAXIMUS; SEA LIONS; ANATOMICAL DISTRIBUTION; OKADAIC ACID; SHELLFISH; DEPURATION; TOXIN; BAY</t>
  </si>
  <si>
    <t>The king scallopPecten maximusretains the amnesic shellfish poisoning toxin, domoic acid (DA), for a long time. Most of the toxin is accumulated in the digestive gland, but this organ contains several cell types whose contribution to the accumulation of the toxin is unknown. Determining the time-course of the depuration by analyzing whole organs is difficult because the inter-individual variability is high. A sampling method, using biopsies of the digestive gland, has been developed. This method allows for repetitive sampling of the same scallop, but the representativeness of the samples obtained in this way needs to be validated. In this work, we found that the distribution of DA in the digestive gland of the scallops is mostly homogeneous. Only the area closest to the gonad, and especially its outer portion, had a lower concentration than the other ones, probably due to a transfer of the toxin to the intestinal loop. Samples obtained by biopsies can therefore be considered to be representative. Most of the toxin was accumulated in large cells (mostly digestive cells), which could be due to differences during the toxin absorption or to the preferential depuration of the toxin from the small cells (mostly secretory).</t>
  </si>
  <si>
    <t>[Blanco, Juan; Mauriz, Aida] Xunta Galicia, Ctr Invest Marinas, Pedras Coron S-N, Vilanova De Arousa 36620, Spain; [Alvarez, Gonzalo] Univ Catolica Norte, Fac Ciencias Mar, Dept Acuicultura, Larrondo 1281,Casilla 117, Coquimbo, Chile; [Alvarez, Gonzalo] Univ Catolica Norte, Fac Ciencias Mar, Ctr Invest &amp; Desarrollo Tecnol Algas CIDTA, Larrondo 1281,Casilla 117, Coquimbo, Chile</t>
  </si>
  <si>
    <t>Universidad Catolica del Norte; Universidad Catolica del Norte</t>
  </si>
  <si>
    <t>Blanco, J (corresponding author), Xunta Galicia, Ctr Invest Marinas, Pedras Coron S-N, Vilanova De Arousa 36620, Spain.;Alvarez, G (corresponding author), Univ Catolica Norte, Fac Ciencias Mar, Dept Acuicultura, Larrondo 1281,Casilla 117, Coquimbo, Chile.;Alvarez, G (corresponding author), Univ Catolica Norte, Fac Ciencias Mar, Ctr Invest &amp; Desarrollo Tecnol Algas CIDTA, Larrondo 1281,Casilla 117, Coquimbo, Chile.</t>
  </si>
  <si>
    <t>juan.carlos.blanco.perez@xunta.es; amauriz@cimacoron.org; gmalvarez@ucn.cl</t>
  </si>
  <si>
    <t>Alvarez, Gonzalo/W-1262-2017; Blanco, Juan/A-8000-2008</t>
  </si>
  <si>
    <t>Blanco, Juan/0000-0003-2123-7747; Alvarez Vergara, Gonzalo/0000-0001-5812-1559</t>
  </si>
  <si>
    <t>Programa de Programa de Recursos Marinos of the Conselleria de Innovacion, Industria e Comercio, Xunta de Galicia [PGIDIT04RMA501007PR]; CONICYT+FONDEF/PRIMER CONCURSO INVESTIGACION TENOLOGICA TEMATICO EN SISTEMAS PESQUERO ACUICOLAS FRENTE A FLORECIMIENTOS ALGALES NOCIVOS FANS IDeA DEL FONDO DE FOMENTO AL DESARROLLO CIENTIFICO Y TECNOLOGICO, FONDEF/CONYCIT [2017 IT17F10002]; Universidad Catolica del Norte, Coquimbo, Chile; Centro de Investigacions Marinas, Xunta de Galicia. Spain; Xunta de Galicia</t>
  </si>
  <si>
    <t>Programa de Programa de Recursos Marinos of the Conselleria de Innovacion, Industria e Comercio, Xunta de Galicia(Xunta de Galicia); CONICYT+FONDEF/PRIMER CONCURSO INVESTIGACION TENOLOGICA TEMATICO EN SISTEMAS PESQUERO ACUICOLAS FRENTE A FLORECIMIENTOS ALGALES NOCIVOS FANS IDeA DEL FONDO DE FOMENTO AL DESARROLLO CIENTIFICO Y TECNOLOGICO, FONDEF/CONYCIT; Universidad Catolica del Norte, Coquimbo, Chile; Centro de Investigacions Marinas, Xunta de Galicia. Spain; Xunta de Galicia(Xunta de Galicia)</t>
  </si>
  <si>
    <t>This research was funded by the Programa de Programa de Recursos Marinos of the Conselleria de Innovacion, Industria e Comercio, Xunta de Galicia, grant number PGIDIT04RMA501007PR and The APC was funded by CONICYT+FONDEF/PRIMER CONCURSO INVESTIGACION TENOLOGICA TEMATICO EN SISTEMAS PESQUERO ACUICOLAS FRENTE A FLORECIMIENTOS ALGALES NOCIVOS FANS IDeA DEL FONDO DE FOMENTO AL DESARROLLO CIENTIFICO Y TECNOLOGICO, FONDEF/CONYCIT 2017 IT17F10002, Universidad Catolica del Norte, Coquimbo, Chile, and Centro de Investigacions Marinas, Xunta de Galicia. Spain. The work of Aida Mauriz was funded by the Xunta de Galicia, through a Ph.D. grant.</t>
  </si>
  <si>
    <t>10.3390/toxins12060371</t>
  </si>
  <si>
    <t>MN9VU</t>
  </si>
  <si>
    <t>WOS:000551188000063</t>
  </si>
  <si>
    <t>Fernandes, S; Welker, M; Vasconcelos, VM</t>
  </si>
  <si>
    <t>Fernandes, Sandra; Welker, Martin; Vasconcelos, Vitor Manuel</t>
  </si>
  <si>
    <t>Changes in the GST Activity of the Mussel Mytilus galloprovincialis during Exposure and Depuration of Microcystins</t>
  </si>
  <si>
    <t>JOURNAL OF EXPERIMENTAL ZOOLOGY PART A-ECOLOGICAL AND INTEGRATIVE PHYSIOLOGY</t>
  </si>
  <si>
    <t>CYANOBACTERIAL TOXIN; ANODONTA-CYGNEA; WATER; LR; ACCUMULATION; LAKE; NODULARIN; RESPONSES; DYNAMICS</t>
  </si>
  <si>
    <t>Mussels are quite resistant to cyanotoxins and their resistance may be because of an efficient metabolization of cyanotoxins by glutathione-S-transferases (GST) activity. Nevertheless, other secondary metabolites may interfere with the detoxication efficiency. The accumulation and depuration of hepatotoxins produced by the freshwater cyanobacterium Microcystis aeruginosa in the mussel Mytilus galloprovincialis were studied. Mussels were fed twice a day 1.5 x 10(5) cells/mL of the toxic cyanobacterium, which produces microcystins (MCs) -FR, -LR and -WR, for 4 days. After that period, the animals were placed in toxin-free water and were fed the green algae Ankistrodesmus sp. During 2 weeks, the concentration of the toxin in the mussels was monitored using an ELISA assay. Mussels showed a maximum detectable level of MCs of 0.38 mu g/g mussels dry weight (DW) during the accumulation period and 0.37 mu g MC/g mussel DW by day 4 of the depuration period. Then there was a decrease trend with peaks of toxin at days 8 and 12 of the depuration period. The activity of the detoxication enzymes GST was studied and the results showed that the peaks of toxin in the mussels coincide with an increase in the activity of GST. These results support the hypothesis that the rise of the toxin level on days 4, 8 and 12 of the depuration period in the mussels may be related to the renewal of protein phosphatases and subsequent release of unbound toxins. J. Exp. Zool. 311A:226-230, 2009. (C) 2009 Wiley-Liss, Inc.</t>
  </si>
  <si>
    <t>[Fernandes, Sandra; Vasconcelos, Vitor Manuel] Ctr Marine &amp; Environm Res, CIIMAR CIMAR, P-4050123 Oporto, Portugal; [Fernandes, Sandra; Vasconcelos, Vitor Manuel] Univ Porto, Dept Zool &amp; Antropol, Fac Ciencias, P-4100 Oporto, Portugal; [Welker, Martin] AnagnosTec GmbH, Potsdam, Germany</t>
  </si>
  <si>
    <t>Universidade do Porto; Universidade do Porto</t>
  </si>
  <si>
    <t>Vasconcelos, VM (corresponding author), Ctr Marine &amp; Environm Res, CIIMAR CIMAR, R Bragas 289, P-4050123 Oporto, Portugal.</t>
  </si>
  <si>
    <t>vmvascon@fc.up.pt</t>
  </si>
  <si>
    <t>Fernandes, Sandra/Q-2679-2019; Welker, Martin/E-9795-2011; Vasconcelos, Vitor/A-8933-2008</t>
  </si>
  <si>
    <t>Welker, Martin/0000-0001-9819-6264; Vasconcelos, Vitor/0000-0003-3585-2417</t>
  </si>
  <si>
    <t>2471-5646</t>
  </si>
  <si>
    <t>J EXP ZOOL PART A</t>
  </si>
  <si>
    <t>J. Exp. Zool. Part A-Ecol. Integr. Physiol.</t>
  </si>
  <si>
    <t>311A</t>
  </si>
  <si>
    <t>10.1002/jez.524</t>
  </si>
  <si>
    <t>Zoology</t>
  </si>
  <si>
    <t>420VB</t>
  </si>
  <si>
    <t>WOS:000264316200010</t>
  </si>
  <si>
    <t>Nielsen, LT; Hansen, PJ; Krock, B; Vismann, B</t>
  </si>
  <si>
    <t>Nielsen, Lasse Tor; Hansen, Per Juel; Krock, Bernd; Vismann, Bent</t>
  </si>
  <si>
    <t>Accumulation, transformation and breakdown of DSP toxins from the toxic dinoflagellate Dinophysis acuta in blue mussels, Mytilus edulis</t>
  </si>
  <si>
    <t>Diarrhetic shellfish poisoning; Okadaic acid; Dinophysistoxin; Pectenotoxin; Dinophysis; Mytilus edulis</t>
  </si>
  <si>
    <t>PECTENOTOXIN-2 SECO ACID; DIARRHETIC SHELLFISH TOXINS; HARMFUL ALGAL BLOOMS; OKADAIC ACID; NEW-ZEALAND; ACTIN CYTOSKELETON; POISONING TOXINS; IDENTIFICATION; DEPURATION; PROFILES</t>
  </si>
  <si>
    <t>Okadaic acid (OA), dinophysistoxins (DTX) and pectenotoxins (PTX) produced by the dinoflagellates Dinophysis spp. can accumulate in shellfish and cause diarrhetic shellfish poisoning upon human consumption. Shellfish toxicity is a result of algal abundance and toxicity as well as accumulation and depuration kinetics in mussels. We mass-cultured Dinophysis acuta containing OA, DTX-1b and PTX-2 and fed it to the blue mussel, Mytilus edulis under controlled laboratory conditions for a week to study toxin accumulation and transformation. Contents of OA and DTX-1b in mussels increased linearly with incubation time, and the net toxin accumulation was 66% and 71% for OA and DTX-1b, respectively. Large proportions (approximate to 50%) of both these toxins were transformed to fatty acid esters. Most PTX-2 was transformed to PTX-2 seco-acid and net accumulation was initially high, but decreased progressively throughout the experiment, likely due to esterification and loss of detestability. We also quantified depuration during the subsequent four days and found half-life times of 5-6 days for OA and DTX-1b. Measurements of dissolved toxins revealed that depuration was achieved through excreting rather than metabolizing toxins. This is the first study to construct a full mass balance of DSP toxins during both accumulation and deputation, and we demonstrate rapid toxin accumulation in mussels at realistic in situ levels of Dinophysis. Applying the observed accumulation and depuration kinetics, we model mussel toxicity, and demonstrate that a concentration of only 75 Dinophysis cells I-1 is enough to make 60 mm long mussels exceed the regulatory threshold for OA equivalents. (C) 2016 Elsevier Ltd. All rights reserved.</t>
  </si>
  <si>
    <t>[Nielsen, Lasse Tor] Tech Univ Denmark, Natl Inst Aquat Resources, Ctr Ocean Life, DK-2920 Charlottenlund, Denmark; [Hansen, Per Juel; Vismann, Bent] Univ Copenhagen, Marine Biol Sect, Strandpromenaden 5, DK-3000 Helsingor, Denmark; [Krock, Bernd] Alfred Wegener Inst Polar &amp; Marine Res, Handelshafen 12, D-27570 Bremerhaven, Germany</t>
  </si>
  <si>
    <t>Technical University of Denmark; University of Copenhagen; Helmholtz Association; Alfred Wegener Institute, Helmholtz Centre for Polar &amp; Marine Research</t>
  </si>
  <si>
    <t>Nielsen, LT (corresponding author), Tech Univ Denmark, Natl Inst Aquat Resources, Ctr Ocean Life, DK-2920 Charlottenlund, Denmark.</t>
  </si>
  <si>
    <t>ltor@aqua.dtu.dk</t>
  </si>
  <si>
    <t>Krock, Bernd/ABB-7541-2020; Nielsen, Lasse Tor/L-9907-2014; Hansen, Per Juel/E-9969-2011; Vismann, Bent/L-2731-2014</t>
  </si>
  <si>
    <t>Nielsen, Lasse Tor/0000-0003-4177-3205; Hansen, Per Juel/0000-0003-0228-9621; Vismann, Bent/0000-0002-3613-6511</t>
  </si>
  <si>
    <t>Danish Counsel for Strategic Research [483 2101-07-0084, 10-078561]</t>
  </si>
  <si>
    <t>Danish Counsel for Strategic Research</t>
  </si>
  <si>
    <t>We thank Wolfgang Drebing for technical assistance with toxin measurements. The work was funded by project no. 483 2101-07-0084 and project no. 10-078561 from The Danish Counsel for Strategic Research for PJH and BV.</t>
  </si>
  <si>
    <t>10.1016/j.toxicon.2016.03.021</t>
  </si>
  <si>
    <t>DQ7FX</t>
  </si>
  <si>
    <t>Green Published, Green Submitted</t>
  </si>
  <si>
    <t>WOS:000379373400012</t>
  </si>
  <si>
    <t>Biessy, L; Smith, KF; Wood, SA; Tidy, A; van Ginkel, R; Bowater, JRD; Hawes, I</t>
  </si>
  <si>
    <t>Biessy, Laura; Smith, Kirsty F.; Wood, Susanna A.; Tidy, Annabel; van Ginkel, Roel; Bowater, Joel R. D.; Hawes, Ian</t>
  </si>
  <si>
    <t>A Microencapsulation Method for Delivering Tetrodotoxin to Bivalves to Investigate Uptake and Accumulation</t>
  </si>
  <si>
    <t>bioaccumulation; feeding experiment; humic acid; marine toxin; shellfish</t>
  </si>
  <si>
    <t>PARALYTIC SHELLFISH TOXINS; BINDING-PROTEIN; PUFFER FISH; TOXICITY; DEPURATION; SAXITOXIN; SEA; PURIFICATION; CHEMISTRY; SELECTION</t>
  </si>
  <si>
    <t>Most marine biotoxins are produced by microalgae. The neurotoxin tetrodotoxin (TTX) has been reported in many seafood species worldwide but its source is unknown, making accumulation and depuration studies in shellfish difficult. Tetrodotoxin is a water-soluble toxin and cannot be directly ingested by shellfish. In the present study, a method was developed which involved binding TTX to solid particles of humic acid and encapsulating them in agar-gelatin capsules. A controlled quantity of TTX-containing microcapsules (size range 20-280 mu m) was fed to Paphies australis, a bivalve known to accumulate TTX in the wild. The TTX-containing microcapsules were fed to P. australis every second day for 13 days. Ten P. australis (including five controls fed non-toxic microalgae) were harvested after 7 days and ten after 13 days. Paphies australis accumulated TTX, reaching concentrations of up to 103 mu g kg(-1) by day 13, exceeding the European Food Safety Authority recommended concentration of 44 mu g kg(-1) in shellfish. This novel method will allow future studies to explore the effects, accumulation and depuration rates of TTX in different animals and document how it is transferred through food webs.</t>
  </si>
  <si>
    <t>[Biessy, Laura; Smith, Kirsty F.; Wood, Susanna A.; van Ginkel, Roel; Bowater, Joel R. D.] Cawthron Inst, Coastal &amp; Freshwater, Nelson 7010, New Zealand; [Biessy, Laura; Hawes, Ian] Univ Waikato, Dept Biol Sci, Hamilton 3216, New Zealand; [Biessy, Laura] New Zealand Food Safety Sci &amp; Res Ctr, Palmerston North 4442, New Zealand; [Tidy, Annabel] Univ Birmingham, Sch Geog Earth &amp; Environm Sci, Birmingham B15 2TT, W Midlands, England</t>
  </si>
  <si>
    <t>Cawthron Institute; University of Waikato; University of Birmingham</t>
  </si>
  <si>
    <t>Biessy, L (corresponding author), Cawthron Inst, Coastal &amp; Freshwater, Nelson 7010, New Zealand.;Biessy, L (corresponding author), Univ Waikato, Dept Biol Sci, Hamilton 3216, New Zealand.;Biessy, L (corresponding author), New Zealand Food Safety Sci &amp; Res Ctr, Palmerston North 4442, New Zealand.</t>
  </si>
  <si>
    <t>laura.biessy@cawthron.org.nz; kirsty.smith@cawthron.org.nz; susie.wood@cawthron.org.nz; a.tidy@bham.ac.uk; roel.vanginkel@cawthron.org.nz; joel.bowater@cawthron.org.nz; ian.hawes@waikato.ac.nz</t>
  </si>
  <si>
    <t>Biessy, Laura/S-6733-2019</t>
  </si>
  <si>
    <t>Wood, Susanna/0000-0003-1976-8266; Biessy, Laura/0000-0001-8749-1495; Hawes, Ian/0000-0003-2471-6903</t>
  </si>
  <si>
    <t>MBIE-funded Safe New Zealand Seafood Research Programme [CAWX1801]; New Zealand Food Safety Science &amp; Research Centre; Cawthron Institute Internal Capability Investment Fund</t>
  </si>
  <si>
    <t>MBIE-funded Safe New Zealand Seafood Research Programme(New Zealand Ministry of Business, Innovation and Employment (MBIE)); New Zealand Food Safety Science &amp; Research Centre; Cawthron Institute Internal Capability Investment Fund</t>
  </si>
  <si>
    <t>This work was supported by the MBIE-funded Safe New Zealand Seafood Research Programme (contract No.: CAWX1801), a PhD scholarship from the New Zealand Food Safety Science &amp; Research Centre to Laura Biessy, and the Cawthron Institute Internal Capability Investment Fund.</t>
  </si>
  <si>
    <t>10.3390/md19010033</t>
  </si>
  <si>
    <t>PW0XA</t>
  </si>
  <si>
    <t>WOS:000610399400001</t>
  </si>
  <si>
    <t>Turnbull, A; Malhi, N; Seger, A; Jolley, J; Hallegraeff, G; Fitzgibbon, Q</t>
  </si>
  <si>
    <t>Turnbull, Alison; Malhi, Navreet; Seger, Andreas; Jolley, Jessica; Hallegraeff, Gustaaf; Fitzgibbon, Quinn</t>
  </si>
  <si>
    <t>Accumulation of paralytic shellfish toxins by Southern Rock lobster Jasus edwardsii causes minimal impact on lobster health</t>
  </si>
  <si>
    <t>Biotoxin; Spiny lobster; Stress response; Physiology</t>
  </si>
  <si>
    <t>CRUSTACEAN HYPERGLYCEMIC HORMONE; AMERICAN LOBSTER; PANULIRUS-CYGNUS; SPINY LOBSTER; NUTRITIONAL CONDITION; SAGMARIASUS-VERREAUXI; HEMOLYMPH PARAMETERS; HOMARUS-AMERICANUS; DISCARD MORTALITY; POISONING TOXINS</t>
  </si>
  <si>
    <t>Recurrent dinoflagellate blooms of Alexandrium catenella expose the economically and ecologically important Southern Rock Lobster in Tasmania to paralytic shellfish toxins (PST), and it is unknown if PST accumulation adversely affects lobster performance, health and catchability. In a controlled aquaculture setting, lobsters were fed highly contaminated mussels to accumulate toxin levels in the hepatopancreas (mean of 6.65 mg STX center dot 2HCl equiv. kg(-1)), comparable to those observed in nature. Physiological impact of PST accumulation was comprehensively assessed by a range of behavioural (vitality score, righting ability and reflex impairment score), health (haemocyte count, bacteriology, gill necrosis and parasite load), nutritional (hepatopancreas index and haemolymph refractive index) and haemolymph biochemical (21 parameters including electrolytes, metabolites, and enzymes) parameters during a 63 day period of uptake and depuration of toxins. Exposure to PST did not result in mortality nor significant changes in the behavioural, health, or nutritional measures suggesting limited gross impact on lobster performance. Furthermore, most haemolymph biochemical parameters measured exhibited no significant difference between control and exposed animals. However, the concentration of potassium in the haemolymph increased with PST, whilst the concentration of lactate and the sodium:potassium ratio decreased with PST. In addition, exposed lobsters showed a hyperglycaemic response to PST exposure, indicative of stress. These findings suggest that PST accumulation results in some measurable indicators of stress for lobsters. However, these changes are likely within the adaptive range for Jasus edwardsii and do not result in a significant impairment of gross performance. Our findings support previous conclusions that crustaceans are relatively tolerant to PST and the implications for the lobster fishery are discussed.</t>
  </si>
  <si>
    <t>[Turnbull, Alison; Malhi, Navreet; Seger, Andreas; Jolley, Jessica] South Australian Res &amp; Dev Inst, GPO Box 397, Adelaide, SA 5001, Australia; [Turnbull, Alison; Hallegraeff, Gustaaf; Fitzgibbon, Quinn] Univ Tasmania, Inst Marine &amp; Antarctic Studies, Private Bag 129, Hobart, Tas, Australia</t>
  </si>
  <si>
    <t>Turnbull, A (corresponding author), South Australian Res &amp; Dev Inst, GPO Box 397, Adelaide, SA 5001, Australia.;Turnbull, A (corresponding author), Univ Tasmania, Inst Marine &amp; Antarctic Studies, Private Bag 129, Hobart, Tas, Australia.</t>
  </si>
  <si>
    <t>Turnbull, Alison/0000-0001-5701-8728; Fitzgibbon, Quinn/0000-0002-1104-3052; Seger, Andreas/0000-0001-7018-0455; Hallegraeff, Gustaaf/0000-0001-8464-7343</t>
  </si>
  <si>
    <t>Southern Rocklobster Limited; New Zealand Rock Lobster Industry Council; Australian Seafood Cooperative Research Centre; Fisheries Research and Development Corporation [FRDC 2017-051, FRDC 2017-086]</t>
  </si>
  <si>
    <t>Southern Rocklobster Limited; New Zealand Rock Lobster Industry Council; Australian Seafood Cooperative Research Centre(Australian GovernmentDepartment of Industry, Innovation and ScienceCooperative Research Centres (CRC) Programme); Fisheries Research and Development Corporation</t>
  </si>
  <si>
    <t>This research was funded by Southern Rocklobster Limited, the New Zealand Rock Lobster Industry Council, the Australian Seafood Cooperative Research Centre, and the Fisheries Research and Development Corporation [grant numbers FRDC 2017-051 and FRDC 2017-086]. The funding bodies had no role in the study design; collection, analysis and interpretation of the data; writing of the report; or the decision to submit the work for publication.</t>
  </si>
  <si>
    <t>10.1016/j.aquatox.2020.105704</t>
  </si>
  <si>
    <t>PI1CS</t>
  </si>
  <si>
    <t>WOS:000600837200017</t>
  </si>
  <si>
    <t>Li, A; Ma, J; Cao, J; Wang, Q; Yu, R; Thomas, K; Quilliam, MA</t>
  </si>
  <si>
    <t>Li, A.; Ma, J.; Cao, J.; Wang, Q.; Yu, R.; Thomas, K.; Quilliam, M. A.</t>
  </si>
  <si>
    <t>Analysis of paralytic shellfish toxins and their metabolites in shellfish from the North Yellow Sea of China</t>
  </si>
  <si>
    <t>FOOD ADDITIVES AND CONTAMINANTS PART A-CHEMISTRY ANALYSIS CONTROL EXPOSURE &amp; RISK ASSESSMENT</t>
  </si>
  <si>
    <t>paralytic shellfish toxins (PST); metabolite; LC-MS/MS; Patinopecten yessoensis; Saxidomus purpuratus</t>
  </si>
  <si>
    <t>RECEPTOR-BINDING ASSAY; SAXITOXIN ANALOGS; TRANSFORMING ENZYME; PROFILES; ACCUMULATION; JAPONICA; PURIFICATION; DEPURATION; POISON</t>
  </si>
  <si>
    <t>Samples of toxic scallop (Patinopecten yessoensis) and clam (Saxidomus purpuratus) collected on the northern coast of China from 2008 to 2009 were analysed. High-performance liquid chromatography with post-column oxidation and fluorescence detection was used to determine the profile of the main paralytic shellfish poisoning (PSP) toxins in these samples and their total toxicity. Hydrophilic interaction liquid ion chromatography with mass spectrometric detection confirmed the toxin profile and detected several metabolites in the shellfish. Results show that C1/2 toxins were the most dominant toxins in the scallop and clam samples. However, GTX1/4 and GTX2/3 were also present. M1 was the predominant metabolite in all the samples, but M3 and M5 were also identified, along with three previously unreported presumed metabolites, M6, M8 and M10. The results indicate that the biotransformation of toxins was species specific. It was concluded that the reductive enzyme in clams is more active than in scallops and that an enzyme in scallops is more apt to catalyse hydrolysis of both the sulfonate moiety at the N-sulfocabamoyl of C toxins and the 11-hydroxysulfate of C and GTX toxins to produce metabolites. This is the first report of new metabolites of PSP toxins in scallops and clams collected in China.</t>
  </si>
  <si>
    <t>[Li, A.; Ma, J.] Ocean Univ China, Key Lab Marine Environm &amp; Ecol, Minist Educ, Qingdao 266100, Peoples R China; [Cao, J.; Wang, Q.] Liaoning Entry Exit Inspect &amp; Quarantine Bur, Dalian 116001, Peoples R China; [Yu, R.] Chinese Acad Sci, Inst Oceanol, Key Lab Marine Ecol &amp; Environm Sci, Qingdao 266071, Peoples R China; [Thomas, K.; Quilliam, M. A.] Natl Res Council Canada, Inst Marine Biosci, Halifax, NS B3H 3Z1, Canada</t>
  </si>
  <si>
    <t>Ministry of Education - China; Ocean University of China; Chinese Academy of Sciences; Institute of Oceanology, CAS; International Business Machines (IBM); IBM Canada; National Research Council Canada</t>
  </si>
  <si>
    <t>Li, A (corresponding author), Ocean Univ China, Key Lab Marine Environm &amp; Ecol, Minist Educ, Qingdao 266100, Peoples R China.</t>
  </si>
  <si>
    <t>Li, Aifeng/AFZ-2242-2022; Yu, Rencheng/J-4450-2017</t>
  </si>
  <si>
    <t>Quilliam, Michael/0000-0002-2670-4220; Thomas, Krista/0000-0002-4850-5863; Yu, Rencheng/0000-0001-6430-9224</t>
  </si>
  <si>
    <t>National Natural Science Foundation of China [41006063]; Research Special Funds for Public Welfare Projects from Administration of Quality Supervision, Inspection and Quarantine, China [201310141]</t>
  </si>
  <si>
    <t>National Natural Science Foundation of China(National Natural Science Foundation of China (NSFC)); Research Special Funds for Public Welfare Projects from Administration of Quality Supervision, Inspection and Quarantine, China</t>
  </si>
  <si>
    <t>This research was supported by the National Natural Science Foundation of China (41006063), and the Research Special Funds for Public Welfare Projects from Administration of Quality Supervision, Inspection and Quarantine, China (201310141).</t>
  </si>
  <si>
    <t>TAYLOR &amp; FRANCIS LTD</t>
  </si>
  <si>
    <t>ABINGDON</t>
  </si>
  <si>
    <t>2-4 PARK SQUARE, MILTON PARK, ABINGDON OR14 4RN, OXON, ENGLAND</t>
  </si>
  <si>
    <t>1944-0049</t>
  </si>
  <si>
    <t>1944-0057</t>
  </si>
  <si>
    <t>FOOD ADDIT CONTAM A</t>
  </si>
  <si>
    <t>Food Addit. Contam. Part A-Chem.</t>
  </si>
  <si>
    <t>10.1080/19440049.2012.699005</t>
  </si>
  <si>
    <t>Chemistry, Applied; Food Science &amp; Technology; Toxicology</t>
  </si>
  <si>
    <t>Chemistry; Food Science &amp; Technology; Toxicology</t>
  </si>
  <si>
    <t>990OK</t>
  </si>
  <si>
    <t>WOS:000307640100014</t>
  </si>
  <si>
    <t>Lassus, P; Amzil, Z; Baron, R; Séchet, V; Barillé, L; Abadie, E; Bardouil, M; Sibat, M; Truquet, P; Bérard, JB; Gueguen, M</t>
  </si>
  <si>
    <t>Lassus, Patrick; Amzil, Zouher; Baron, Regis; Sechet, Veronique; Barille, Laurent; Abadie, Eric; Bardouil, Michele; Sibat, Manoella; Truquet, Philippe; Berard, Jean-Baptiste; Gueguen, Marielle</t>
  </si>
  <si>
    <t>Modelling the accumulation of PSP toxins in Thau Lagoon oysters (Crassostrea gigas) from trials using mixed cultures of Alexandrium catenella and Thalassiosira weissflogii</t>
  </si>
  <si>
    <t>AQUATIC LIVING RESOURCES</t>
  </si>
  <si>
    <t>Article; Proceedings Paper</t>
  </si>
  <si>
    <t>Conference on New Developments in Coastal Environment Research</t>
  </si>
  <si>
    <t>JUN 26-28, 2006</t>
  </si>
  <si>
    <t>IFREMER Ctr Campus, Nantes, FRANCE</t>
  </si>
  <si>
    <t>IFREMER Ctr Campus</t>
  </si>
  <si>
    <t>paralytic shellfish poisoning; Crassostrea gigas; model; toxin content; Alexandrium catenella; Mediterranean Sea</t>
  </si>
  <si>
    <t>SHELLFISH POISONING TOXINS; PACIFIC; TEMPERATURE; DEPURATION; KINETICS</t>
  </si>
  <si>
    <t>In October and November 2003 a bloom of the toxic dinoflagellate Alexandrium catenella was observed in the North-east zone of Thau lagoon (French Mediterranean coast). Sea water samples were collected every hours to evaluate time-related variations of phytoplankton concentrations and to compare the relative ratio of A. catenella versus other phytoplankton species during the outbreak. From these observations, trials using recirculated sea water systems were performed to: i) evaluate the physiological effects on oyster of increasing proportions of A. catenella within a mixed microalgal diet where the non-toxic diatom Thalassiosira weissflogii was present at concentration: 1500 cells ml(-1), ii) compare the effect of two temperatures (12 degrees C and 18 degrees C) on paralytic toxin accumulation rates in oyster flesh by ion-pairing high performance liquid chromatography (IP-HPLC) detection, iii) analyse toxin biotransformation during the contamination process, iv) evaluate the role of the different types of oyster tissue on the bioaccumulation mechanism. The results showed: i) a significant e. ect of temperature increase on clearance rate and toxin uptake, ii) no detectable time-related effects of toxic algal food on pre-ingestion sorting or on toxin profiles in oyster flesh, iii) either negative or positive effects of A. catenella concentrations on toxin uptake (threshold effect), iv) high amounts of toxins in the digestive gland, accounting for more than 80% of overall shellfish toxicity. The daily amount of toxins (Q(tox)) taken up by each oyster was evaluated by means of a global one-compartment model. However a two-compartment model finally gave the best match with real contamination kinetics, since it integrated both toxins sequestered in oyster tissues and toxins moving in through the digestive tract.</t>
  </si>
  <si>
    <t>IFREMER, EMP, F-44311 Nantes 3, France; IFREMER, STAM, F-44311 Nantes, France; Univ Nantes, Lab Ecophysiol Marine Integree, EA 2663, Fac Sci &amp; Tech, F-44322 Nantes 3, France; IFREMER, LERLR, F-34203 Sete, France</t>
  </si>
  <si>
    <t>Ifremer; Ifremer; Nantes Universite; Ifremer</t>
  </si>
  <si>
    <t>Lassus, P (corresponding author), IFREMER, EMP, BP 21105, F-44311 Nantes 3, France.</t>
  </si>
  <si>
    <t>bérard, jean-baptiste/AAX-6898-2021; Sibat-dubois, manoella/ACN-5475-2022</t>
  </si>
  <si>
    <t>sechet, veronique/0000-0002-7085-3215; Sibat-dubois, manoella/0000-0001-5105-6467; Baron, Regis/0000-0002-0350-6838; ABADIE, Eric/0000-0001-9431-2010; Barille, Laurent/0000-0001-5138-2684; Berard, Jean-Baptiste/0000-0001-7350-8006</t>
  </si>
  <si>
    <t>EDP SCIENCES S A</t>
  </si>
  <si>
    <t>LES ULIS CEDEX A</t>
  </si>
  <si>
    <t>17, AVE DU HOGGAR, PA COURTABOEUF, BP 112, F-91944 LES ULIS CEDEX A, FRANCE</t>
  </si>
  <si>
    <t>0990-7440</t>
  </si>
  <si>
    <t>AQUAT LIVING RESOUR</t>
  </si>
  <si>
    <t>Aquat. Living Resour.</t>
  </si>
  <si>
    <t>JAN-MAR</t>
  </si>
  <si>
    <t>10.1051/alr:2007016</t>
  </si>
  <si>
    <t>Conference Proceedings Citation Index - Science (CPCI-S); Science Citation Index Expanded (SCI-EXPANDED)</t>
  </si>
  <si>
    <t>169CS</t>
  </si>
  <si>
    <t>Bronze, Green Submitted</t>
  </si>
  <si>
    <t>WOS:000246570900007</t>
  </si>
  <si>
    <t>Djaoued, Y; Robichaud, J; Thibodeau, M; Balaji, S; Tchoukanova, N; Bates, SS</t>
  </si>
  <si>
    <t>Djaoued, Y.; Robichaud, J.; Thibodeau, M.; Balaji, S.; Tchoukanova, N.; Bates, S. S.</t>
  </si>
  <si>
    <t>Photocatalytic properties of nanocrystalline titanium dioxide films in the degradation of domoic acid in aqueous solution: potential for use in molluscan shellfish biotoxin depuration facilities</t>
  </si>
  <si>
    <t>domoic acid; low temperature crystallization; nanocrystalline titanium dioxide; thin film; photocatalytic activity; photodegradation mechanism</t>
  </si>
  <si>
    <t>PHOTODEGRADATION; IDENTIFICATION</t>
  </si>
  <si>
    <t>Domoic acid (DA) is a water-soluble marine neurotoxin produced and released by certain species of the diatom genus Pseudo-nitzschia. Present in coastal waters, it can be a threat to public health and marine life, and can result in severe economic losses to the molluscan shellfish and crustacean harvesting industries. Here we report on the efficiency of nanocrystalline (NC) titania (TiO2) thin films used as a photocatalyst in the ultraviolet light photodegradation of DA. Titanium dioxide thin films produced by a sol-gel dip-coating method in the presence of polyethylene glycol of different molecular weights (200, 400 and 600) were deposited on glass substrates and crystallised at 90 degrees C. The films were characterised using spectroscopic ellipsometry, Fourier transform infrared spectrometer ( FTIR), scanning electron microscopy (SEM), X-ray diffraction (XRD) and Raman spectroscopy. The photocatalytic activity measurements were carried out by immersing the NC TiO2 films in a DA solution (2500 ng ml(-1)) and then exposing them for various times at room temperature to UVA irradiation (lambda = approximately 350 nm). The degradation of DA, quantified by HPLC analysis, was not significant when using daylight or ultraviolet light irradiation alone, whereas the NC TiO2 films prepared at low temperature proved to be a very efficient photocatalyst when used in conjunction with UVA light. The effectiveness of the photodegradation was improved by increasing molecular weight of polyethylene glycol, which increased the thickness of the film. The presence, transformation and degradation of three DA isomers were observed. The approach may eventually be practical for destroying DA in seawater used by aquaculture industry depuration facilities.</t>
  </si>
  <si>
    <t>[Djaoued, Y.; Robichaud, J.; Thibodeau, M.; Balaji, S.] Univ Moncton, Shippegan, NB, Canada; [Tchoukanova, N.] Inst Rech Zones Cotieres, Shippegan, NB, Canada; [Bates, S. S.] Fisheries &amp; Oceans Canada, Gulf Fisheries Ctr, Moncton, NB, Canada</t>
  </si>
  <si>
    <t>University of Moncton; Fisheries &amp; Oceans Canada</t>
  </si>
  <si>
    <t>Djaoued, Y (corresponding author), Univ Moncton, Campus Shippagan, Shippegan, NB, Canada.</t>
  </si>
  <si>
    <t>djaoued@umcs.ca</t>
  </si>
  <si>
    <t>Balaji, S/J-1864-2019</t>
  </si>
  <si>
    <t>Research Assistantships Initiative (New Brunswick Innovation Fund); the Consortium national de formation en sante (CNFS) volet Universite de Moncton; Atlantic Innovation Fund (AIF) Round I</t>
  </si>
  <si>
    <t>The financial support of the Research Assistantships Initiative (New Brunswick Innovation Fund), the Consortium national de formation en sante (CNFS) volet Universite de Moncton, concours 2007-2008, and of the Atlantic Innovation Fund (AIF) Round I, is gratefully acknowledged.</t>
  </si>
  <si>
    <t>10.1080/02652030802322887</t>
  </si>
  <si>
    <t>420DF</t>
  </si>
  <si>
    <t>WOS:000264267900014</t>
  </si>
  <si>
    <t>Zheng, GC; Che, HY; Wu, HY; Deng, YX; Guo, MM; Peng, JX; Geng, QQ; Tan, ZJ</t>
  </si>
  <si>
    <t>Zheng, Guanchao; Che, Hanyu; Wu, Haiyan; Deng, Yuxiang; Guo, Mengmeng; Peng, Jixing; Geng, Qianqian; Tan, Zhijun</t>
  </si>
  <si>
    <t>Metabolic transformation of paralytic shellfish toxins in the mussel Mytilus galloprovincialis under different exposure modes</t>
  </si>
  <si>
    <t>Paralytic shellfish toxins; Mytilus galloprovincialis; Gymnodinium catenatum; Epimerization conversion</t>
  </si>
  <si>
    <t>SCALLOP ARGOPECTEN-VENTRICOSUS; GYMNODINIUM-CATENATUM; LIQUID-CHROMATOGRAPHY; ACCUMULATION; ELIMINATION; PROFILE; BIOTRANSFORMATION; DINOPHYCEAE; SAXITOXIN; KINETICS</t>
  </si>
  <si>
    <t>Gymnodinium catenatum is a widely distributed toxic marine dinoflagellate that produces paralytic shellfish toxins (PSTs). It is prone to causing algal blooms and poses a serious threat to the shellfish industry and human health. Previous studies have shown that when algal blooms occur, shellfish can accumulate PSTs in their bodies due to filtration. In this study, mussels ( Mytilus galloprovincialis) were fed with G. catenatum at different fixed or varied cell density over time, with the latter designed to mimic the changes in algal cell density over time in the wild. The PST concentration in the mussels was positively correlated with the number of algal cells, and PSTs rapidly accumulated in the mussels under both feeding modes. Compared with constant feeding in the low feeding group, variable cell density feeding over time was more conducive to the accumulation of PSTs in M. galloprovincialis. An obvious toxin transformation process was also detected in the mussels, which transformed the less toxic gonyautoxins-5 and-6 and N-sulfocarbamoyl gonyautoxin-3 ingested from G. catenatum into the more toxic decarbamoyl gonyautoxin-2, decarbamoyl saxitoxin, and decarbamoyl neosaxitoxin. The ratio of epimer pairs, alpha:beta, tended to stabilize when the toxin concentration was highest, and it increased rapidly after mussels stopped consuming toxigenic algae. These results suggested that the formation of alpha-stable toxoids mainly occurred during the process of toxin depuration. Toxins were also transformed from low to high toxicity, and alpha-stable toxoids were formed mainly in the hepatopancreas. These results provided basic data for better understanding of the laws governing metabolic transformation of PSTs in bivalves during algal blooms.</t>
  </si>
  <si>
    <t>[Zheng, Guanchao; Che, Hanyu; Wu, Haiyan; Deng, Yuxiang; Guo, Mengmeng; Peng, Jixing; Geng, Qianqian; Tan, Zhijun] Chinese Acad Fishery Sci, Yellow Sea Fisheries Res Inst, Key Lab Testing &amp; Evaluat Aquat Prod Safety &amp; Qual, Minist Agr &amp; Rural Affairs, Qingdao 266071, Peoples R China; [Tan, Zhijun] Chinese Acad Fishery Sci, Yellow Sea Fisheries Res Inst, State Key Lab Mariculture Biobreeding &amp; Sustainabl, Qingdao 266071, Peoples R China; [Tan, Zhijun] Qingdao Marine Sci &amp; Technol Ctr, Lab Marine Fisheries Sci &amp; Food Prod Proc, Qingdao 266237, Shandong, Peoples R China</t>
  </si>
  <si>
    <t>Chinese Academy of Fishery Sciences; Yellow Sea Fisheries Research Institute, CAFS; Ministry of Agriculture &amp; Rural Affairs; Chinese Academy of Fishery Sciences; Yellow Sea Fisheries Research Institute, CAFS</t>
  </si>
  <si>
    <t>Tan, ZJ (corresponding author), Chinese Acad Fishery Sci, Yellow Sea Fisheries Res Inst, Key Lab Testing &amp; Evaluat Aquat Prod Safety &amp; Qual, Minist Agr &amp; Rural Affairs, Qingdao 266071, Peoples R China.</t>
  </si>
  <si>
    <t>tanzj@ysfri.ac.cn</t>
  </si>
  <si>
    <t>Che, Hanyu/IUM-7311-2023; Deng, Yuxiang/GZH-2706-2022</t>
  </si>
  <si>
    <t>Guo, Mengmeng/0000-0002-1897-7560</t>
  </si>
  <si>
    <t>National Natural Science Foundation of China [32472451]; Central Public-interest Scientific Institution Basal Research Fund, YSFRI, CAFS [20603022023006]; Central Public-Interest Scientific Institution Basal Research Fund, CAFS [2023TD76, 2023TD28]; Earmarked fund for CARS [CARS-49]</t>
  </si>
  <si>
    <t>National Natural Science Foundation of China(National Natural Science Foundation of China (NSFC)); Central Public-interest Scientific Institution Basal Research Fund, YSFRI, CAFS; Central Public-Interest Scientific Institution Basal Research Fund, CAFS; Earmarked fund for CARS</t>
  </si>
  <si>
    <t>This work was supported by the National Natural Science Foundation of China (grant number 32472451) , the Central Public-interest Scientific Institution Basal Research Fund, YSFRI, CAFS (grant number 20603022023006) , the Central Public-Interest Scientific Institution Basal Research Fund, CAFS (grant numbers 2023TD76, 2023TD28) and the earmarked fund for CARS (CARS-49) .</t>
  </si>
  <si>
    <t>10.1016/j.hal.2024.102771</t>
  </si>
  <si>
    <t>NOV 2024</t>
  </si>
  <si>
    <t>T7J2P</t>
  </si>
  <si>
    <t>WOS:001406716000001</t>
  </si>
  <si>
    <t>Jlang, TJ; Wang, DZ; Niu, T; Xu, YX</t>
  </si>
  <si>
    <t>Jlang, Tian-Jiu; Wang, Da-Zhi; Niu, Tao; Xu, Yi-Xiao</t>
  </si>
  <si>
    <t>Trophic transfer of paralytic shellfish toxins from the cladoceran (Moina mongolica) to larvae of the fish (Sciaenops ocellatus)</t>
  </si>
  <si>
    <t>paralytic shellfish toxin (PST); alexandrium tamarense; cladoceran; fish larvae; transmission; metabolism</t>
  </si>
  <si>
    <t>COPEPOD ACARTIA-CLAUSI; DINOFLAGELLATE TOXINS; PLANKTONIC COPEPODS; CALANUS-PACIFICUS; POISONING TOXINS; ALEXANDRIUM; ZOOPLANKTON; ACCUMULATION; VECTOR</t>
  </si>
  <si>
    <t>The dynamic transmission and transformation of paralytic shellfish toxins (PSTs) from the toxic dinoflagellate Alexandrium tamarense to the cladoceran Moina mongolica and subsequently to the larvae of the fish Sciaenops ocellatus were investigated under laboratory conditions. The results showed that PSTs could be transferred to S. ocellatus when they preyed on PST-containing M. mongolica. During the experimental period, A. tamarense, M. mongolica and the digestive glands of the fish larvae contained C(1/2) toxins, and the viscera of S. ocellatus contained neoSTX. The proportion of beta toxin (C(2)) in C(1+2) toxins increased when PSTs were transferred from A. tamarense to M. mongolica, but in the subsequent transfer from M. mongolica to S. ocellatus the proportion of a toxin (C(1)) increased. During depuration, the contents of C, and C2 toxins in fish larvae decreased with the duration of depuration, but neoSTX remained relatively constant. The present results indicated that, using a cladoceran as the vector, PSTs can be transferred from toxic algae to a high trophic level fish and metabolized in the fish. Future work should address the metabolic characteristics of PSTs in cladocerans and the end result when they are transferred to fishes. (c) 2007 Elsevier Ltd. All rights reserved.</t>
  </si>
  <si>
    <t>Xiamen Univ, Environm Sci Res Ctr, State Key Lab Marine Environm Sci, Xiamen 361005, Peoples R China; Jinan Univ, Inst Hydrobiol, Guangzhou 510632, Peoples R China; S China Normal Univ, Coll Life Sci, Guangzhou 510631, Peoples R China; Wenzhou Med Coll, Dept Marine Sci, Wenzhou 325035, Peoples R China</t>
  </si>
  <si>
    <t>Xiamen University; Jinan University; Chinese Academy of Sciences; South China Normal University; Wenzhou Medical University</t>
  </si>
  <si>
    <t>Wang, DZ (corresponding author), Xiamen Univ, Environm Sci Res Ctr, State Key Lab Marine Environm Sci, Xiamen 361005, Peoples R China.</t>
  </si>
  <si>
    <t>dzwang@xmu.edu.cn</t>
  </si>
  <si>
    <t>Wang, Da-Zhi/G-3412-2010</t>
  </si>
  <si>
    <t>10.1016/j.toxicon.2007.05.008</t>
  </si>
  <si>
    <t>222PV</t>
  </si>
  <si>
    <t>WOS:000250310300005</t>
  </si>
  <si>
    <t>Kwong, RWM; Yu, PKN; Lam, PKS; Wang, WX</t>
  </si>
  <si>
    <t>Kwong, Raymond W. M.; Yu, Peter K. N.; Lam, Paul K. S.; Wang, Wen-Xiong</t>
  </si>
  <si>
    <t>Uptake, elimination, and biotransformation of aqueous and dietary DDT in marine fish</t>
  </si>
  <si>
    <t>ENVIRONMENTAL TOXICOLOGY AND CHEMISTRY</t>
  </si>
  <si>
    <t>DDT; fish; bioaccumulation; depuration; biotransformation</t>
  </si>
  <si>
    <t>PARALYTIC SHELLFISH TOXINS; RAINBOW-TROUT; ORGANOCHLORINE PESTICIDES; BIOCONCENTRATION FACTORS; FRESH-WATER; HONG-KONG; FOOD; TOXICITY; ABSORPTION; CHEMICALS</t>
  </si>
  <si>
    <t>To understand the biokinetics and potential risks of p,p'-dichlorodiphenyltrichloroethane (DDT) and its metabolites, p,p'-dichlorodiphenyldichloroethylene (DDE) and p,p'-dichlorodiphenyldichloroethane (DDD), in fish, we exposed the black sea breams (Acanthopagrus schlegeli) to aqueous and dietary DDTs and then evaluated the bioaccumulation, distribution, biotransformation, and elimination of DDTs under controlled laboratory conditions. The fish rapidly accumulated DDTs from both routes of exposure, particularly the gills and viscera. Elimination of DDTs following aqueous or dietary uptake was slow, and biotranslocation of DDTs was significant during the exposure period but negligible during the depuration period. The biotransformation process was more significant following dietary exposure. During depuration, DDE was the major biotransformed product in the sea breams' carcasses while DDD was the major product in the gills and viscera. However, DDD had a significantly higher elimination rate than DDE and, subsequently, the fish retained more DDE in the body. Intraspecies variability in the elimination and biotransformation processes in fish was observed. We demonstrated that the route of exposure significantly affected the fate and biokinetics of DDTs in fish. The application of a dynamic model provided a tool for quantifying the elimination and biotransformation of DDT in fish. The present study provided insights into the bioaccumulation and biotransformation pathways of DDT in fish that could have important ecotoxicological implications.</t>
  </si>
  <si>
    <t>[Kwong, Raymond W. M.; Wang, Wen-Xiong] Hong Kong Univ Sci &amp; Technol, Dept Biol, Kowloon, Hong Kong, Peoples R China; [Yu, Peter K. N.] City Univ Hong Kong, Dept Phys &amp; Mat Sci, Kowloon, Hong Kong, Peoples R China; [Lam, Paul K. S.] City Univ Hong Kong, Dept Biol &amp; Chem, Kowloon, Hong Kong, Peoples R China</t>
  </si>
  <si>
    <t>Hong Kong University of Science &amp; Technology; City University of Hong Kong; City University of Hong Kong</t>
  </si>
  <si>
    <t>Wang, WX (corresponding author), Hong Kong Univ Sci &amp; Technol, Dept Biol, Kowloon, Hong Kong, Peoples R China.</t>
  </si>
  <si>
    <t>Kwong, Raymond/AAC-3368-2020; Wang, Wenxiong/E-7254-2011; LAM, Kwan Sing Paul/B-9121-2008; Yu, Peter K.N./C-7051-2013</t>
  </si>
  <si>
    <t>Wang, Wenxiong/0000-0001-9033-0158; Kwong, Raymond/0000-0002-0784-9651; YU, Kwan Ngok Peter/0000-0003-1669-5348; LAM, Kwan Sing Paul/0000-0002-2134-3710; Yu, Peter K.N./0000-0002-6429-7961</t>
  </si>
  <si>
    <t>Areas of Excellence Scheme; Committee of the Hong Kong Special Administrative Region, China [AoE/P-04/2004]</t>
  </si>
  <si>
    <t>Areas of Excellence Scheme; Committee of the Hong Kong Special Administrative Region, China</t>
  </si>
  <si>
    <t>The present study was supported by the Areas of Excellence Scheme established under the University Grants Committee of the Hong Kong Special Administrative Region, China (Project AoE/P-04/2004).</t>
  </si>
  <si>
    <t>0730-7268</t>
  </si>
  <si>
    <t>1552-8618</t>
  </si>
  <si>
    <t>ENVIRON TOXICOL CHEM</t>
  </si>
  <si>
    <t>Environ. Toxicol. Chem.</t>
  </si>
  <si>
    <t>10.1897/07-608.1</t>
  </si>
  <si>
    <t>349QJ</t>
  </si>
  <si>
    <t>WOS:000259295700009</t>
  </si>
  <si>
    <t>Lefebvre, KA; Noren, DP; Schultz, IR; Bogard, SM; Wilson, J; Eberhart, BTL</t>
  </si>
  <si>
    <t>Lefebvre, Kathi A.; Noren, Dawn P.; Schultz, Irvin R.; Bogard, Sara M.; Wilson, Jacquelyn; Eberhart, Bich-Thuy L.</t>
  </si>
  <si>
    <t>Uptake, tissue distribution and excretion of domoic acid after oral exposure in coho salmon (Oncorhynchus kisutch)</t>
  </si>
  <si>
    <t>domoic acid; ASP; amnesic shellfish poisoning; fish; food web transfers; toxic effects; algal toxin; harmful algal bloom; excitotoxicity; uptake; depuration; excretion</t>
  </si>
  <si>
    <t>SEA LIONS; NEUROTOXICITY; CLEARANCE; MORTALITY</t>
  </si>
  <si>
    <t>Domoic acid (DA) is a potent neurotoxin naturally produced by some pennate diatom species of the genus Pseudo-nitzschia. It is well known that during harmful algal blooms fish can accumulate DA in the gastrointestinal (GI) tract and act as vectors of the toxin to higher trophic level piscivores, often with severe neurotoxic consequences to the predators. Although neurotoxicity and mass mortality have been observed in vertebrates (i.e. marine mammals and sea birds) feeding on contaminated fish, to date there has been no evidence of neurobehavioral toxicity in the fish vectors themselves. It has been hypothesized that fish may not absorb DA from the digestive tract, thus making them insensitive to dietary consumption of DA. To test this hypothesis, we performed oral gavage exposures followed by a time series of tissue dissections to characterize uptake, depuration, and tissue distribution of DA in fish. Intracoelomic (IC) injection exposures (which bypass the GI tract) were also performed to determine if coho neurons are neurologically susceptible to DA. Excitotoxic symptoms were observed in fish via IC injection at similar toxin levels that have been reported to induce excitotoxic symptoms in intraperitoneal (IP) exposures with mammalian models such as mice, suggesting that fish neurons have a similar sensitivity to DA as other vertebrates. Surprisingly, after oral gavage with ecologically relevant doses of DA, the toxin was detected in plasma collected from the dorsal aorta via a permanent intraarterial catheter within 15 min, yet excitotoxic symptoms were not observed. Additionally, DA was detected in liver, heart, spleen, kidney, muscle, brain and bile. These data indicate that although DA is absorbed from the gut, fish do not exhibit neuroexcitatory effects at maximum ecologically relevant oral doses of DA. Tissue distribution and DA uptake and depuration patterns suggest that a majority of the absorbed toxin is excreted via the kidneys and bile, thereby preventing toxic levels of DA from reaching sensitive nervous tissue. Additionally, greater than 20% of total IC administered DA doses were sequestered in bile within I h of injection in five symptomatic fish, providing evidence for biliary sequestration of the toxin from blood. Here, we comprehensively describe the uptake, depuration, and tissue distribution patterns of DA and propose that renal and biliary processes may serve as primary routes of toxin clearance in fish. (c) 2007 Elsevier B.V. All rights reserved.</t>
  </si>
  <si>
    <t>NOAA Fisheries, NW Fisheries Sci Ctr, Environm Conservat Div, Marine Biotoxins Program, Seattle, WA 98112 USA; NOAA Fisheries, NW Fisheries Sci Ctr, Conservat Biol Div, Marine Mammal Program, Seattle, WA 98112 USA; Battelle Pacific NW Div, Marine Sci Lab, Sequim, WA 98352 USA</t>
  </si>
  <si>
    <t>National Oceanic Atmospheric Admin (NOAA) - USA; National Oceanic Atmospheric Admin (NOAA) - USA; United States Department of Energy (DOE); Pacific Northwest National Laboratory</t>
  </si>
  <si>
    <t>Lefebvre, KA (corresponding author), NOAA Fisheries, NW Fisheries Sci Ctr, Environm Conservat Div, Marine Biotoxins Program, 2725 Montlake Blvd E, Seattle, WA 98112 USA.</t>
  </si>
  <si>
    <t>Kathi.Lefebvre@noaa.gov</t>
  </si>
  <si>
    <t>Noren, Dawn/I-3808-2019</t>
  </si>
  <si>
    <t>Noren, Dawn/0000-0002-9544-4530</t>
  </si>
  <si>
    <t>10.1016/j.aquatox.2006.12.009</t>
  </si>
  <si>
    <t>148JA</t>
  </si>
  <si>
    <t>WOS:000245069500004</t>
  </si>
  <si>
    <t>García-Corona, JL; Fabioux, C; Vanmaldergem, J; Petek, S; Derrien, A; Terre-Terrillon, A; Bressolier, L; Breton, F; Hegaret, H</t>
  </si>
  <si>
    <t>Garcia-Corona, Jose Luis; Fabioux, Caroline; Vanmaldergem, Jean; Petek, Sylvain; Derrien, Amelie; Terre-Terrillon, Aouregan; Bressolier, Laura; Breton, Florian; Hegaret, Helene</t>
  </si>
  <si>
    <t>The amnesic shellfish poisoning toxin, domoic acid: The tattoo of the king scallop Pecten maximus</t>
  </si>
  <si>
    <t>Domoic acid; Pecten maximus; Toxicokinetics; Rapid accumulation; Slow depuration; Autophagy</t>
  </si>
  <si>
    <t>SILIQUA-PATULA DIXON; PSEUDO-NITZSCHIA; ANATOMICAL DISTRIBUTION; CRASSOSTREA-GIGAS; PACIFIC OYSTER; DEPURATION; ACCUMULATION; AUTOPHAGY; DYNAMICS; BLOOMS</t>
  </si>
  <si>
    <t>Domoic acid (DA) is a potent neurotoxin produced by diatoms of the genus Pseudo-nitzschia and is responsible for Amnesic Shellfish Poisoning (ASP) in humans. Some fishery resources of high commercial value, such as the king scallop Pecten maximus, are frequently exposed to toxic Pseudo-nitzschia blooms and are capable of accumulating high amounts of DA, retaining it for months or even a few years. This poses a serious threat to public health and a continuous economical risk due to fishing closures of this resource in the affected areas. Recently, it was hypothesized that trapping of DA within autophagosomic-vesicles could be one reason explaining the long retention of the remaining toxin in P. maximus digestive gland. To test this idea, we follow the kinetics of the subcellular localization of DA in the digestive glands of P. maximus during (a) the contamination process - with sequential samplings of scallops reared in the field during 234 days and naturally exposed to blooms of DA-producing Pseudo-nitzschia australis, and (b) the decontamination process - where highly contaminated scallops were collected after a natural bloom of toxic P. australis and subjected to DA-depuration in the laboratory for 60 days. In the digestive gland, DA-depuration rate (0.001 day(-1)) was much slower than contamination kinetics. The subcellular analyses revealed a direct implication of early autophagy in DA sequestration throughout contamination (r = 0.8, P &lt; 0.05), while the presence of DA-labeled residual bodies (late autophagy) appeared to be strongly and significantly related to slow DA-depuration (r = -0.5) resembling an analogous DA-tattooing in the digestive glands of P. maximus. This work provides new evidence about the potential physiological mechanisms involved in the long retention of DA in P. maximus and represents the baseline to explore procedures to accelerate decontamination in this species.</t>
  </si>
  <si>
    <t>[Garcia-Corona, Jose Luis; Fabioux, Caroline; Vanmaldergem, Jean; Petek, Sylvain; Bressolier, Laura; Hegaret, Helene] Inst Univ Europeen Mer, Lab Sci Environm Marin, UMR 6539 LEMAR UBO, CNRS,Ifremer,IRD, F-29280 Plouzane, France; [Derrien, Amelie; Terre-Terrillon, Aouregan] Stn Biol Marine, Littoral Ler Bo, Ifremer, Pl Croix, BP40537, F-29900 Concarneau, France; [Breton, Florian] Ecloserie Tinduff, 148 Rue Ecloserie, F-29470 Plougastel Daoulas, France</t>
  </si>
  <si>
    <t>Centre National de la Recherche Scientifique (CNRS); Ifremer; Institut de Recherche pour le Developpement (IRD); Universite de Bretagne Occidentale; Institut Universitaire Europeen de la Mer (IUEM); Ifremer</t>
  </si>
  <si>
    <t>Hegaret, H (corresponding author), Inst Univ Europeen Mer, Lab Sci Environm Marin, UMR 6539 LEMAR UBO, CNRS,Ifremer,IRD, F-29280 Plouzane, France.</t>
  </si>
  <si>
    <t>helene.hegaret@univ-brest.fr</t>
  </si>
  <si>
    <t>Fabioux, Caroline/AAC-4378-2019; Hegaret, Helene/B-7206-2008; PETEK, Sylvain/I-8065-2017</t>
  </si>
  <si>
    <t>Garcia Corona, Jose Luis/0000-0001-6254-2997; Hegaret, Helene/0000-0003-4639-9013; PETEK, Sylvain/0000-0001-7920-0467; Derrien, Amelie/0000-0001-9656-7850; Terre-Terrillon, Aouregan/0009-0001-7410-4780; Fabioux, Caroline/0000-0002-9436-5128</t>
  </si>
  <si>
    <t>France Filiere Peche and Brest Metropole; Agence Nationale de la Recherche [ANR-18-CE92-0036-01]; CONACyT, Mexico [2019-000,025-01EXTF-00,067]; Actiris International European Youth Mobility Program; Agence Nationale de la Recherche (ANR) [ANR-18-CE92-0036] Funding Source: Agence Nationale de la Recherche (ANR)</t>
  </si>
  <si>
    <t>France Filiere Peche and Brest Metropole; Agence Nationale de la Recherche(Agence Nationale de la Recherche (ANR)); CONACyT, Mexico(Consejo Nacional de Ciencia y Tecnologia (CONACyT)); Actiris International European Youth Mobility Program; Agence Nationale de la Recherche (ANR)(Agence Nationale de la Recherche (ANR))</t>
  </si>
  <si>
    <t>This work received financial support from the research project MaSCoET (Maintien du Stock de Coquillages en lien avec la problematique des Efflorescences Toxiques) financed by France Filiere Peche and Brest Metropole, and from the project HIPPO financed by the Agence Nationale de la Recherche (grant no. ANR-18-CE92-0036-01) . JLGC was recipient of a doctorate fellowship from CONACyT, Mexico (REF: 2019-000,025-01EXTF-00,067) , and JVM was financed by Actiris International European Youth Mobility Program.</t>
  </si>
  <si>
    <t>10.1016/j.hal.2024.102607</t>
  </si>
  <si>
    <t>FEB 2024</t>
  </si>
  <si>
    <t>MT7U3</t>
  </si>
  <si>
    <t>WOS:001195960200001</t>
  </si>
  <si>
    <t>Botelho, MJ; Marques, F; Freitas, R; Pires, A; Pereira, E; Vale, C</t>
  </si>
  <si>
    <t>Botelho, Maria Joao; Marques, Filipa; Freitas, Rosa; Pires, Adilia; Pereira, Eduarda; Vale, Carlos</t>
  </si>
  <si>
    <t>Paralytic shellfish toxin profiles in mussel, cockle and razor shell under post-bloom natural conditions: Evidence of higher biotransformation in razor shells and cockles</t>
  </si>
  <si>
    <t>Paralytic shellfish toxins; Biotransformation; Mytilus galloprovincialis; Cerastoderma edule; Solen marginatus</t>
  </si>
  <si>
    <t>GYMNODINIUM-CATENATUM DINOPHYCEAE; LIQUID-CHROMATOGRAPHY; POISONING TOXINS; SAXITOXIN ANALOGS; FLUORESCENCE DETECTION; TRANSFORMING ENZYME; PORTUGUESE COAST; PSP TOXINS; METABOLITES; BIVALVES</t>
  </si>
  <si>
    <t>Concentrations of the paralytic shellfish toxins GTX6, C1+2, GTX5, C3+4, dcSTX, dcNEO and dcGTX2+3 were determined by LC-FLD in composite samples of whole soft tissues of mussels (Mytilus galloprovincialis), cockles (Cerastodenna edule) and razor shells (Solen marginatus) after exposure to a Gymnodinium catenatum bloom. Specimens were harvested weekly during three months under natural depuration conditions in the Mira branch of Aveiro lagoon, Portugal. Under the decline of G. catenatum cell densities, elimination or transformation of the uptake toxins associated with the ingestion of toxic cells differed among the surveyed species. Ratio between the toxins dcSTX plus dcGTX2+3 plus dcNEO and toxins GTX6 plus GTX5 plus C1+2 plus C3+4 was used to illustrate the biotransformation occurring in the bivalves. Enhancement of the ratios was observed for razor shells and cockles seven weeks after the peak of the algal bloom. Most likely it reflects more intense biotransformation in razor shells and cockles than in mussels. Conversion into toxins of higher toxicity may prolong the bivalve toxicity. These results show the complexity of toxin elimination in bivalves under post-bloom conditions and emphasize the pertinence of monitoring programs of bivalve toxicity in order to protect human health.</t>
  </si>
  <si>
    <t>[Botelho, Maria Joao; Marques, Filipa] Portuguese Inst Sea &amp; Atmosphere, IPMA, Rua Alfredo Magalhaes Ramalho 6, P-1495006 Lisbon, Portugal; [Botelho, Maria Joao; Vale, Carlos] Univ Porto, Interdisciplinary Ctr Marine &amp; Environm Res, CIIMAR, Ave Norton Matos, P-4450208 Matosinhos, Portugal; [Freitas, Rosa; Pires, Adilia] Dept Biol, P-3810193 Aveiro, Portugal; [Freitas, Rosa; Pires, Adilia; Pereira, Eduarda] Ctr Environm &amp; Marine Studies CESAM, P-3810193 Aveiro, Portugal; [Pereira, Eduarda] Dept Chem, P-3810193 Aveiro, Portugal</t>
  </si>
  <si>
    <t>Instituto Portugues do Mar e da Atmosfera; Universidade do Porto; Universidade de Aveiro</t>
  </si>
  <si>
    <t>Botelho, Maria/K-8689-2019; Freitas, Rosa/A-7539-2012; Pereira, Eduarda/A-5907-2012; Pires, Adilia/K-2174-2014</t>
  </si>
  <si>
    <t>Pires, Adilia/0000-0002-4406-1847; vale, carlos/0000-0003-0162-1960; Henriques, Maria Joao Botelho/0000-0001-9330-9979</t>
  </si>
  <si>
    <t>Portuguese Fundacan para a Ciencia e Tecnologia [UID/Multi/04423/2019]; Programme MAR, project SNMB-Monitor [16.02.01 FMP0043]; CESAM [UID/AMB/50017/2019]; FCT/MCTES through national funds; FEDER, within the PT2020 Partnership Agreement; Compete 2020; FCT - Fundacao para a Ciencia e a Tecnologia, I.P. [57/2016, 57/2017]</t>
  </si>
  <si>
    <t>Portuguese Fundacan para a Ciencia e Tecnologia; Programme MAR, project SNMB-Monitor; CESAM; FCT/MCTES through national funds(Fundacao para a Ciencia e a Tecnologia (FCT)); FEDER, within the PT2020 Partnership Agreement(Marie Curie Actions); Compete 2020; FCT - Fundacao para a Ciencia e a Tecnologia, I.P.(Fundacao para a Ciencia e a Tecnologia (FCT))</t>
  </si>
  <si>
    <t>This work was supported by the Portuguese Fundacan para a Ciencia e Tecnologia (grant number UID/Multi/04423/2019) and by the Programme MAR, project SNMB-Monitor (grant number 16.02.01 FMP0043). Thanks are also due for the financial support to CESAM (UID/AMB/50017/2019), to FCT/MCTES through national funds, and the cofunding by the FEDER, within the PT2020 Partnership Agreement and Compete 2020. Adflia Pires and Rosa Freitas were funded by national funds (OE), through FCT - Fundacao para a Ciencia e a Tecnologia, I.P., in the scope of the framework contract foreseen in the numbers 4, 5 and 6 of the article 23, of the Decree-Law 57/2016, of August 29, changed by Law 57/2017, of July 19.</t>
  </si>
  <si>
    <t>10.1016/j.marenvres.2019.104839</t>
  </si>
  <si>
    <t>KO0CO</t>
  </si>
  <si>
    <t>WOS:000515214100007</t>
  </si>
  <si>
    <t>Qiu, JB; Meng, FP; Ding, L; Che, YJ; McCarron, P; Beach, DG; Li, AF</t>
  </si>
  <si>
    <t>Qiu, Jiangbing; Meng, Fanping; Ding, Ling; Che, Yijia; McCarron, Pearse; Beach, Daniel G.; Li, Aifeng</t>
  </si>
  <si>
    <t>Dynamics of paralytic shellfish toxins and their metabolites during timecourse exposure of scallops Chlamys farreri and mussels Mytilus galloprovincialis to Alexandrium pacificum</t>
  </si>
  <si>
    <t>Paralytic shellfish toxins; Metabolites; Chlamys farreri; Mytilus galloprovincialis; Alexandrium pacificum; Alexandrium tamarense</t>
  </si>
  <si>
    <t>ACID ESTER METABOLITES; POISONING TOXINS; GYMNODINIUM-CATENATUM; DETOXIFICATION KINETICS; PATINOPECTEN-YESSOENSIS; SAXITOXIN ANALOGS; MASS-SPECTROMETRY; TRANSFORMATION; DEPURATION; ACCUMULATION</t>
  </si>
  <si>
    <t>New C-11 hydroxyl metabolites of paralytic shellfish toxins (PSTs) have been reported in shellfish. To gain further information on these metabolites, as well as the potential for formation of phase-II metabolites and acyl esters of PSTs, bivalves were fed with the PSTs-producing dinoflagellate Alexandrium pacificum (strain ATHK). Through independent experiments, scallops (Chlamys farreri) were fed for 9 days and mussels (Mytilus galloprovincialis) for 5 days plus an additional 5 days of depuration, with representative samples taken throughout. Several common PSTs (C1-4, GTX1-6 and NEO) and metabolites including Ml, M3, M5, M7, M9, M2 and M8 were detected in the hepatopancreas of scallops during toxin accumulation and in the hepatopancreas of mussels during both toxin accumulation and elimination periods. The relative molar ratio of metabolites to precursor molecules was used to estimate relative metabolic conversion rates. Conversion rates of C1/2 and GTX2/3 were higher than those of C3/4 and GTX1/4, in scallops and mussels. The first metabolites observed in both bivalve species investigated were M1/3, which are formed from C1/2. However, the conversion of GTX2/3 to M2 was more complete than other biotransformation reactions in both mussels and scallops. In general, metabolic conversion of PSTs was observed after a shorter time and to a greater extent in mussels than in scallops in the exposure period. No acyl esters or conjugation products of PSTs with glucuronic acid, glutathione, cysteine and taurine were detected by liquid chromatography with high resolution tandem mass spectrometry in the samples investigated. Additionally, only GTX1/4 and GTX2/3 were detected in the kidney of scallops, which demonstrates that PSTs are mainly metabolized through the hepatic metabolism pathway in bivalves. This work improves the understanding of PST metabolism during toxin accumulation and depuration in commercially harvested shellfish.</t>
  </si>
  <si>
    <t>[Qiu, Jiangbing; Meng, Fanping; Ding, Ling; Che, Yijia; Li, Aifeng] Ocean Univ China, Coll Environm Sci &amp; Engn, Qingdao 266100, Peoples R China; [Meng, Fanping; Li, Aifeng] Ocean Univ China, Key Lab Marine Environm &amp; Ecol, Minist Educ, Qingdao 266100, Peoples R China; [McCarron, Pearse; Beach, Daniel G.] Natl Res Council Canada, Measurement Sci &amp; Stand, 1411 Oxford St, Halifax, NS B3H 3Z1, Canada</t>
  </si>
  <si>
    <t>Ocean University of China; Ministry of Education - China; Ocean University of China; International Business Machines (IBM); IBM Canada; National Research Council Canada</t>
  </si>
  <si>
    <t>Qiu, Jiangbing/M-4390-2019; Li, Aifeng/AFZ-2242-2022; Beach, Daniel/A-8286-2013; Qiu, Jiangbing/J-4852-2018</t>
  </si>
  <si>
    <t>Qiu, Jiangbing/0000-0002-0973-1809; Beach, Daniel/0000-0002-5680-2112</t>
  </si>
  <si>
    <t>National Natural Science Foundation of China [41376122]; State Scholarship Fund by the China Scholarship Council [201606330051]</t>
  </si>
  <si>
    <t>National Natural Science Foundation of China(National Natural Science Foundation of China (NSFC)); State Scholarship Fund by the China Scholarship Council</t>
  </si>
  <si>
    <t>This work was funded by the National Natural Science Foundation of China (41376122) and supported by the State Scholarship Fund by the China Scholarship Council (201606330051). The authors would like to thank Elliott Wright and Krista Thomas for technical assistance.</t>
  </si>
  <si>
    <t>10.1016/j.aquatox.2018.05.003</t>
  </si>
  <si>
    <t>GM5ME</t>
  </si>
  <si>
    <t>WOS:000438180700024</t>
  </si>
  <si>
    <t>Pizarro, G; Moroño, A; Paz, B; Franco, JM; Pazos, Y; Reguera, B</t>
  </si>
  <si>
    <t>Pizarro, Gemita; Morono, Angeles; Paz, Beatriz; Franco, Jose M.; Pazos, Yolanda; Reguera, Beatriz</t>
  </si>
  <si>
    <t>Evaluation of Passive Samplers as a Monitoring Tool for Early Warning of Dinophysis Toxins in Shellfish</t>
  </si>
  <si>
    <t>Dinophysis; early warning DSP outbreaks; HAB monitoring; modeling toxin accumulation; Solid Phase Adsorbing Toxin Tracking (SPATT); Galician Rias</t>
  </si>
  <si>
    <t>PECTENOTOXIN-2 SECO ACID; PROTOCERATIUM-RETICULATUM; FOOD AVAILABILITY; ACUTA; ACUMINATA; GROWTH; DINOFLAGELLATE; CULTURE; PHASE; ADSORPTION</t>
  </si>
  <si>
    <t>From June 2006 to January 2007 passive samplers (solid phase adsorbing toxin tracking, SPATT) were tested as a monitoring tool with weekly monitoring of phytoplankton and toxin content (liquid chromatography-mass spectrometry, LC-MS) in picked cells of Dinophysis and plankton concentrates. Successive blooms of Dinophysis acuminata, D. acuta and D. caudata in 2006 caused a long mussel harvesting closure (4.5 months) in the Galician Rias (NW Spain) and a record (up to 9246 ng.g resin-week(-1)) accumulation of toxins in SPATT discs. Best fit of a toxin accumulation model was between toxin accumulation in SPATT and the product of cell densities by a constant value, for each species of Dinophysis, of toxin content (average) in picked cells. Detection of Dinophysis populations provided earlier warning of oncoming diarrhetic shellfish poisoning (DSP) outbreaks than the SPATT, which at times overestimated the expected toxin levels in shellfish because: (i) SPATT accumulated toxins did not include biotransformation and depuration loss terms and (ii) accumulation of toxins not available to mussels continued for weeks after Dinophysis cells were undetectable and mussels were toxin-free. SPATT may be a valuable environmental monitoring and research tool for toxin dynamics, in particular in areas with no aquaculture, but does not provide a practical gain for early warning of DSP outbreaks.</t>
  </si>
  <si>
    <t>[Pizarro, Gemita; Paz, Beatriz; Reguera, Beatriz] Oceanog Ctr Vigo, Spanish Inst Oceanog IEO, Vigo 36390, Spain; [Morono, Angeles; Pazos, Yolanda] Technol Inst Control Marine Environm Galicia INTE, Vilagarcia De Arousa 36611, Pontevedra, Spain; [Franco, Jose M.] CSIC, Inst Marine Res, Vigo 36080, Spain</t>
  </si>
  <si>
    <t>Spanish Institute of Oceanography; Consejo Superior de Investigaciones Cientificas (CSIC); CSIC - Instituto de Investigaciones Marinas (IIM)</t>
  </si>
  <si>
    <t>Reguera, B (corresponding author), Oceanog Ctr Vigo, Spanish Inst Oceanog IEO, Subida Radio Faro 50, Vigo 36390, Spain.</t>
  </si>
  <si>
    <t>gemita.pizarro@ifop.cl; amorono@intecmar.org; beapaz@uvigo.es; jose.franco@vi.ieo.es; ypazos@intecmar.org; beatriz.reguera@vi.ieo.es</t>
  </si>
  <si>
    <t>Reguera, Beatriz/AAG-8273-2020; Morono, Alejandro/H-2100-2016</t>
  </si>
  <si>
    <t>Reguera, Beatriz/0000-0003-4582-9798; pizarro, gemita/0000-0003-2974-2609; Morono, Angeles/0009-0003-2568-2570</t>
  </si>
  <si>
    <t>project Dinophysis Galicia [CTM2004-0478-CO3-01]; project ASIMUTH (EU 7FP, SPACE) [261860]; Centro de Estudios del Quaternario Fuego-Patagonia y Antartica (CEQUA) Foundation; Instituto de Fomento Pesquero (IFOP)</t>
  </si>
  <si>
    <t>project Dinophysis Galicia; project ASIMUTH (EU 7FP, SPACE); Centro de Estudios del Quaternario Fuego-Patagonia y Antartica (CEQUA) Foundation; Instituto de Fomento Pesquero (IFOP)</t>
  </si>
  <si>
    <t>We are grateful to the crew of RV J. M. Navaz for their helpful attitude, to Pilar Rial, Isabel Ramilo and Amelia Fernandez-Villamarin for technical assistance, and to the Galician Monitoring Program (www.intecmar.org) for continuous supply of information on phytoplankton and phycotoxins in the Galician Rias. This research was supported by projects Dinophysis Galicia (CTM2004-0478-CO3-01) and ASIMUTH (EU 7FP, SPACE, Grant Agreement # 261860). G. Pizarro was funded by a Chilean pre-doctoral fellowship from the Centro de Estudios del Quaternario Fuego-Patagonia y Antartica (CEQUA) Foundation and the Instituto de Fomento Pesquero (IFOP). This is a contribution to the GEOHAB-Core Research Project HABs in Fjords and Coastal Embayments.</t>
  </si>
  <si>
    <t>MDPI AG</t>
  </si>
  <si>
    <t>POSTFACH, CH-4005 BASEL, SWITZERLAND</t>
  </si>
  <si>
    <t>10.3390/md11103823</t>
  </si>
  <si>
    <t>274QZ</t>
  </si>
  <si>
    <t>WOS:000328622500014</t>
  </si>
  <si>
    <t>Pouil, S; Clausing, RJ; Metian, M; Bustamante, P; Bottein, MYD</t>
  </si>
  <si>
    <t>Pouil, Simon; Clausing, Rachel J.; Metian, Marc; Bustamante, Paco; Bottein, Marie-Yasmine Dechraoui</t>
  </si>
  <si>
    <t>The role of marine biotoxins on the trophic transfer of Mn and Zn in fish</t>
  </si>
  <si>
    <t>Brevetoxins; Teleost fish; Marine stressors; Essential elements; Toxins; Nuclear applications</t>
  </si>
  <si>
    <t>HARMFUL ALGAL BLOOMS; SODIUM-CHANNELS; CLIMATE-CHANGE; RED TIDE; BREVETOXIN; METALS; RETENTION; EXPOSURE; TELEOST; FOOD</t>
  </si>
  <si>
    <t>Essential nutrients are critical for physiological processes of organisms. In fish, they are obtained primarily from the diet, and their transfer and accumulation are known to be impacted by environmental variables such as water temperature, pH and salinity, as well as by diet composition and matrices. Yet, prey items consumed by fish may also contain toxic compounds such as marine toxins associated with harmful algae. These biotoxins have the potential to affect essential trace element assimilation in fish through chemical interactions such as the formation of trace element-toxin complexes or by affecting general fish physiology as in the modification of ion specific transport pathways. We assessed the influence of dietary exposure to brevetoxins (PbTxs), ichthyotoxic neurotoxins produced by the dinoflagellate Karenia brevis, on trophic transfer of two essential trace elements, Mn and Zn, in a fish model. Using ecologically relevant concentrations of PbTxs and trace elements in controlled laboratory conditions, juvenile turbots Scophthalmus max-Onus were given food containing PbTxs before or at the same time as a feeding with radiotracers of the chosen essential elements (Mn-54 and Zn-65). Treatments included simultaneous exposure (PbTxs + Mn-54 + Zn-65) in a single-feeding, 3-week daily pre-exposure to dietary PbTx followed by a single feeding with Mn-54 and Zn-65, and a control (Mn-54 and Zn-65 only). After a 21-day depuration period, turbot tissue brevetoxin levels were quantified and assimilation efficiencies of Mn-54 and Zn-65 were assessed. PbTxs were found in turbot tissues in each exposure treatment, demonstrating dietary trophic transfer of these toxins; yet, no differences in assimilation efficiencies of Mn or Zn were found between treatments or the control (p &gt; 0.05). These results indicate that, in our experimental conditions, PbTx exposure does not significantly affect the trophic transfer of Mn and Zn in fish.</t>
  </si>
  <si>
    <t>[Pouil, Simon; Clausing, Rachel J.; Metian, Marc; Bottein, Marie-Yasmine Dechraoui] IAEA, Environm Labs, 4a Quai Antoine 1er, MC-98000 Monaco, Monaco; [Pouil, Simon; Bustamante, Paco] Univ La Rochelle, CNRS, UMR 7266, Littoral Environm &amp; Soc LIENSs, 2 Rue Olympe Gouges, F-17000 La Rochelle, France</t>
  </si>
  <si>
    <t>La Rochelle Universite; Centre National de la Recherche Scientifique (CNRS); CNRS - Institute of Ecology &amp; Environment (INEE)</t>
  </si>
  <si>
    <t>Metian, M (corresponding author), IAEA Environm Labs, Radioecol Lab, 4a Quai Antoine 1er, MC-98000 Monaco, Monaco.</t>
  </si>
  <si>
    <t>m.metian@iaea.org</t>
  </si>
  <si>
    <t>Bottein, Marie-Yasmine/J-8851-2018; Metian, Marc/F-8010-2018; Pouil, Simon/J-6839-2019; Bustamante, Paco/G-5833-2011</t>
  </si>
  <si>
    <t>Metian, Marc/0000-0003-1485-5029; Pouil, Simon/0000-0003-1531-0362; Dechraoui Bottein, Marie-Yasmine/0000-0002-6468-7222; Clausing, Rachel/0000-0001-8259-1331; Bustamante, Paco/0000-0003-3877-9390</t>
  </si>
  <si>
    <t>Government of the Principality of Monaco Government of the Principality of Monaco; IUF (Institut Universitaire de France); USA</t>
  </si>
  <si>
    <t>The authors are grateful to M. Mikulski and S. Morton for providing live culture of K. brevis and to P. Swarzenski for his constructive comments on this work. The IAEA is grateful for the support provided to its Environment Laboratories by the Government of the Principality of Monaco Government of the Principality of Monaco. MM is a Nippon Foundation Nereus Program Alumni. The IUF (Institut Universitaire de France) is acknowledged for its support to PB as a senior member. This work was conducted in the framework of an USA funded Peaceful Use Initiative project on seafood safety.</t>
  </si>
  <si>
    <t>10.1016/j.aquatox.2018.03.004</t>
  </si>
  <si>
    <t>GD6PE</t>
  </si>
  <si>
    <t>WOS:000430630100020</t>
  </si>
  <si>
    <t>Kwong, RWM; Wang, WX; Lam, PKS; Yu, PKN</t>
  </si>
  <si>
    <t>Kwong, Raymond W. M.; Wang, Wen-Xiong; Lam, Paul K. S.; Yu, Peter K. N.</t>
  </si>
  <si>
    <t>The uptake, distribution and elimination of paralytic shellfish toxins in mussels and fish exposed to toxic dinoflagellates</t>
  </si>
  <si>
    <t>paralytic shellfish toxins; Alexandrium fundyense; Perna viridis; Acanthopagrus schlegeli</t>
  </si>
  <si>
    <t>ALEXANDRIUM-FUNDYENSE; DEPURATION; DIATOM; SALMON</t>
  </si>
  <si>
    <t>We exposed green-lipped mussels Perna viridis and black sea breams Acanthopagrus schlegeli to toxic dinoflagellates Alexandrium fundyense to evaluate the accumulation, distribution, transformation, and elimination of paralytic shellfish toxins (PSTs) in a controlled environmental condition. The mussels were fed A. fundyense for 7 days followed by 3 weeks of deputation, and the fish were fed toxic clams (pre-exposed to the dinoflagellates) for 5 days followed by 2 weeks of deputation. The toxin content and the compartmental distribution of PSTs were monitored throughout the experiments by high-performance liquid chromatography with post-column fluorescence derivatization (HPLC-FLD). This is the first report to assess the biokinetics of PSTs in marine fish under dietary exposure. The hepatopancreas in the mussels and the viscera in the fish accumulated most of the PSTs. Differential elimination of each toxin was observed in the mussels. The C2 toxins were eliminated rapidly in all organs; except in hepatopancreas, the more potent toxins such as GTX4, were eliminated slower during the deputation period. The relative proportions of various PSTs in the mussels changed over time, suggesting toxin-specific uptake and elimination rates, or biotransformation preferences between toxins. In the fish, the ratio of C1/C2 was 3.0 times (p &lt; 0.01) higher when compared to the clam tissues, indicating that conversion from C2 to C1 might have occurred when the toxin was transferred from the clams to the fish. In summary, species differences in uptake, distribution and elimination of PSTs were observed between mussels and fish, and this may influence trophic transfer of algal toxins in marine organisms. (c) 2006 Elsevier B.V. All rights reserved.</t>
  </si>
  <si>
    <t>HKUST, Dept Biol, Kowloon, Hong Kong, Peoples R China; City Univ Hong Kong, Dept Biol &amp; Chem, Kowloon, Hong Kong, Peoples R China; City Univ Hong Kong, Dept Phys &amp; Mat Sci, Kowloon, Hong Kong, Peoples R China</t>
  </si>
  <si>
    <t>Wang, WX (corresponding author), HKUST, Dept Biol, Clear Water Bay, Kowloon, Hong Kong, Peoples R China.</t>
  </si>
  <si>
    <t>Kwong, Raymond/AAC-3368-2020; LAM, Kwan Sing Paul/B-9121-2008; Wang, Wenxiong/E-7254-2011; Yu, Peter K.N./C-7051-2013</t>
  </si>
  <si>
    <t>YU, Kwan Ngok Peter/0000-0003-1669-5348; LAM, Kwan Sing Paul/0000-0002-2134-3710; Kwong, Raymond/0000-0002-0784-9651; Wang, Wenxiong/0000-0001-9033-0158; Yu, Peter K.N./0000-0002-6429-7961</t>
  </si>
  <si>
    <t>OCT 25</t>
  </si>
  <si>
    <t>10.1016/j.aquatox.2006.07.016</t>
  </si>
  <si>
    <t>095MX</t>
  </si>
  <si>
    <t>WOS:000241313000008</t>
  </si>
  <si>
    <t>Strogyloudi, E; Giannakourou, A; Legrand, C; Ruehl, A; Granéli, E</t>
  </si>
  <si>
    <t>Strogyloudi, E.; Giannakourou, A.; Legrand, C.; Ruehl, A.; Graneli, E.</t>
  </si>
  <si>
    <t>Estimating the accumulation and transfer of Nodularia spumigena toxins by the blue mussel Mytilus edulis:: An appraisal from culture and mesocosm experiments</t>
  </si>
  <si>
    <t>Nodularia spumigena; Mytilus edulis; Baltic Sea; nodularin; accumulation</t>
  </si>
  <si>
    <t>BALTIC SEA; CYANOBACTERIAL TOXINS; MACOMA-BALTHICA; WATER-BLOOM; PHYTOPLANKTON; GALLOPROVINCIALIS; MICROCYSTIN; TOXICITY; DEPURATION; FOOD</t>
  </si>
  <si>
    <t>Accumulation of Nodularia spumigena toxins by Mytilus edulis was studied during laboratory and mesocosm experiments in order to investigate the possible pathways of nodularin in mussels and calculate toxin budgets. Mussels were exposed to 0.2-15.6 mu g nodularin 1(-1), fed for up to 5 days with Nodularia cells from culture, or blooming in different nutrient-treated seawater. Toxin concentration was monitored with LC-ESI-MS. During different exposures, the amount of nodularin detected in mussels increased linearly with increasing toxin concentration in food and attained 0.28-13.8 mu g of nodularin g dw(-1) of the mussel whole body tissue after 12h. The digestive gland was found to be the tissue with the highest toxin concentration. Nodularin concentration in faeces was not proportional to faeces production or to toxin concentration in food; however, it seemed to be mostly related to food quality as well as to food availability. The percentage of nodularin taken up by the mussels, relative to the amount contained in the offered food, varied from 10% to 20%, depending on food quality. During a 5-day toxin accumulation experiment, the acute reduction of the toxin in mussel tissues the second day and the following stabilization, showed that probably mussels maintain low toxin levels via efficient elimination and/or toxin metabolism. After a 72 h depuration period, mussels showed 75% reduction in their toxin content. (c) 2006 Elsevier Ltd. All rights reserved.</t>
  </si>
  <si>
    <t>Hellen Ctr Marine Res, Inst Oceanog, GR-19013 Athens, Greece; Univ Kalmar, Dept Biol &amp; Environm Sci, S-39182 Kalmar, Sweden; Univ Jena, Inst Nutr, Dept Food Chem, D-07743 Jena, Germany</t>
  </si>
  <si>
    <t>Hellenic Centre for Marine Research; University of Kalmar; Linnaeus University; Friedrich Schiller University of Jena</t>
  </si>
  <si>
    <t>Strogyloudi, E (corresponding author), Hellen Ctr Marine Res, Inst Oceanog, POB 712, GR-19013 Athens, Greece.</t>
  </si>
  <si>
    <t>estro@ath.hcmr.gr</t>
  </si>
  <si>
    <t>Graneli, Edna/F-5936-2015</t>
  </si>
  <si>
    <t>Giannakourou, Antonia/0000-0003-3897-0339</t>
  </si>
  <si>
    <t>SEP 15</t>
  </si>
  <si>
    <t>10.1016/j.toxicon.2006.05.009</t>
  </si>
  <si>
    <t>090OR</t>
  </si>
  <si>
    <t>WOS:000240961100001</t>
  </si>
  <si>
    <t>Lund, JAK; Barnett, HJ; Hatfield, CL; Gauglitz, EJ; Wekell, JC; Rasco, B</t>
  </si>
  <si>
    <t>Domoic acid uptake and depuration in Dungeness crab (Cancer magister Dana 1852)</t>
  </si>
  <si>
    <t>domoic acid; Dungeness crab; cancer magister; razor clams; Siliqua patula; amnesic shellfish poisoning</t>
  </si>
  <si>
    <t>MUSSELS MYTILUS-EDULIS; PRINCE-EDWARD-ISLAND; SILIQUA-PATULA DIXON; PSEUDONITZSCHIA-AUSTRALIS; NITZSCHIA-PUNGENS; RAZOR CLAMS; AMINO-ACID; SHELLFISH; BACILLARIOPHYCEAE; OUTBREAK</t>
  </si>
  <si>
    <t>The patent marine neurotoxin domoic acid (DA) was detected in razor clams and Dungeness crabs on the Pacific Coast of the United States in 1991, resulting in temporary closures of these fisheries. Closures protect the health of human consumers of clams and crabs but impose significant economic losses to the communities that are dependent on these fisheries. Widespread closures, and in the case of the clams long-lasting ones, were necessary risk management strategies because our knowledge of DA uptake and movement through the food web is very limited. In order to resolve some of these issues and provide health managers with better information concerning this toxin, experiments were conducted on the accumulation and fate of DA in Dungeness crabs. Such information could provide enhanced safety, permit more efficient closures, and lessen the economic effect of future outbreaks. In the first study, razor clams, containing known concentrations of DA, were fed to Dungeness crabs for 5 days to determine the uptake of the toxin by the crabs. Twenty-four hours after the crabs ingested an initial 960 mu g of toxin, 260 mu g of DA (27%) was found in the hepatopancreas (HP) of the crabs. At the end of 6 days, 68% (2,850 mu g), from an accumulated 4,220 mu g of ingested toxin, was present in the HP. DA was never found in the hemolymph or edible muscle of crabs in this experiment, but DA was found in the feces, indicating a route of depuration. The second study examined the depuration of DA by crabs under fed and starved conditions. Crabs fed DA-contaminated clams for 4 days achieved an average concentration of 69.5 mu g of DA/g of HP. After 7 days, crabs that were fed toxin-free clams three times per week showed a 38% reduction in DA concentration, to 43.4 mu g of DA/g, whereas the average toxin concentration in the HP of crabs that were starved was reduced by only 4%, to 66.9 mu g of DA/g. In the last sampling, taken at 21 days, the concentration of DA in the HP of fed crabs decreased by 89% of the initial DA concentration to 7.6 mu g of DA/g, but that of the starved crabs decreased by only 57%, to 29.7 mu g of DA/g. Differences in mean concentrations between starved and fed crabs at 7, 14, and 21 days were significant. Additional measurements at 21 days showed the average weight of a starved crab's HP was only 53% of the fed crab's HP (25.7 vs. 48.7g). Although the mean weight of the starved crabs (770 g) was greater than that of the fed crabs (730 g), the difference was not significant.</t>
  </si>
  <si>
    <t>UNIV WASHINGTON, INST FOOD SCI &amp; TECHNOL, SCH FISHERIES, SEATTLE, WA 98105 USA</t>
  </si>
  <si>
    <t>University of Washington; University of Washington Seattle</t>
  </si>
  <si>
    <t>Lund, JAK (corresponding author), NOAA, NATL MARINE FISHERIES SERV, NW FISHERIES SCI CTR, US DEPT COMMERCE, UTILIZAT RES DIV, SEATTLE, WA 98112 USA.</t>
  </si>
  <si>
    <t>XM072</t>
  </si>
  <si>
    <t>WOS:A1997XM07200032</t>
  </si>
  <si>
    <t>Camacho-Muñoz, D; Waack, J; Turner, AD; Lewis, AM; Lawton, LA; Edwards, C</t>
  </si>
  <si>
    <t>Camacho-Munoz, Dolores; Waack, Julia; Turner, Andrew D.; Lewis, Adam M.; Lawton, Linda A.; Edwards, Christine</t>
  </si>
  <si>
    <t>Rapid uptake and slow depuration: Health risks following cyanotoxin accumulation in mussels?</t>
  </si>
  <si>
    <t>Hepatotoxins; Brackish water; Bivalves; Human health</t>
  </si>
  <si>
    <t>MICROCYSTIN</t>
  </si>
  <si>
    <t>Freshwater cyanobacteria produce highly toxic secondary metabolites, which can be transported downstream by rivers and waterways into the sea. Estuarine and coastal aquaculture sites exposed to toxic cyanobacteria raise concerns that shellfish may accumulate and transfer cyanotoxins in the food web. This study aims to describe the competitive pattern of uptake and depuration of a wide range of microcystins (MC-LR, MC-LF, MC-LW, MC-LY, [Asp3]-MC-LR/[Dha7]-MC-LR, MC-HiIR) and nodularins (NOD cyclic and linear) within the common blue mussel Mytilus edulis exposed to a combined culture of Microcystis aeruginosa and Nodularia spumigena into the coastal environment. Different distribution profiles of MCs/NODs in the experimental system were observed. The majority of MCs/NODs were present intracellularly which is representative of healthy cyanobacterial cultures, with MC-LR and NOD the most abundant analogues. Higher removal rate was observed for NOD ( approximate to 96%) compared to MCs ( approximate to 50%) from the water phase. Accumulation of toxins in M. edulis was fast, reaching up to 3.4 mu g/g shellfish tissue four days after the end of the 3-days exposure period, with NOD (1.72 mu g/g) and MC-LR (0.74 mu g/g) as the dominant toxins, followed by MC-LF (0.35 mu g/g) and MC-LW (0.31 mu g/g). Following the end of the exposure period depuration was incomplete after 27 days (0.49 mu g/g of MCs/NODs). MCs/NODs were also present in faecal material and extrapallial fluid after 24 h of exposure with MCs the main contributors to the total cyanotoxin load in faecal material and NOD in the extrapallial fluid. Maximum concentration of MCs/NODs accumulated in a typical portion of mussels (20 mussels, approximate to 4 g each) was beyond greater the acute, seasonal and lifetime tolerable daily intake. Even after 27 days of depuration, consuming mussels harvested during even short term harmful algae blooms in close proximity to shellfish beds might carry a high health risk, highlighting the need for testing. (C) 2021 The Authors. Published by Elsevier Ltd.</t>
  </si>
  <si>
    <t>[Camacho-Munoz, Dolores; Waack, Julia; Lawton, Linda A.; Edwards, Christine] Robert Gordon Univ, Sch Pharm &amp; Life Sci, Aberdeen AB10 7GJ, Scotland; [Waack, Julia; Turner, Andrew D.; Lewis, Adam M.] Ctr Environm Fisheries &amp; Aquaculture Sci, Barrack Rd, Weymouth DT4 8UB, Dorset, England</t>
  </si>
  <si>
    <t>Robert Gordon University; Centre for Environment Fisheries &amp; Aquaculture Science</t>
  </si>
  <si>
    <t>Camacho-Muñoz, D (corresponding author), Robert Gordon Univ, Sch Pharm &amp; Life Sci, Aberdeen AB10 7GJ, Scotland.</t>
  </si>
  <si>
    <t>l.camacho-munoz@rgu.ac.uk</t>
  </si>
  <si>
    <t>Lawton, Linda/AAP-9617-2021; Turner, Andrew/J-5658-2015</t>
  </si>
  <si>
    <t>Camacho Munoz, Maria Dolores/0000-0002-0504-6505; Turner, Andrew/0000-0003-1390-0924; Lewis, Adam/0000-0001-7761-6266</t>
  </si>
  <si>
    <t>CEFAS [DP345A]; Interreg Alertox-Net (Atlantic Area Program) [EAPA-317-2016]; Biotechnology and Biological Sciences Research Council (BBSRC) [BB/S004211/1]; BBSRC [BB/S004211/1] Funding Source: UKRI</t>
  </si>
  <si>
    <t>CEFAS; Interreg Alertox-Net (Atlantic Area Program); Biotechnology and Biological Sciences Research Council (BBSRC)(UK Research &amp; Innovation (UKRI)Biotechnology and Biological Sciences Research Council (BBSRC)); BBSRC(UK Research &amp; Innovation (UKRI)Biotechnology and Biological Sciences Research Council (BBSRC))</t>
  </si>
  <si>
    <t>The authors would like to acknowledge CEFAS Seedcorn funding (DP345A), with additional funding supplied by Interreg Alertox-Net EAPA-317-2016 (Atlantic Area Program) and the Biotechnology and Biological Sciences Research Council (BBSRC) [BB/S004211/1]. Diane Partridge and Lehanne Keith are acknowledged for their assistance in the laboratory.</t>
  </si>
  <si>
    <t>FEB 15</t>
  </si>
  <si>
    <t>10.1016/j.envpol.2020.116400</t>
  </si>
  <si>
    <t>JAN 2021</t>
  </si>
  <si>
    <t>QB4MH</t>
  </si>
  <si>
    <t>hybrid, Green Published</t>
  </si>
  <si>
    <t>WOS:000614114100098</t>
  </si>
  <si>
    <t>Leite, ID; Sandrini-Neto, L; Squella, FL; Alves, TP; Schramm, MA; Calado, SLD; de Assis, HCS; Mafra, LL</t>
  </si>
  <si>
    <t>Leite, Isabel do Prado; Sandrini-Neto, Leonardo; Squella, Francisco Lagreze; Alves, Thiago Pereira; Schramm, Mathias Alberto; de Morais Calado, Sabrina Loise; Silva de Assis, Helena Cristina; Mafra Jr, Luiz Laureno</t>
  </si>
  <si>
    <t>Toxin accumulation, detoxification and oxidative stress in bivalve (Anomalocardia flexuosa) exposed to the dinoflagellate Prorocentrum lima</t>
  </si>
  <si>
    <t>Harmful algae; Bivalve mollusk; Lipophilic toxins; Toxin kinetics; Oxidative stress; Toxic dinoflagellates</t>
  </si>
  <si>
    <t>DIARRHETIC SHELLFISH TOXIN; OSTREOPSIS CF. OVATA; MYTILUS-EDULIS L.; OKADAIC ACID; DSP TOXINS; PATINOPECTEN-YESSOENSIS; ANATOMICAL DISTRIBUTION; ANTIOXIDANT RESPONSES; CRASSOSTREA-GIGAS; BLUE MUSSELS</t>
  </si>
  <si>
    <t>Prorocentrum lima is a cosmopolitan benthic dinoflagellate capable of producing the diarrhetic shellfish toxins (DSTs) okadaic acid (OA) and dinophysistoxin (DTX). These compounds may cause oxidative stress and accumulate in bivalve tissues, which become vectors of intoxication to human consumers. We investigated DST accumulation, detoxification and oxidative stress biomarkers in clams (Anomalocardia flexuosa) experimentally exposed to P. lima cells or their compounds. Experimental diets consisted of 6000 cells mL(-1) of the non-toxic chlorophyte Tetraselmis sp. (C; control condition), and combinations of C with 10 P. lima cells mL(-1) (T10), 100 P. lima cells mL(-1) (T100), or to a toxin concentration of similar to 4 mu g OA L-1 and similar to 0.65 mu g DTX-1 L-1 (T100d). Clams were exposed to these diets for 7 days (uptake phase), followed by a 7-day depuration period. No DSTs were detected in clams exposed to treatments C (control) nor to T100d (dissolved compounds) during either uptake or detoxification phase. Conversely, clams exposed to T10 or T100 accumulated, on average, up to 2.5 and 35 mu g DST kg(-1) in their whole bodies at the end of the uptake phase. These concentrations are similar to 64 and similar to 4.5 times lower than the regulatory level of 160 mu g OA kg(-1), respectively. Accumulated OA quotas were 12-22 times higher in the digestive gland (DG) than in remaining tissues over the uptake phase. Quick toxin transformation was indicated by the early detection of conjugated compounds - DTX-1 and OA esters - in the DG after 6 h of exposure, with OA-ester representing the main compound (30 -100 %) in that tissue over the experiment. During the depuration period, detoxification rates represented 0.024 h(-1), 0.04 h(-1) and 0.052 h(-1) for OA, DTX-1 and OA-ester, respectively. The activities of catalase, glutathione S-transferase, glutathione pemxidase and the levels of oxidative stress by lipoperoxidation varied similarly in the DG of A. flexuosa individuals subjected to T100, T100d and the control condition. However, contrasting antioxidant responses were measured in those exposed to T10. These findings indicate that no oxidative stress was primarily induced by DST-producing dinoflagellates in this clam species under laboratory conditions representative of toxic bloom situations. Even though, possible interactions should be considered under multistressor scenarios.</t>
  </si>
  <si>
    <t>[Leite, Isabel do Prado; Sandrini-Neto, Leonardo; Squella, Francisco Lagreze; Mafra Jr, Luiz Laureno] Univ Fed Parana, Ctr Marine Studies, Av Beira Mar S-N,POB 61, BR-83255976 Pontal Do Parana, PR, Brazil; [Alves, Thiago Pereira; Schramm, Mathias Alberto] Fed Inst Santa Catarina, Av Ver Abraao Joao Francisco 3899, BR-88307303 Itajai, SC, Brazil; [de Morais Calado, Sabrina Loise; Silva de Assis, Helena Cristina] Univ Fed Parana, Dept Pharmacol, Av Coronel Francisco Heraclito Santos 100, BR-81531980 Curitiba, Parana, Brazil</t>
  </si>
  <si>
    <t>Universidade Federal do Parana; Instituto Federal de Santa Catarina (IFSC); Universidade Federal do Parana</t>
  </si>
  <si>
    <t>Leite, ID (corresponding author), Univ Fed Parana, Ctr Marine Studies, Av Beira Mar S-N,POB 61, BR-83255976 Pontal Do Parana, PR, Brazil.</t>
  </si>
  <si>
    <t>isabel.oceano@gmail.com</t>
  </si>
  <si>
    <t>Pereira Alves, Thiago/LWK-1033-2024; Schramm, Mathias/AAK-7861-2021; Sandrini Neto, Leonardo/ISA-8379-2023; Mafra, Luiz/J-6047-2012</t>
  </si>
  <si>
    <t>Lagreze Squella, Francisco Jose/0000-0003-0439-2980; Mafra, Luiz/0000-0001-5822-3619; Sandrini-Neto, Leonardo/0000-0003-4086-6741; Schramm, Mathias Alberto/0000-0002-3687-3183</t>
  </si>
  <si>
    <t>International Atomic Energy Agency (IAEA) [18827]</t>
  </si>
  <si>
    <t>International Atomic Energy Agency (IAEA)(International Atomic Energy Agency)</t>
  </si>
  <si>
    <t>This study was supported by the International Atomic Energy Agency (IAEA) through the Research Contract #18827 (Bentox Project).</t>
  </si>
  <si>
    <t>10.1016/j.aquatox.2020.105738</t>
  </si>
  <si>
    <t>RG6ZT</t>
  </si>
  <si>
    <t>WOS:000635684700002</t>
  </si>
  <si>
    <t>Lewis, AM; Dean, KJ; Hartnell, DM; Percy, L; Turner, AD; Lewis, JM</t>
  </si>
  <si>
    <t>Lewis, Adam M.; Dean, Karl J.; Hartnell, David M.; Percy, Linda; Turner, Andrew D.; Lewis, Jane M.</t>
  </si>
  <si>
    <t>The value of toxin profiles in the chemotaxonomic analysis of paralytic shellfish toxins in determining the relationship between British Alexandrium spp. and experimentally contaminated Mytilus sp.</t>
  </si>
  <si>
    <t>Chemotaxonomy; Harmful algae; Paralytic shellfish poisoning; Alexandrium</t>
  </si>
  <si>
    <t>IN-VITRO TRANSFORMATION; CRASSOSTREA-GIGAS; POISONING TOXINS; LIQUID-CHROMATOGRAPHY; ENVIRONMENTAL-FACTORS; MINUTUM DINOPHYCEAE; HUMAN HEALTH; PSP TOXINS; CATENELLA; VARIABILITY</t>
  </si>
  <si>
    <t>Although phytoplankton is ubiquitous in the world's oceans some species can produce compounds that cause damaging effects in other organisms. These include the toxins responsible for paralytic shellfish poisoning, which, in UK waters, are produced by dinoflagellates from the Alexandrium genus. Within Great Britain (GB) a monitoring programme exists to detect this harmful genus as well as the Paralytic Shellfish Poisoning (PSP) toxins in the flesh of shellfish from classified production areas. The techniques used for toxin analysis allow for detailed analysis of the toxin profiles present in contaminated shellfish. It is possible to compare the toxin profiles of contaminated shellfish with the profiles from toxin producing algae and use this information to infer the causative microalgal species responsible for the contamination. This study sought to evaluate the potential for this process within the GB monitoring framework. Two species of toxic Alexandrium, A. catenella from Scotland and A. minutum from Southern England, were fed to mussels (Mytilus sp.) under controlled conditions. The toxin profile in mussels derived from feeding on each species independently, when mixed and when introduced sequentially was analysed and compared to the source algal cultures using K means cluster analysis. Toxin profiles in contaminated shellfish clustered with those of the causative algae and separately from one another during toxin accumulation and, where A. catenella was the sole toxin source, during depuration. During depuration after feeding with A. minutum and where mixed or sequential feeding was undertaken deviant toxin profiles were observed. Finally, data generated within this experimental study were compared to monitoring data from the GB official control programme. These data indicated that the causative algal species in sole source contaminations could be inferred from toxin profile analysis. This technique will be of benefit within monitoring programmes to enhance the value of data with minimal additional expense, where the toxin profiles of causative microalgae have been well described.</t>
  </si>
  <si>
    <t>[Lewis, Adam M.; Dean, Karl J.; Hartnell, David M.; Turner, Andrew D.] Cefas, Barrack Rd, Weymouth DT4 8UB, Dorset, England; [Lewis, Adam M.; Percy, Linda] Univ Westminster, Sch Life Sci, 115 New Cavendish St, London W1W 6UW, England; [Lewis, Jane M.] Univ Highlands &amp; Isl, Shetland Coll, Principal Shetland Coll, Lerwick ZE1 0PX, Shetland, Scotland</t>
  </si>
  <si>
    <t>Centre for Environment Fisheries &amp; Aquaculture Science; University of Westminster; University of the Highlands &amp; Islands</t>
  </si>
  <si>
    <t>Lewis, AM (corresponding author), Cefas, Barrack Rd, Weymouth DT4 8UB, Dorset, England.;Lewis, AM (corresponding author), Univ Westminster, Sch Life Sci, 115 New Cavendish St, London W1W 6UW, England.</t>
  </si>
  <si>
    <t>adam.lewis@cefas.co.uk</t>
  </si>
  <si>
    <t>Turner, Andrew/0000-0003-1390-0924; Lewis, Adam/0000-0001-7761-6266</t>
  </si>
  <si>
    <t>CEFAS Seedcorn</t>
  </si>
  <si>
    <t>We would like to acknowledge CEFAS Seedcorn for funding this work. We would like to thank Angela Ward (Marine Biological association, Plymouth, UK) , for providing us with A. minutum strain MBA F5 and Gill Morgan at Swansea Bay PHA and the Food Business Operator for providing the shellfish used in these studies. We would like to thank Sandra Shumway for her valuable advice on experimental design. We would like to thank the reviewers for providing valuable, specific and positive feedback on our initial manuscript submission. They have helped in improving the quality of the finished publication. [C.J.G] .</t>
  </si>
  <si>
    <t>10.1016/j.hal.2021.102131</t>
  </si>
  <si>
    <t>YY0IC</t>
  </si>
  <si>
    <t>WOS:000754475900001</t>
  </si>
  <si>
    <t>C</t>
  </si>
  <si>
    <t>CEMBELLA, AD; LAMOUREUX, G</t>
  </si>
  <si>
    <t>OTWELL, WS; RODRICK, GE; MARTIN, RE</t>
  </si>
  <si>
    <t>MONITORING THE ACCUMULATION AND DEPURATION OF PARALYTIC SHELLFISH TOXINS IN MOLLUSCAN SHELLFISH BY HIGH-PERFORMANCE LIQUID-CHROMATOGRAPHY AND IMMUNOLOGICAL METHODS</t>
  </si>
  <si>
    <t>MOLLUSCAN SHELLFISH DEPURATION</t>
  </si>
  <si>
    <t>Proceedings Paper</t>
  </si>
  <si>
    <t>1ST INTERNATIONAL CONF ON MOLLUSCAN SHELLFISH DEPURATION</t>
  </si>
  <si>
    <t>NOV 05-08, 1989</t>
  </si>
  <si>
    <t>ORLANDO, FL</t>
  </si>
  <si>
    <t>NATL FISHERIES INST,US DEP COMMERCE, NATL MARINE FISHERIES SERV,NATL COASTAL RESOURCE RES &amp; DEV FDN,VIRGINIA SEA GRANT COLL PROGRAM,SE FISHERIES ASSOC</t>
  </si>
  <si>
    <t>CRC PRESS INC</t>
  </si>
  <si>
    <t>BOCA RATON</t>
  </si>
  <si>
    <t>0-8493-4295-3</t>
  </si>
  <si>
    <t>Fisheries; Food Science &amp; Technology; Public, Environmental &amp; Occupational Health</t>
  </si>
  <si>
    <t>Conference Proceedings Citation Index - Science (CPCI-S)</t>
  </si>
  <si>
    <t>BW12W</t>
  </si>
  <si>
    <t>WOS:A1991BW12W00021</t>
  </si>
  <si>
    <t>Marcaillou, C; Haure, J; Mondeguer, F; Courcoux, A; Dupuy, B; Pénisson, C</t>
  </si>
  <si>
    <t>Marcaillou, Claire; Haure, Joel; Mondeguer, Florence; Courcoux, Anne; Dupuy, Beatrice; Penisson, Christian</t>
  </si>
  <si>
    <t>Effect of food supply on the detoxification in the blue mussel, Mytilus edulis, contaminated by diarrhetic shellfish toxins</t>
  </si>
  <si>
    <t>Mussel; Feeding; Digestive gland; Depuration; Okadaic acid; Acyl esters; Marine lipophilic biotoxins; Mass spectrometry</t>
  </si>
  <si>
    <t>OKADAIC ACID; DINOPHYSIS-ACUTA; POISONING TOXINS; DSP TOXINS; DEPURATION; ESTERS; GALLOPROVINCIALIS; ADSORPTION; FIELD</t>
  </si>
  <si>
    <t>The objective of this study was to identify a possible effect of food on the acceleration of decontamination in blue mussels, Mytilus edulis, containing diarrhetic toxins belonging to the okadaic acid (OA) structural group. An experimental protocol was designed to describe and compare the decontamination kinetics and detoxification rates of naturally OA-contaminated mussels that had either received or not received food for three weeks. The protocol was applied in two trials (in June 2006 and June 2007, called Ker06 and Ker07), conducted one year apart on samples of mussels collected in the same area, at the same season. Okadaic acid (OA), the main lipophilic toxin produced by the toxic alga Dinophysis acuminata, was analysed over the course of the decontamination, in hydrolysed (total OA) and non hydrolysed (free OA) digestive gland extracts, in order to estimate acyl-esters (7-O-acyl-ester derivatives of OA) concentrations. OA analyses were also made for toxin presence in biodeposits and in the aqueous phase. Bivalve physiological status was evaluated by biomass measurements (dry weight of flesh) and two biochemical compounds (total lipid and glycogen concentrations). Measured physiological parameters showed that mussels did not suffer under experimental conditions. Both trials showed that the food accelerated the elimination of free and total OA. This effect cannot be attributed to a dilution of the toxin in the tissue, as results expressed in toxin burden led to the same conclusion. The kinetic models of decontamination differed between the two experiments: the model was linear for Ker06, provided that the values corresponding to the first two days were discarded, whereas data fitted a decreasing exponential curve better in Ker07. Detoxification rates increased as the food supply increased. After three weeks of experimentation, the detoxification rates for total OA in Ker06 and Ker07 were 52 and 61%, respectively, in unfed mussels and 90 and 89% in fed mussels (with the highest level in Ker07). Comparisons between the free OA and esters showed that detoxification rate was higher for free OA than for esters, whatever the level of food supply. The results of this study suggest that food increase probably accelerates elimination of OA and OA-esters but the latter are eliminated at a lower speed.</t>
  </si>
  <si>
    <t>[Marcaillou, Claire; Mondeguer, Florence; Courcoux, Anne] IFREMER, Dep Environm Microbiol &amp; Phycotoxines, F-44311 Nantes, France; [Haure, Joel; Dupuy, Beatrice; Penisson, Christian] IFREMER, Stn Conchylicole Pays Loire, F-85230 Bouin, France</t>
  </si>
  <si>
    <t>Ifremer; Ifremer</t>
  </si>
  <si>
    <t>Marcaillou, C (corresponding author), IFREMER, Dep Environm Microbiol &amp; Phycotoxines, Rue Ile Yeu,BP 21105, F-44311 Nantes, France.</t>
  </si>
  <si>
    <t>claire.marcaillou@ifremer.fr</t>
  </si>
  <si>
    <t>; Mondeguer, Florence/C-2954-2018</t>
  </si>
  <si>
    <t>Haure, Joel/0000-0003-4757-9649; Mondeguer, Florence/0000-0002-6706-838X</t>
  </si>
  <si>
    <t>EU [514074]</t>
  </si>
  <si>
    <t>EU(European Union (EU))</t>
  </si>
  <si>
    <t>This study was funded by BIOTOX project (EU FP6 No 514074). The authors would like to thank the team of the Morbihan Pays de la Loire coastal laboratory.</t>
  </si>
  <si>
    <t>1765-2952</t>
  </si>
  <si>
    <t>JUL-SEP</t>
  </si>
  <si>
    <t>10.1051/alr/2010026</t>
  </si>
  <si>
    <t>698XW</t>
  </si>
  <si>
    <t>WOS:000285629500003</t>
  </si>
  <si>
    <t>Meng, DT; Shi, JX; Li, ML; Wei, ZC; Wang, YR; Xu, YQ; Li, YB; Bao, ZM; Hu, XL</t>
  </si>
  <si>
    <t>Meng, Deting; Shi, Jiaoxia; Li, Moli; Wei, Zhongcheng; Wang, Yangrui; Xu, Yiqiang; Li, Yubo; Bao, Zhenmin; Hu, Xiaoli</t>
  </si>
  <si>
    <t>Identification of Monitoring Organ in Bivalves for Early Warning of Paralytic Shellfish Toxins Accumulation</t>
  </si>
  <si>
    <t>JOURNAL OF OCEAN UNIVERSITY OF CHINA</t>
  </si>
  <si>
    <t>paralytic shellfish toxins; monitoring; bivalve; early warning; digestive gland</t>
  </si>
  <si>
    <t>POISONING TOXINS; HUMAN HEALTH; DEPURATION; MUSSELS</t>
  </si>
  <si>
    <t>Bivalve farming plays a dominant role in mariculture in China. Paralytic shellfish toxins (PSTs) can be accumulated in bivalves and cause poisoning the consumers. A sensitive detection of PSTs can provide early warning to decrease poisoning events in bivalve consuming. PSTs are traditionally examined using the whole soft-tissues. However, PSTs accumulation varies dramatically in different tissues of bivalves. Some tough tissues/organs (such as mantle), which account for a large proportion of the total soft body, exhibit a lower accumulation of PSTs and make the toxin extraction time- and reagent-consuming, potentially decreasing the accuracy and sensitivity of PSTs monitoring in bivalves. To develop a sensitive and cost-effective approach for PSTs examination in massively farmed bivalves, we fed three commercially important bivalves, Yesso scallop Patinopecten yessoensis, Pacific oyster Crassostrea gigas, and blue mussel Mytilus edulis with PSTs-producing dinoflagellate Alexandrium catenella, and detected PSTs concentration in different tissues. For all three bivalve species, the digestive gland accumulated much more PSTs than other tissues, and the digestive gland's toxicity was significantly correlated with the PSTs toxicity of the whole soft-tissues, with r(2) = 0.94, 0.92, and 0.94 for Yesso scallop, Pacific oyster, and blue mussel, respectively. When the toxicity of the whole soft-tissues reached 80 mu g STXeq(100g)(-1), the regulatory limit for commercial shellfish, the digestive gland's toxicity reached 571.48, 498.90, and 859.20 mu g STXeq(100g)(-1) in Yesso scallop, Pacific oyster, and blue mussel, respectively. Our results indicate that digestive gland can be used for the sensitive and cost-effective monitoring of PSTs in bivalves.</t>
  </si>
  <si>
    <t>[Meng, Deting; Shi, Jiaoxia; Li, Moli; Wei, Zhongcheng; Wang, Yangrui; Xu, Yiqiang; Li, Yubo; Bao, Zhenmin; Hu, Xiaoli] Ocean Univ China, Coll Marine Life Sci, MOE Key Lab Marine Genet &amp; Breeding, Qingdao 266003, Peoples R China; [Bao, Zhenmin; Hu, Xiaoli] Qingdao Natl Lab Marine Sci &amp; Technol, Lab Marine Fisheries Sci &amp; Food Prod Proc, Qingdao 266237, Peoples R China; [Bao, Zhenmin] Ocean Univ China, Sanya Oceanog Inst, Lab Trop Marine Germplasm Resources &amp; Breeding Eng, Sanya 572000, Peoples R China</t>
  </si>
  <si>
    <t>Ocean University of China; Laoshan Laboratory; Ocean University of China</t>
  </si>
  <si>
    <t>Hu, XL (corresponding author), Ocean Univ China, Coll Marine Life Sci, MOE Key Lab Marine Genet &amp; Breeding, Qingdao 266003, Peoples R China.;Hu, XL (corresponding author), Qingdao Natl Lab Marine Sci &amp; Technol, Lab Marine Fisheries Sci &amp; Food Prod Proc, Qingdao 266237, Peoples R China.</t>
  </si>
  <si>
    <t>hxl707@ouc.edu.cn</t>
  </si>
  <si>
    <t>zhang, jinsheng/GXF-8167-2022; xuan, li/JNI-7432-2023</t>
  </si>
  <si>
    <t>Wei, Zhongcheng/0000-0002-5300-1141</t>
  </si>
  <si>
    <t>National Key RD Project [2019YFC1605704]; Taishan Industry Leading Talent Project [LJNY201816]; Sanya Yazhou Bay Science and Technology City [SKJC-KJ-2019KY01]</t>
  </si>
  <si>
    <t>National Key RD Project; Taishan Industry Leading Talent Project; Sanya Yazhou Bay Science and Technology City</t>
  </si>
  <si>
    <t>AcknowledgementsThis research was funded by the National Key R&amp;D Project (No. 2019YFC1605704), the Taishan Industry Leading Talent Project (No. LJNY201816), and was supported by Sanya Yazhou Bay Science and Technology City (No. SKJC-KJ-2019KY01). We would like to thank Dr. Xiaoshen Yin for manuscript editing and revision.</t>
  </si>
  <si>
    <t>OCEAN UNIV CHINA</t>
  </si>
  <si>
    <t>QINGDAO</t>
  </si>
  <si>
    <t>5 YUSHAN RD, QINGDAO, 266003, PEOPLES R CHINA</t>
  </si>
  <si>
    <t>1672-5182</t>
  </si>
  <si>
    <t>1993-5021</t>
  </si>
  <si>
    <t>J OCEAN U CHINA</t>
  </si>
  <si>
    <t>J. OCEAN UNIV.</t>
  </si>
  <si>
    <t>10.1007/s11802-023-5402-2</t>
  </si>
  <si>
    <t>7Y3OV</t>
  </si>
  <si>
    <t>WOS:000914793900026</t>
  </si>
  <si>
    <t>Osswald, J; Rellán, S; Gago, A; Vasconcelos, V</t>
  </si>
  <si>
    <t>Osswald, Joana; Rellan, Sandra; Gago, Ana; Vasconcelos, Vitor</t>
  </si>
  <si>
    <t>Uptake and depuration of anatoxin-a by the mussel Mytilus galloprovincialis (Lamarck, 1819) under laboratory conditions</t>
  </si>
  <si>
    <t>anatoxin-a; bioaccumulation; cyanobacteria; deputation; ecotoxicology; Mytilus galloprovincialis</t>
  </si>
  <si>
    <t>TOXIN MICROCYSTIN-LR; ANABAENA-FLOS-AQUAE; CYANOBACTERIAL TOXIN; HOMOANATOXIN-A; NEUROTOXIC CYANOBACTERIA; LIQUID-CHROMATOGRAPHY; DOG NEUROTOXICOSIS; ANODONTA-CYGNEA; BLOOMS; ACCUMULATION</t>
  </si>
  <si>
    <t>Cyanobacterial blooms tend to be more common in warm and nutrient-enriched waters and are increasing in many aquatic water bodies due to eutrophication. The aim of this work is to study the accumulation and deputation of anatoxin-a by Mytilus galloprovincialis a widespread distributed mussel living in estuarine and coastal waters and recognized worldwide as a bioindicator (e.g. Mussel Watch programs). Research on the distribution and biological effects of anatoxin-a in M. galloprovincialis is important. Nevertheless, the risk of human intoxication due to the consumption of contaminated bivalves should also be considered. A toxic bloom was simulated in an aquarium with 5 x 10(5) cell ml(-1) of Anabaena sp. (ANA 37), an anatoxin-a producing strain. Mussels were exposed to Anabaena for 15 days and then 15 days of depuration followed. Three or more animals were sampled every 24 h for total toxin quantification and distribution in soft tissues (edible parts). Water samples were also taken every 24 h in order to calculate total dissolved and particulate anatoxin-a concentrations. Anatoxin-a was quantified by HPLC with fluorescence detection. No deaths occurred during accumulation and depuration periods. One day after the beginning of deputation, the toxin could not be detected in the animals. Anatoxin-a is distributed in the digestive tract, muscles and foot and is probably actively detoxified. (c) 2008 Elsevier Ltd. All rights reserved.</t>
  </si>
  <si>
    <t>[Osswald, Joana; Vasconcelos, Vitor] Univ Porto, CIMAR CIIMAR, Interdisciplinary Ctr Marine &amp; Environm Res, P-4050123 Oporto, Portugal; [Vasconcelos, Vitor] Univ Porto, Fac Sci, Dept Zool &amp; Anthropol, P-4050009 Oporto, Portugal; [Rellan, Sandra; Gago, Ana] Univ Vigo, Fac Chem, Dept Analyt &amp; Food Chem, Vigo 36310, Spain</t>
  </si>
  <si>
    <t>Universidade do Porto; Universidade do Porto; Universidade de Vigo</t>
  </si>
  <si>
    <t>Vasconcelos, V (corresponding author), Univ Porto, CIMAR CIIMAR, Interdisciplinary Ctr Marine &amp; Environm Res, Rua Bragas 289, P-4050123 Oporto, Portugal.</t>
  </si>
  <si>
    <t>Martinez, Ana/LRU-8076-2024; Vasconcelos, Vitor/A-8933-2008</t>
  </si>
  <si>
    <t>gago martinez, ana/0000-0001-5178-2338; Vasconcelos, Vitor/0000-0003-3585-2417</t>
  </si>
  <si>
    <t>10.1016/j.chemosphere.2008.05.012</t>
  </si>
  <si>
    <t>335DM</t>
  </si>
  <si>
    <t>WOS:000258271000002</t>
  </si>
  <si>
    <t>Seger, A; Hallegraeff, G; Stone, DAJ; Bansemer, MS; Harwood, DT; Turnbull, A</t>
  </si>
  <si>
    <t>Seger, Andreas; Hallegraeff, Gustaaf; Stone, David A. J.; Bansemer, Matthew S.; Harwood, D. Tim; Turnbull, Alison</t>
  </si>
  <si>
    <t>Uptake of Paralytic Shellfish Toxins by Blacklip Abalone (Haliotis rubra rubra Leach) from direct exposure to Alexandrium catenella microalgal cells and toxic aquaculture feed</t>
  </si>
  <si>
    <t>PST profile; Biotoxin; Bioaccumulation; Gastropod; Epipodium</t>
  </si>
  <si>
    <t>SINGLE-LABORATORY VALIDATION; GYMNODINIUM-CATENATUM; GREENLIP ABALONE; POISONING TOXINS; GALICIAN COAST; ACCUMULATION; PACIFIC; TUBERCULATA; DEPURATION; TAMARENSE</t>
  </si>
  <si>
    <t>The Tasmanian abalone fishery represents the largest wild abalone resource in the world, supplying close to 25% of the annual wild-caught global harvest. Prompted by the need to manage Paralytic Shellfish Toxin (PST) contamination of Blacklip Abalone (Haliotis rubra rubra) from east coast Tasmania, the uptake of toxins by this species is investigated in a land-based, controlled aquaculture setting. Abalone were exposed to either live Alexandrium catenella microalgal cultures or PST contaminated feed pellets during a 28 day exposure period and toxins quantified in viscera, foot muscle and epipodium tissues. PST profiles of abalone foot tissues were dominated by saxitoxin and neosaxitoxin, whilst viscera more closely resembled those of the toxin source (A. catenella cells rich in gonyautoxin 1&amp;4 and 2&amp;3 or feed pellets containing A. catenella extracts rich in these analogues). This indicates direct uptake of PST in the viscera via browsing/grazing on the pellet and /or sedi-mented microalgal cells. After exposure to A. catenella cell culture, PST concentrations in the foot (muscle + epipodium) were on average 8 times higher than in the viscera. Higher toxicity of foot tissue was caused by higher PST content of the epipodium (up to 1,085 mu g STX.2HCl equiv. kg(-1)), which despite its small contribution to total animal weight significantly added to the overall toxin burden. Higher PST levels in the abalone foot suggest that toxin monitoring programmes may not need to routinely analyse both foot and viscera, potentially allowing for a 50% reduction of analytical costs. This option is being further investigated with continuing field studies.</t>
  </si>
  <si>
    <t>[Seger, Andreas; Turnbull, Alison] South Australian Res &amp; Dev Inst SARDI, Seafood Safety &amp; Market Access, 2B Hartley Grove, Urrbrae 5064, Australia; [Seger, Andreas; Hallegraeff, Gustaaf; Turnbull, Alison] Univ Tasmania, Inst Marine &amp; Antarct Studies, 20 Castray Esplanade, Hobart, Tas 7001, Australia; [Stone, David A. J.; Bansemer, Matthew S.] South Australian Res &amp; Dev Inst, Aquat Sci, 2 Hamra Ave, West Beach 5024, Australia; [Bansemer, Matthew S.] Primary Ind &amp; Reg South Australia Fisheries &amp; Aqu, 25 Grenfell St, Adelaide, SA, Australia; [Harwood, D. Tim] Cawthron Inst, 98 Halifax St, Nelson 7010, New Zealand</t>
  </si>
  <si>
    <t>South Australian Research &amp; Development Institute (SARDI); University of Tasmania; South Australian Research &amp; Development Institute (SARDI); Cawthron Institute</t>
  </si>
  <si>
    <t>Seger, A (corresponding author), Univ Tasmania, Inst Marine &amp; Antarct Studies, 20 Castray Esplanade, Hobart, Tas 7001, Australia.</t>
  </si>
  <si>
    <t>Harwood, Tim/H-3636-2012; Seger, Andreas/AAH-4093-2019; Hallegraeff, Gustaaf/C-8351-2013</t>
  </si>
  <si>
    <t>Seger, Andreas/0000-0001-7018-0455; Turnbull, Alison/0000-0001-5701-8728; Hallegraeff, Gustaaf/0000-0001-8464-7343</t>
  </si>
  <si>
    <t>Fisheries &amp; Research Development Corporation; Abalone Council of Australia; SARDI under FRDC [2017-225, 2017-051]</t>
  </si>
  <si>
    <t>Fisheries &amp; Research Development Corporation; Abalone Council of Australia; SARDI under FRDC</t>
  </si>
  <si>
    <t>We would like to thank Natalie Dowsett (SARDI) for helpful advice on experimental design, Marty Deveney for making the South Australian Aquatic Biosecurity Centre available for the experimental work and Chris Bolch for providing the A. catenella culture strain. Further thanks are due to Stephen Mayfield and Lachlan McLeay (Primary Industries and Regions South Australia) for organising collection permits, as well as Andrew Hogg and his team of divers (SARDI) to collect the animals required for the experimental work. Last but not least, we would like to thank our technicians Elliot Brown, Jan Lee and Geoff Holds, who did a marvellous job maintaining the day to day running of the biosecurity facility. This project was supported by Fisheries &amp; Research Development Corporation, Abalone Council of Australia, and SARDI under FRDC grants no. 2017-225 and 2017-051.</t>
  </si>
  <si>
    <t>10.1016/j.hal.2020.101925</t>
  </si>
  <si>
    <t>OV7OE</t>
  </si>
  <si>
    <t>WOS:000592393500004</t>
  </si>
  <si>
    <t>Qiu, JB; Fan, H; Liu, T; Liang, X; Meng, FP; Quilliam, MA; Li, AF</t>
  </si>
  <si>
    <t>Qiu, Jiangbing; Fan, Hua; Liu, Ting; Liang, Xia; Meng, Fanping; Quilliam, Michael A.; Li, Aifeng</t>
  </si>
  <si>
    <t>Application of activated carbon to accelerate detoxification of paralytic shellfish toxins from mussels Mytilus galloprovincialis and scallops Chlamys farreri</t>
  </si>
  <si>
    <t>Paralytic shellfish toxins; Activated carbon; Adsorbent detoxification; Mytilus galloprovincialis; Chlamys farreri</t>
  </si>
  <si>
    <t>POISONING TOXINS; DRINKING-WATER; TRANSFORMING ENZYME; BIVALVE MOLLUSKS; ADSORPTION; SAXITOXIN; REMOVAL; DEPURATION; SEA; ACCUMULATION</t>
  </si>
  <si>
    <t>Contamination of economic bivalves with paralytic shellfish toxins (PST) occurs frequently in many parts of the world, which potentially threatens consumer health and the marine aquaculture economy. It is the objective of this study to develop a suitable technology for accelerating detoxification of PST from shellfish using activated carbon (AC). The adsorption efficiency of PST by eight different AC materials and by different particle sizes of wood-based AC (WAC) were tested and compared. Then WAC particles (37-48 mu m) were fed to mussels Mytilus galloprovincialis and scallops Chlamys farreri previously contaminated with PST through feeding with dinoflagellate Alexandrium tamarense ATHK. Results showed that the maximum adsorption ratio (65%) of PST was obtained by WAC. No significant differences in adsorption ratios were found between different particle sizes of WAC. The toxicity of mussels decreased by 41% and 68% after detoxification with WAC for 1 d and 3 d, respectively. Meanwhile, the detoxification ratio of mussels was approximately 3 times higher than that of scallops. This study suggests that the WAC could be used to accelerate the detoxification of PST by shellfish.</t>
  </si>
  <si>
    <t>[Qiu, Jiangbing; Fan, Hua; Liu, Ting; Liang, Xia; Meng, Fanping; Li, Aifeng] Ocean Univ China, Coll Environm Sci &amp; Engn, Qingdao 266100, Peoples R China; [Meng, Fanping; Li, Aifeng] Ocean Univ China, Key Lab Marine Environm &amp; Ecol, Minist Educ, Qingdao 266100, Peoples R China; [Quilliam, Michael A.] Natl Res Council Canada, Biotoxin Metrol Measurement Sci &amp; Stand, Halifax, NS B3H 3Z1, Canada</t>
  </si>
  <si>
    <t>Ocean University of China; Ministry of Education - China; Ocean University of China; National Research Council Canada; International Business Machines (IBM); IBM Canada</t>
  </si>
  <si>
    <t>lafouc@ouc.edu.ca</t>
  </si>
  <si>
    <t>Qiu, Jiangbing/0000-0002-0973-1809; Quilliam, Michael/0000-0002-2670-4220</t>
  </si>
  <si>
    <t>National Natural Science Foundation of China [41376122]</t>
  </si>
  <si>
    <t>National Natural Science Foundation of China(National Natural Science Foundation of China (NSFC))</t>
  </si>
  <si>
    <t>This work was funded by the National Natural Science Foundation of China (41376122).</t>
  </si>
  <si>
    <t>10.1016/j.ecoenv.2017.10.005</t>
  </si>
  <si>
    <t>GC6IG</t>
  </si>
  <si>
    <t>WOS:000429892700046</t>
  </si>
  <si>
    <t>S</t>
  </si>
  <si>
    <t>Ibelings, BW; Havens, KE</t>
  </si>
  <si>
    <t>Hudnell, HK</t>
  </si>
  <si>
    <t>Ibelings, Bas W.; Havens, Karl E.</t>
  </si>
  <si>
    <t>Cyanobacterial toxins: a qualitative meta-analysis of concentrations, dosage and effects in freshwater, estuarine and marine biota</t>
  </si>
  <si>
    <t>CYANOBACTERIAL HARMFUL ALGAL BLOOMS: STATE OF THE SCIENCE AND RESEARCH NEEDS</t>
  </si>
  <si>
    <t>Advances in Experimental Medicine and Biology</t>
  </si>
  <si>
    <t>International Symposium on Cyanobacterial Algal Blooms - State of the Science and Research Needs</t>
  </si>
  <si>
    <t>SEP 06-10, 2005</t>
  </si>
  <si>
    <t>Research Triangle Park, NC</t>
  </si>
  <si>
    <t>CYPRINUS-CARPIO L.; CHASMAGNATHUS-GRANULATUS DECAPODA; PARALYTIC SHELLFISH TOXINS; MUSSELS MYTILUS-EDULIS; MICROCYSTIN-LR; BALTIC SEA; NODULARIA-SPUMIGENA; LIFE-HISTORY; PLATICHTHYS-FLESUS; OXIDATIVE STRESS</t>
  </si>
  <si>
    <t>This paper reviews the rapidly expanding literature on the ecological effects of cyanobacterial toxins. The study employs a qualitative meta-analysis from the literature examining results from a large number of independent studies and extracts general patterns from the literature or signals contradictions. The meta-analysis is set up by putting together two large tables - embodying a large and representative part of the literature (see Appendix A). The first table (Table A. 1) reviews the presence (concentrations) of different cyanobacterial toxins in the tissues of various groups of aquatic biota after exposure via different routes, experimentally in the lab or via natural routes in the environment. The second table (Table A.2) reviews the dose dependent effect of toxins on biota. The great majority of studies deal with the presence and effects of microcystin, especially of the MC-LR congener. Although this may partly be justified - MC-LR is an abundant and highly toxic protein - our review also emphasizes what is known about (i) other MC congeners (a number of studies showed a preferred accumulation of the less toxic variant MC-RR in animal tissues), (ii) nodularin (data on a range of biota from studies on the Baltic Sea), (iii) neurotoxins like anatoxin-a(s), which are conspicuously often present at times when mass mortalities of birds occur, (iv) a few studies on the presence and effects of cylindrospermposin, as well as (v) the first examples of ecological effects of newly identified bioactive compounds, like microviridin-J. Data were reorganized to assess to what extent bioconcentration (uptake and concentration of toxins from the water) or biomagnification (uptake and concentration via the food) of cyanobacterial toxins occurs in ecosystems. There is little support for the occurrence of biomagnification, and this reduces the risk for biota at higher trophic levels. Rather than biomagnification biodilution seems to occur in the foodweb with toxins being subject to degradation and excretion at every level. Nevertheless toxins were present at all tropic levels, indicating that some vectorial transport must take place, and in sufficient quantities for effects to possibly occur. Feeding seemed to be the most important route for exposure of aquatic biota to cyanobacterial toxins. A fair number of studies focus on dissolved toxins, but in those studies purified toxin typically is used, and biota do not appear very sensitive to this form of exposure. More effects are found when crude cyanobacterial cell lysates are used, indicating that there may be synergistic effects between different bioactive compounds. Aquatic biota are by no means defenseless against toxic cyanobacteria. Several studies indicate that those species that are most frequently exposed to toxins in their natural environment are also the most tolerant. Protection includes behavioral mechanisms, detoxication of MC and NODLN by conjugation with glutathione, and fairly rapid depuration and excretion. A common theme in much of the ecological studies is that of modulating factors. Effects are seldom straightforward, but are dependent on factors like the (feeding) condition of the animals, environmental conditions and the history of exposure (acclimation and adaptation to toxic cyanobacteria). This makes it harder to generalize on what is known about ecological effects of cyanobacterial toxins. The paper concludes by summarizing the risks for birds, fish, macroinvertebrates and zooplankton. Although acute (lethal) effects are mentioned in the literature, mass mortalities of -especially fish are more likely to be the result of multiple stress factors that co-occur during cyanobacterial blooms. Bivalves appear remarkably resistant, whilst the harmful effects of cyanobacteria on zooplankton vary widely and the specific contribution of toxins is hard to evaluate.</t>
  </si>
  <si>
    <t>[Ibelings, Bas W.] Netherlands Inst Ecol NIOO KNAW, Ctr Limnol, NL-3631 AC Nieuwersluis, Netherlands</t>
  </si>
  <si>
    <t>Royal Netherlands Academy of Arts &amp; Sciences; Netherlands Institute of Ecology (NIOO-KNAW)</t>
  </si>
  <si>
    <t>Ibelings, BW (corresponding author), Netherlands Inst Ecol NIOO KNAW, Ctr Limnol, Rijksstraatweg 6, NL-3631 AC Nieuwersluis, Netherlands.</t>
  </si>
  <si>
    <t>b.ibelings@nioo.knaw.nl</t>
  </si>
  <si>
    <t>Ibelings, Bas/B-4237-2011</t>
  </si>
  <si>
    <t>SPRINGER-VERLAG BERLIN</t>
  </si>
  <si>
    <t>BERLIN</t>
  </si>
  <si>
    <t>HEIDELBERGER PLATZ 3, D-14197 BERLIN, GERMANY</t>
  </si>
  <si>
    <t>0065-2598</t>
  </si>
  <si>
    <t>2214-8019</t>
  </si>
  <si>
    <t>978-0-387-75864-0</t>
  </si>
  <si>
    <t>ADV EXP MED BIOL</t>
  </si>
  <si>
    <t>Adv.Exp.Med.Biol.</t>
  </si>
  <si>
    <t>Public, Environmental &amp; Occupational Health; Toxicology</t>
  </si>
  <si>
    <t>BHO77</t>
  </si>
  <si>
    <t>WOS:000254893200062</t>
  </si>
  <si>
    <t>Li, Zhaoxin</t>
  </si>
  <si>
    <t>Metabolism of pectenotoxins in brown crabs Cancer pagurus fed blue mussels Mytilus edulis</t>
  </si>
  <si>
    <t>JOURNAL OF VENOMOUS ANIMALS AND TOXINS INCLUDING TROPICAL DISEASES</t>
  </si>
  <si>
    <t>pectenotoxins; Cancer pagurus; Mytilus edulis; metabolisim; accumulation; depuration; LC-MSMS</t>
  </si>
  <si>
    <t>Pectenotoxins (PTXs) are a group of marine algal toxins which have been found in dinoflagellates and shellfishes. In the present study the metabolism of pectenotoxins in brown crabs Cancer pagurus was investigated. The feeding experiments were carried out at Tjarno Marine Biological Laboratory in Sweden in September of 2006. Brown crabs, both male and female with all body parts intact, were collected at 15 to 25 m depth of the coast of Tjarno. The toxic blue mussels Mytilus edulis ( 211.4 mu g/kg PTX-2, 2,781.4 mu g/kg PTX-2 SA, 236.3 mu g/kg 7-epi-PTX-2 SA, 138.3 mu g/kg PTX-12a and 138.7 mu g/kg PTX-12b) were sampled from south coast of Norway. The crabs were kept in individual cages in tanks with continuous pumping of deep sea water at temperatures ranging from 10 to 12 C during the experiment. Brown crabs were fed toxic blue mussels for 21 days and depurated for 42 days. Toxins were extracted with methanol from the digestive glands of contaminated crabs, uncontaminated crabs ( control group) and blue mussels. Extracts of crab digestive glands and mussel meat were fractionated by liquid-liquid partitioning and analyzed by liquid chromatography coupled with tandem mass spectrometry. Comparison among the chromatograms of extracts revealed the presence of PTX-2, PTX-2 SA, 7-epi-PTX-2 SA, PTX-12 and a new PTX-like compound which was designated metabolite-1 in crabs. The concentrations of PTXs in the crabs were analyzed during the depuration. A one-compartment model was applied to describe the depuration of PTXs. The half-life of PTX-2, PTX-2 SA, 7-epiPTX-2 SA, PTX-12a, PTX-12b and metabolite-1 were estimated to be respectively 6.5, 6.0, 6.5, 7.5, 7.5, 7.0 days. After a 42-day depuration the amount of PTXs measured in crab digestive glands was less than 1 mu g/kg. The metabolite-1 in crab digestive glands was extracted with methanol, purified by solid phase extraction with silica gel 60 ( Merck) columns and analyzed by liquid chromatography coupled with ion trap mass spectrometry. The LC-MS2 mass spectrum of metabolite-1 [M+Na]+ ion at m/z 897.5 showed fragment ions at m/z 853.5 and 555.5 typical of those exhibited by other pectentoxins. The molecular weight of metabolite-1 was 874, the same of PTX-11. The OH group in the molecular of metabolite-1 was somewhere in the C16-C33 fragment.</t>
  </si>
  <si>
    <t>China Ocean Univ, Yellow Sea Fishery Res Inst, Qingdao 266071, Peoples R China</t>
  </si>
  <si>
    <t>Ocean University of China; Chinese Academy of Fishery Sciences; Yellow Sea Fisheries Research Institute, CAFS</t>
  </si>
  <si>
    <t>Li, ZX (corresponding author), China Ocean Univ, Yellow Sea Fishery Res Inst, 106 Nanjing Rd, Qingdao 266071, Peoples R China.</t>
  </si>
  <si>
    <t>zhaoxinnw@hotmail.com</t>
  </si>
  <si>
    <t>CEVAP-UNESP</t>
  </si>
  <si>
    <t>BOTUCATU</t>
  </si>
  <si>
    <t>CAIXA POSTAL 577, BOTUCATU, SP 18 618-000, BRAZIL</t>
  </si>
  <si>
    <t>1678-9199</t>
  </si>
  <si>
    <t>J VENOM ANIM TOXINS</t>
  </si>
  <si>
    <t>J. Venom. Anim. Toxins Trop. Dis.</t>
  </si>
  <si>
    <t>U9</t>
  </si>
  <si>
    <t>Toxicology; Tropical Medicine; Zoology</t>
  </si>
  <si>
    <t>349KK</t>
  </si>
  <si>
    <t>WOS:000259279500018</t>
  </si>
  <si>
    <t>Blanco, J; Arévalo, F; Correa, J; Moroño, A</t>
  </si>
  <si>
    <t>Blanco, Juan; Arevalo, Fabiola; Correa, Jorge; Morono, Angeles</t>
  </si>
  <si>
    <t>Lipophilic Toxins in Galicia (NW Spain) between 2014 and 2017: Incidence on the Main Molluscan Species and Analysis of the Monitoring Efficiency</t>
  </si>
  <si>
    <t>lipophilic toxins; bivalves; Galicia; spatial variability; temporal variability; biotransformation; monitoring; risk</t>
  </si>
  <si>
    <t>PECTENOTOXIN-2 SECO ACID; MUSSELS MYTILUS-EDULIS; OKADAIC ACID; DINOPHYSIS-ACUTA; PROTOCERATIUM-RETICULATUM; DIFFERENTIAL DYNAMICS; LIQUID-CHROMATOGRAPHY; PARTICLE RETENTION; SHELLFISH TOXIN; IBERIAN MARGIN</t>
  </si>
  <si>
    <t>Galicia is an area with a strong mussel aquaculture industry in addition to other important bivalve mollusc fisheries. Between 2014 and 2017, 18,862 samples were analyzed for EU regulated marine lipophilic toxins. Okadaic acid (OA) was the most prevalent toxin and the only single toxin that produced harvesting closures. Toxin concentrations in raft mussels were generally higher than those recorded in other bivalves, justifying the use of this species as an indicator. The Rias of Pontevedra and Muros were the ones most affected by OA and DTX2 and the Ria of Ares by YTXs. In general, the outer areas of the Rias were more affected by OA and DTX2 than the inner ones. The OA level reached a maximum in spring, while DTX2 was almost entirely restricted to the fall-winter season. YTXs peaked in August-September. The toxins of the OA group were nearly completely esterified in all the bivalves studied except mussels and queen scallops. Risk of intoxication with the current monitoring system is low. In less than 2% of cases did the first detection of OA in an area exceed the regulatory limit. In no case, could any effect on humans be expected. The apparent intoxication and depuration rates were similar and directly related, suggesting that the rates are regulated mainly by oceanographic characteristics.</t>
  </si>
  <si>
    <t>[Blanco, Juan] Xunta Galicia, Conselleria Mar, Ctr Invest Marinas CIMA, Pedras Coran S-N, Vilanova De Arousa 36620, Spain; [Arevalo, Fabiola; Correa, Jorge; Morono, Angeles] Xunta Galicia, Conselleria Mar, Ctr Tecnolox Control Medio Marino Galicia INTECMA, Peirao Vilaxoan S-N, Vilagarcia De Arousa 36611, Spain</t>
  </si>
  <si>
    <t>Blanco, J (corresponding author), Xunta Galicia, Conselleria Mar, Ctr Invest Marinas CIMA, Pedras Coran S-N, Vilanova De Arousa 36620, Spain.</t>
  </si>
  <si>
    <t>juan.carlos.blanco.perez@xunta.es; farevalo@intecmar.gal; jcorrea@intecmar.gal; amoronho@intecmar.gal</t>
  </si>
  <si>
    <t>Morono, Angeles/0009-0003-2568-2570; Blanco, Juan/0000-0003-2123-7747</t>
  </si>
  <si>
    <t>Conselleria do Mar, Xunta de Galicia; Conselleria do Mar, Xunta de Galicia, through the research project MADETOX</t>
  </si>
  <si>
    <t>Conselleria do Mar, Xunta de Galicia(Xunta de Galicia); Conselleria do Mar, Xunta de Galicia, through the research project MADETOX</t>
  </si>
  <si>
    <t>This research was funded by the Conselleria do Mar, Xunta de Galicia, through the monitoring system run by Intecmar, and through the research project MADETOX.</t>
  </si>
  <si>
    <t>10.3390/toxins11100612</t>
  </si>
  <si>
    <t>JI5YE</t>
  </si>
  <si>
    <t>WOS:000493542500056</t>
  </si>
  <si>
    <t>Pavela-Vrancic, M; Ujevic, I; Gladan, ZN; Furey, A</t>
  </si>
  <si>
    <t>Pavela-Vrancic, Maja; Ujevic, Ivana; Gladan, Zivane Nincevic; Furey, Ambrose</t>
  </si>
  <si>
    <t>Accumulation of phycotoxins in the mussel Mytilus galloprovincialis from the central Adriatic Sea</t>
  </si>
  <si>
    <t>CROATICA CHEMICA ACTA</t>
  </si>
  <si>
    <t>central Adriatic Sea; phycotoxins; diarrheic shellfish poisoning (DSP); toxic phytoplankton</t>
  </si>
  <si>
    <t>7-EPI-PECTENOTOXIN-2 SECO ACID; OKADAIC ACID; SHELLFISH TOXINS; COASTAL WATERS; DINOPHYSIS; PECTENOTOXIN-2; PHYTOPLANKTON; TOXICITY</t>
  </si>
  <si>
    <t>Surveys of DSP (Diarrheic Shellfish Poisoning) toxin profiles in the mussel Mytilus gallopro-vincialis from coastal waters of the central Adriatic Sea, over the years 1995 to 2001, demonstrate that incidents of shellfish toxicity in this area are dominated by the occurrence of okadaic acid (OA) and a PTX derivative, 7-epi-pectenotoxin-2-seco acid (7-epi-PTX-2SA). Toxin composition and the relative ratio of toxic components in shellfish is in correlation with the occurrence of DSP producing organisms from the Dinophysis species along with Prorocentrum micans and Lingulodinium polyedrum. The occurrence of D. sacculus shortly before the appearance of OA in shellfish implicates its possible involvement as the source of toxicity. In the central Adriatic, the infestation period generally ranges from June to August. Augmented toxin production may shift the depuration phase to September; however, the length of decontamination period is not in correlation with increased initial toxicity. The mussel M. galloprovincialis may retain contamination with 7-epi-PTX-2SA beyond the commonly recognized infestation period, extending the risk of human poisoning from consumption of seco-contaminated seafood.</t>
  </si>
  <si>
    <t>Univ Split, Fac Nat Sci Math &amp; Educ, Dept Chem, Split 21000, Croatia; Inst Oceanog &amp; Fisheries, Split 21000, Croatia; Cork Inst Technol, Dept Chem, Cork, Ireland</t>
  </si>
  <si>
    <t>University of Split; Croatian Institute of Oceanography &amp; Fisheries (IZOR); Munster Technological University (MTU)</t>
  </si>
  <si>
    <t>Pavela-Vrancic, M (corresponding author), Univ Split, Fac Nat Sci Math &amp; Educ, Dept Chem, N Tesle 12, Split 21000, Croatia.</t>
  </si>
  <si>
    <t>pavela@pmfst.hr</t>
  </si>
  <si>
    <t>Pavela-Vrancic, Maja/E-5424-2017</t>
  </si>
  <si>
    <t>Ujevic, Ivana/0000-0001-6686-1418; Furey, Ambrose/0000-0003-4119-4318</t>
  </si>
  <si>
    <t>CROATIAN CHEMICAL SOC</t>
  </si>
  <si>
    <t>ZAGREB</t>
  </si>
  <si>
    <t>MARULICEV TRG 19/II, 41001 ZAGREB, CROATIA</t>
  </si>
  <si>
    <t>0011-1643</t>
  </si>
  <si>
    <t>1334-417X</t>
  </si>
  <si>
    <t>CROAT CHEM ACTA</t>
  </si>
  <si>
    <t>Croat. Chem. Acta</t>
  </si>
  <si>
    <t>Chemistry, Multidisciplinary</t>
  </si>
  <si>
    <t>Chemistry</t>
  </si>
  <si>
    <t>059JT</t>
  </si>
  <si>
    <t>WOS:000238729800016</t>
  </si>
  <si>
    <t>Reboreda, A; Lago, J; Chapela, MJ; Vieites, JM; Botana, LM; Alfonso, A; Cabado, AG</t>
  </si>
  <si>
    <t>Reboreda, Antonio; Lago, Jorge; Chapela, Maria-Jose; Vieites, Juan M.; Botana, Luis M.; Alfonso, Amparo; Cabado, Ana G.</t>
  </si>
  <si>
    <t>Decrease of marine toxin content in bivalves by industrial processes</t>
  </si>
  <si>
    <t>ASP; PSP; DSP; Detoxification; Ozonization; Evisceration; Thermal processing; Bivalves</t>
  </si>
  <si>
    <t>PARALYTIC SHELLFISH POISON; LINKED-IMMUNOSORBENT-ASSAY; DOMOIC ACID TOXINS; OKADAIC ACID; ANATOMICAL DISTRIBUTION; MYTILUS-EDULIS; BLUE MUSSEL; ACCUMULATION; DEPURATION; COCKLE</t>
  </si>
  <si>
    <t>Harmful algal blooms cause important economical losses due to the accumulation of toxins in shellfish. Natural detoxification occurs but this mechanism is very slow in most cases. The achievement of a method for the rapid detoxification of commercial bivalves would be very interesting for the shellfish harvesting sector in order to diminish economical losses due to harvesting areas closure. In this work, four different methods easily applicable in the food industry (freezing, evisceration, ozonization and thermal processing) were studied to gain the detoxification of four species of bivalves (mussels, scallops, clams and cockles) contaminated with the three main types of toxins (ASP, DSP, PSP). Results show that for ASP a significant decrease of the toxin levels below the legal limit (20 mu g/g) is achieved by using hepatopancreas ablation or combination of simple steps (evisceration and/or thermal processing/and or freezing). In our hands, PSP toxin levels are sharply decreased under the limit of detection (35 mu g STX eq/100g) after a thermal processing, inducing percentages of detoxification higher than 50%. The effect of freezing on the levels of PSP is very dependent on the matrix studied. DSP toxins are not significantly reduced with none of these methods. (C) 2009 Elsevier Ltd. All rights reserved.</t>
  </si>
  <si>
    <t>[Reboreda, Antonio; Lago, Jorge; Chapela, Maria-Jose; Vieites, Juan M.; Cabado, Ana G.] ANFACO CECOPESCA, Microbiol &amp; Toxins Area, Vigo 36310, Spain; [Botana, Luis M.; Alfonso, Amparo] Univ Santiago de Compostela, Fac Vet Lugo, Dept Farmacol, Lugo 27002, Spain</t>
  </si>
  <si>
    <t>Universidade de Santiago de Compostela</t>
  </si>
  <si>
    <t>Cabado, AG (corresponding author), ANFACO CECOPESCA, Microbiol &amp; Toxins Area, Campus Univ 16, Vigo 36310, Spain.</t>
  </si>
  <si>
    <t>agcabado@anfaco.es</t>
  </si>
  <si>
    <t>López, Luis/AAJ-7111-2021; Reboreda, Antonio/L-6312-2014; Alfonso, Amparo/GLN-2591-2022; Lago, Jorge/AAW-1061-2021</t>
  </si>
  <si>
    <t>Lago, Jorge/0000-0001-7807-0293; Botana, Luis M/0000-0003-2153-6608; Alfonso Rancano, Maria Amparo/0000-0003-1572-9016</t>
  </si>
  <si>
    <t>Xunta de Galicia [PGIDIT06RMA00804CT]; Conselleria de Innovacion e Industria and Collective [0302790-2]; European Community</t>
  </si>
  <si>
    <t>Xunta de Galicia(Xunta de Galicia); Conselleria de Innovacion e Industria and Collective; European Community</t>
  </si>
  <si>
    <t>Authors want to thank Dr Hans Kleivdal from Biosense Laboratories AS who kindly supplied Biosense ELISA kits. This work was funded with Grant PGIDIT06RMA00804CT Posta a punto e optimizacion de metodos para a detoxificacion dos moluscos bivalvos a nivel industrial (development and optimization of detoxification methods for bivalve mollusc at industrial scale) from Xunta de Galicia, Conselleria de Innovacion e Industria and Collective Research Project 0302790-2 Active biological monitoring and removal of toxins in aquaculture ecosystems and shellfish-including the development of a solid-phase in-situ ecosystem sampler and detoxification of shellfish (SPIES-DETOX), by the Sixth Framework Programme of The European Community.</t>
  </si>
  <si>
    <t>FEB-MAR</t>
  </si>
  <si>
    <t>10.1016/j.toxicon.2009.07.029</t>
  </si>
  <si>
    <t>556GU</t>
  </si>
  <si>
    <t>WOS:000274579100009</t>
  </si>
  <si>
    <t>Medhioub, W; Lassus, P; Truquet, P; Bardouil, M; Amzil, Z; Sechet, V; Sibat, M; Soudant, P</t>
  </si>
  <si>
    <t>Medhioub, Walid; Lassus, Patrick; Truquet, Philippe; Bardouil, Michele; Amzil, Zouher; Sechet, Veronique; Sibat, Manoella; Soudant, Philippe</t>
  </si>
  <si>
    <t>Spirolide uptake and detoxification by Crassostrea gigas exposed to the toxic dinoflagellate Alexandrium ostenfeldii</t>
  </si>
  <si>
    <t>Spirolides; Alexandrium ostenfeldii; Contamination; Depuration; Crassostrea gigas; Inflammatory responses</t>
  </si>
  <si>
    <t>PARALYTIC SHELLFISH TOXINS; MUSSEL MYTILUS-EDULIS; 2-COMPARTMENT MODELS; MARINE TOXINS; DINOPHYCEAE; DEPURATION; FUNDYENSE; TAMARENSE; KINETICS; DANISH</t>
  </si>
  <si>
    <t>Oysters (Crassostrea gigas) were exposed 4 days to cultures of the toxic dinoflagellate Alexandrium ostenfeldii (strain CCMP1773) that produces spirolides belonging to fast acting toxins (FAT) and let depurate for 7 days. During depuration, oysters were either fed the non-toxic algae Isochrysis galbana Tahitian clone (T. Iso) or starved. The objectives of this experiment were to evaluate (i) spirolide uptake and depuration by oysters (ii) spirolide effects on oysters and (iii) oyster recovery according to food supply during depuration. A. ostenfeldii cells were filtered and ingested by oysters while faeces contained numerous intact cells of the toxic diet. This suggested that ingested cells were not totally digested by oysters. Contents of spirolides (SPX) in digestive gland and remaining tissues during contamination and detoxification periods were measured by liquid chromatography coupled with tandem mass spectrometry (LC-MS/MS). Four different SPX analogues (13,19-didesMeC, 13-desMeC, 13-desMeD and trace of SPX-D) were detected. The 13,19-didesMeC-SPX dominated in both digestive gland and remaining tissues. After four days exposure, digestive gland (DG) contained 83% of the total initial spirolide concentration, whereas remaining tissues contained only 17%. During detoxification, spirolide content in DG was lower in fed than in unfed oysters but similar in remaining tissues. Exposure to A. ostenfeldii resulted in an inflammatory response consisting of hemocyte infiltration and diapedesis into the intestinal tract of the oysters. Percentage of active digestive tubules in oysters fed A. ostenfeldii was significantly lower than in control (prior exposition) oysters (36% and 61%, respectively). At the end of the detoxification period, there was a significant difference in the percentage of active digestive tubules (P&lt;0.001) between fed and unfed oysters. When oysters were fed T-Iso following the A. ostenfeldii exposure, 80% of digestive tubules were active, thus revealing a rapid recovery after toxic algae exposure. Overall, both spirolide detoxification and recovery from their toxic effects are almost complete within 7 days after exposure to spirolide producers. Such informationmay help to resume faster oyster sales after toxic events involving FAT implying thus more frequent chemical analysis. (C) 2012 Elsevier B. V. All rights reserved.</t>
  </si>
  <si>
    <t>[Medhioub, Walid; Lassus, Patrick; Truquet, Philippe; Bardouil, Michele; Amzil, Zouher; Sechet, Veronique; Sibat, Manoella] IFREMER, Lab Phycotoxines, F-44311 Nantes 3, France; [Medhioub, Walid] INSTM, Lab Aquaculture, Monastir 5000, Tunisia; [Medhioub, Walid; Soudant, Philippe] Univ Bretagne Occidentale, IUEM, LEMAR CNRS UMR 6539, F-29280 Plouzane, France</t>
  </si>
  <si>
    <t>Ifremer; Institut National des Sciences et Technologies de la Mer; Centre National de la Recherche Scientifique (CNRS); CNRS - Institute of Ecology &amp; Environment (INEE); Ifremer; Institut de Recherche pour le Developpement (IRD); Universite de Bretagne Occidentale; Institut Universitaire Europeen de la Mer (IUEM)</t>
  </si>
  <si>
    <t>Lassus, P (corresponding author), IFREMER, Lab Phycotoxines, BP21105, F-44311 Nantes 3, France.</t>
  </si>
  <si>
    <t>medhwalid@yahoo.fr; Patrick.Lassus@ifremer.fr; Philippe.Truquet@ifremer.fr; Michele.Bardouil@ifremer.fr; Zouher.Amzil@ifremer.fr; Veronique.Sechet@ifremer.fr; Manoella.Sibat@ifremer.fr; Philippe.Soudant@univ-brest.fr</t>
  </si>
  <si>
    <t>; Sibat-dubois, manoella/ACN-5475-2022</t>
  </si>
  <si>
    <t>sechet, veronique/0000-0002-7085-3215; Soudant, Philippe/0000-0003-3090-5612; Medhioub, Walid/0000-0003-1491-5917; Sibat-dubois, manoella/0000-0001-5105-6467</t>
  </si>
  <si>
    <t>French Research Institute for the Exploitation of the Sea (IFREMER); Tunisian National Institute of Marine Science and Technologies (INSTM); European University of Brittany (UEB)</t>
  </si>
  <si>
    <t>This study was supported by the Co-operation framework contract between French Research Institute for the Exploitation of the Sea (IFREMER), and the Tunisian National Institute of Marine Science and Technologies (INSTM). It was partially supported by the European University of Brittany (UEB). The authors are grateful to Veronique Savar, Florence Royer, Audrey Gueneugues, Nathalie Cochennec, Helene Hegaret, Hansy Haberkorn and Philipp Hess for their friendly technical help.</t>
  </si>
  <si>
    <t>1873-5622</t>
  </si>
  <si>
    <t>AUG 15</t>
  </si>
  <si>
    <t>10.1016/j.aquaculture.2012.06.023</t>
  </si>
  <si>
    <t>985TJ</t>
  </si>
  <si>
    <t>WOS:000307292700014</t>
  </si>
  <si>
    <t>Baron, R; Couedel, M; Joret, C; Garen, P; Truquet, P; Masselin, P; Bardouil, M; Lassus, P</t>
  </si>
  <si>
    <t>Continuous fluorescence recording as a way to improve Pacific oyster (Crassostrea gigas) models of paralytic shellfish toxin accumulation</t>
  </si>
  <si>
    <t>PSP; shellfish toxin; toxin uptake; kinetics; modeling; fluorescence; Alexandrium minutum; Skeletonema costatum</t>
  </si>
  <si>
    <t>MYTILUS-GALLOPROVINCIALIS; 2-COMPARTMENT MODELS; DOMOIC ACID; BLUE MUSSEL; DEPURATION; KINETICS; DETOXIFICATION; DINOFLAGELLATE</t>
  </si>
  <si>
    <t>A simple system was used to simulate the effect of alternating toxic (paralytic shellfish poisoning toxins) and non-toxic microalgal diets on oyster feeding behaviors and rates of toxin accumulation. These experimental conditions were meant to reflect, to some extent, the incoming and outgoing fluxes of toxic algae observed at the mouth of the Penze estuary (Northern Brittany, France). Physiological and toxicological parameters were estimated based oil fluorescence measurements recorded continuously at the outlet of each experimental tank, which contained a single oyster. Q(tox), this variable describes toxin uptake in oysters, it was used (instead of the toxin ingestion rate): i) in simple graphical analyses, ii) as well as in one- and two-compartment models. Results Show that toxin Uptake varies widely from one individual to another and is not proportional to the concentration of toxic algae in sea water. A one-compartment model with individual fluorescence recordings as input data gave questionable results, however, a two-compartment model was found to effectively describe coil lamination kinetics ill oysters. Limitations of this model as well as possible improvements are discussed.</t>
  </si>
  <si>
    <t>IFREMER, Dept Marine Food Sci &amp; Technol, BP 21105, F-44311 Nantes, France; IFREMER, Lab Phycotoxins, F-44311 Nantes, France; IFREMER, Lab Pearl Oyster Domesticat, Ctr Tahiti, F-98179 Taravao, France</t>
  </si>
  <si>
    <t>Ifremer; Ifremer; Ifremer</t>
  </si>
  <si>
    <t>IFREMER, Dept Marine Food Sci &amp; Technol, BP 21105, F-44311 Nantes, France.</t>
  </si>
  <si>
    <t>rbaron@ifremer.fr</t>
  </si>
  <si>
    <t>Couedel, Marion/KCX-8547-2024</t>
  </si>
  <si>
    <t>Baron, Regis/0000-0002-0350-6838</t>
  </si>
  <si>
    <t>10.1051/alr:2006007</t>
  </si>
  <si>
    <t>030CY</t>
  </si>
  <si>
    <t>Green Submitted, Bronze</t>
  </si>
  <si>
    <t>WOS:000236612100007</t>
  </si>
  <si>
    <t>LEWIS, RJ; HOLMES, MJ</t>
  </si>
  <si>
    <t>ORIGIN AND TRANSFER OF TOXINS INVOLVED IN CIGUATERA</t>
  </si>
  <si>
    <t>COMPARATIVE BIOCHEMISTRY AND PHYSIOLOGY C-PHARMACOLOGY TOXICOLOGY &amp; ENDOCRINOLOGY</t>
  </si>
  <si>
    <t>DINOFLAGELLATE GAMBIERDISCUS-TOXICUS; MACKEREL SCOMBEROMORUS-COMMERSONI; MARINE DINOFLAGELLATE; SPANISH MACKEREL; OKADAIC ACID; FOOD-CHAIN; SHELLFISH TOXIN; CORAL-REEF; CIGUATOXIN; FISH</t>
  </si>
  <si>
    <t>1. Ciguatera is a disease caused by sodium channel activator toxins and results from the consumption of warm water fish contaminated by the ciguatoxin class of polyether toxins. 2. Other toxins, including okadaic acid and maitotoxin, have no proven role in causing human illness associated with ciguatera. 3. Ciguatera often affects only a discrete region of a reef, with flare-ups of ciguatera being both temporally and spatially unpredictable. 4. The ciguatoxins likely arise through the biotransformation and acid-catalysed spiroisomerisation of gambiertoxin-4A produced by Gambierdiscus toxicus and it is unlikely that other toxic benthic dinoflagellates are involved. 5. Events leading to a ciguatera outbreak are initiated by environmental and genetic factors that favour the proliferation of gambiertoxins, with an apparent role for anthropomorphic effects; however, the precise factors involved are yet to be determined. 6. The gambiertoxins and/or ciguatoxins are transferred from the benthos to herbivorous species (fish, invertebrates etc) and then to carnivorous fish via marine food chains. 7. Factors influencing the concentration of ciguatoxins that accumulate in fish include the rate of dietary intake, the efficiency of assimilation, the degree and nature of any toxin biotransformation, the rate of depuration, and the rate of growth of fish.</t>
  </si>
  <si>
    <t>LEWIS, RJ (corresponding author), QDPI,SO FISHERIES CTR,POB 76,DECEPTION BAY,QLD 4508,AUSTRALIA.</t>
  </si>
  <si>
    <t>Lewis, Richard J./E-8674-2013</t>
  </si>
  <si>
    <t>Lewis, Richard J./0000-0003-3470-923X</t>
  </si>
  <si>
    <t>THE BOULEVARD, LANGFORD LANE, KIDLINGTON, OXFORD, ENGLAND OX5 1GB</t>
  </si>
  <si>
    <t>0742-8413</t>
  </si>
  <si>
    <t>COMP BIOCHEM PHYS C</t>
  </si>
  <si>
    <t>Comp. Biochem. Physiol. C-Pharmacol. Toxicol. Endocrinol.</t>
  </si>
  <si>
    <t>10.1016/0742-8413(93)90217-9</t>
  </si>
  <si>
    <t>Biochemistry &amp; Molecular Biology; Endocrinology &amp; Metabolism; Toxicology; Zoology</t>
  </si>
  <si>
    <t>MP732</t>
  </si>
  <si>
    <t>WOS:A1993MP73200003</t>
  </si>
  <si>
    <t>Gladan, ZN; Ujevic, I; Milandri, A; Marasovic, I; Ceredi, A; Pigozzi, S; Arapov, J; Skejic, S</t>
  </si>
  <si>
    <t>Gladan, Zivana Nincevic; Ujevic, Ivana; Milandri, Anna; Marasovic, Ivona; Ceredi, Alfiero; Pigozzi, Silvia; Arapov, Jasna; Skejic, Sanda</t>
  </si>
  <si>
    <t>Lipophilic Toxin Profile in Mytilus galloprovincialis during Episodes of Diarrhetic Shellfish Poisoning (DSP) in the NE Adriatic Sea in 2006</t>
  </si>
  <si>
    <t>MOLECULES</t>
  </si>
  <si>
    <t>diarrhetic shellfish poisoning; okadaic acid; Dinophysis fortii; Adriatic sea</t>
  </si>
  <si>
    <t>ALEXANDRIUM-OSTENFELDII DINOPHYCEAE; OKADAIC ACID; COASTAL WATERS; MUSSELS; TOXICITY; ACCUMULATION; DEPURATION; YESSOTOXIN; EDULIS; SPP.</t>
  </si>
  <si>
    <t>Dinophysis spp. blooms and related shellfish toxicity events of diarrhetic shellfish poisoning (DSP) have been the most reported toxicity event through the Croatian National monitoring program. With the aim to characterize the DSP toxin profile in shellfish farmed in Croatia, for the first time a complete analysis of the toxin profile of Croatian mussels has been carried out using the LC-MS/MS technique. The obtained results showed okadaic acid (OA) as the main toxin contaminating Croatian mussels at that time. The maximum concentration of OA in shellfish tissue was recorded 12 days after the Dinophysis fortii bloom, thus suggesting that rapid growth of the toxin level in the shellfish occurred in the first week after the bloom while it was slower in the second week. Furthermore, the presence of only OA at concentrations which could endanger human health suggests D. fortii as the main organism responsible for the toxic event that occurred in Lim Bay. The presence of gymnodimine and spirolides in Croatian mussel has been detected for the first time, while the presence of yessotoxin and pectenotoxin-2 is confirmed.</t>
  </si>
  <si>
    <t>[Gladan, Zivana Nincevic; Ujevic, Ivana; Marasovic, Ivona; Arapov, Jasna; Skejic, Sanda] Inst Oceanog &amp; Fisheries, Split 21000, Croatia; [Milandri, Anna; Ceredi, Alfiero; Pigozzi, Silvia] Fdn Ctr Ric Marine, Natl Reference Lab Marine Biotoxins, I-47042 Cesenatico, Italy</t>
  </si>
  <si>
    <t>Croatian Institute of Oceanography &amp; Fisheries (IZOR)</t>
  </si>
  <si>
    <t>Gladan, ZN (corresponding author), Inst Oceanog &amp; Fisheries, Set I Mestrovica 63, Split 21000, Croatia.</t>
  </si>
  <si>
    <t>nincevic@izor.hr; ujevic@izor.hr; anna.milandri@centroricerchemarine.it; marasovic@izor.hr; alfiero.ceredi@centroricerchemarine.it; silvia.pigozzi@centroricerchemarine.it; arapov@izor.hr; sanda@izor.hr</t>
  </si>
  <si>
    <t>Skejic, Sanda/ACD-1518-2022; , Zivana/H-5105-2013</t>
  </si>
  <si>
    <t>Skejic, Sanda/0000-0002-4038-7495; Ujevic, Ivana/0000-0001-6686-1418; , Zivana/0000-0002-6083-7051</t>
  </si>
  <si>
    <t>Croatian Ministry of Science, Education and Sports [001-0010501-0848, 001-0013077-0845]</t>
  </si>
  <si>
    <t>Croatian Ministry of Science, Education and Sports(Ministry of Science, Education and Sports, Republic of Croatia)</t>
  </si>
  <si>
    <t>This research was supported by funding from the Croatian Ministry of Science, Education and Sports through grants 001-0010501-0848 and 001-0013077-0845.</t>
  </si>
  <si>
    <t>1420-3049</t>
  </si>
  <si>
    <t>Molecules</t>
  </si>
  <si>
    <t>10.3390/molecules16010888</t>
  </si>
  <si>
    <t>Biochemistry &amp; Molecular Biology; Chemistry, Multidisciplinary</t>
  </si>
  <si>
    <t>Biochemistry &amp; Molecular Biology; Chemistry</t>
  </si>
  <si>
    <t>711MT</t>
  </si>
  <si>
    <t>gold, Green Published, Green Submitted</t>
  </si>
  <si>
    <t>WOS:000286596400060</t>
  </si>
  <si>
    <t>Kankaanpää, H; Leiniö, S; Olin, M; Sjövall, O; Meriluoto, J; Lehtonen, KK</t>
  </si>
  <si>
    <t>Kankaanpaa, Harri; Leinio, Sari; Olin, Miikka; Sjovall, Olli; Meriluoto, Jussi; Lehtonen, Kari K.</t>
  </si>
  <si>
    <t>Accumulation and depuration of cyanobacterial toxin nodularin and biomarker responses in the mussel Mytilus edulis</t>
  </si>
  <si>
    <t>acetylcholinesterase; biomarkers; catalase; glutathione-S-transferase; Mytilus edulis; Nodularia spumigena; nodularin</t>
  </si>
  <si>
    <t>NORTHERN BALTIC SEA; GLUTATHIONE-S-TRANSFERASE; MACOMA-BALTHICA; MICROCYSTIN-LR; ACETYLCHOLINESTERASE ACTIVITY; DIGESTIVE GLAND; DREISSENA-POLYMORPHA; ANTIOXIDANT ENZYMES; PLATICHTHYS-FLESUS; TRACE-METALS</t>
  </si>
  <si>
    <t>Blue mussels (Mytilus edulis) were exposed to an extract made of natural cyanobacterial mixture containing toxic cyanobacterium Nodularia spumigena (70-110 mu g nodularin 1(-1), 24-h exposure followed by 144-h deputation period in clean water). Toxin concentration increased from initial 400 to 1100 mg kg(-1) after 24-h exposure, measured by liquid chromatography/mass spectrometry (LC/MS). Acetylcholinesterase activity (AChE), a biomarker of direct neurotoxic effects, showed inhibition after 12 and 24 h exposure but returned to control level during the deputation period. Catalase (CAT) activity, an indicator of oxidative stress, showed significantly elevated levels in exposed mussels but only 72 h after the end of the exposure. No change in the activity of glutathione-S-transferase (GST) involved in conjugation reactions could be observed. A gradual yet incomplete elimination of nodularin (from 1100 to 600 mg kg(-1)) was observed during the deputation period, and the tissue levels were 30% lower in clean water after 24 h. The observed increase in oxidative stress indicated by elevated CAT activity is likely connected to detoxification reactions leading to the production of reactive oxygen species, including an apparent time lag in this specific enzymatic defence response. That no change in GST activity was observed suggests that this enzyme is not significantly involved in the detoxification process of nodularin-containing cyanobacterial extract in M. edulis. (c) 2007 Elsevier Ltd. All rights reserved.</t>
  </si>
  <si>
    <t>Finnish Inst Marine Res, FI-00561 Helsinki, Finland; Abo Akad Univ, Dept Biochem &amp; Pharm, FI-20520 Turku, Finland</t>
  </si>
  <si>
    <t>Abo Akademi University</t>
  </si>
  <si>
    <t>Kankaanpää, H (corresponding author), Finnish Inst Marine Res, Erik Palmenin Aukio 1, FI-00561 Helsinki, Finland.</t>
  </si>
  <si>
    <t>kankaanpaa@fimr.fi</t>
  </si>
  <si>
    <t>Meriluoto, Jussi/A-5309-2008</t>
  </si>
  <si>
    <t>Meriluoto, Jussi/0000-0002-6300-301X; Lehtonen, Kari Kullervo/0000-0002-7757-2336; Kankaanpaa, Harri/0000-0002-8697-9859</t>
  </si>
  <si>
    <t>10.1016/j.chemosphere.2007.01.076</t>
  </si>
  <si>
    <t>183NT</t>
  </si>
  <si>
    <t>WOS:000247580200003</t>
  </si>
  <si>
    <t>Chen, CY; Chou, HN</t>
  </si>
  <si>
    <t>Fate of paralytic shellfish poisoning toxins in purple clam Hiatula rostrata, in outdoor culture and laboratory culture</t>
  </si>
  <si>
    <t>purple clams; paralytic shellfish poisoning toxins; dinoflagellates; outdoor culture</t>
  </si>
  <si>
    <t>RESTING CYSTS; DINOFLAGELLATE; ALEXANDRIUM; TOXICITY; TAIWAN</t>
  </si>
  <si>
    <t>Purple clams (Hiatula rostrata Lighttoot) accumulate paralytic shellfish poisoning (PSP) toxins produced by a toxic strain of the dinoflagellate Alexandrium minutum Halim. The results confirm the data of our previous study concerning the muscle and siphon that were not showing a gradual rise in toxicity when shellfish accumulated more A. minutum. However, muscle and siphon are intermittently toxic both in exposure and depuration period in laboratory cultured purple clams. PSP toxins were detected in outdoor cultured purple clams, whereas no A. minutum were found in the culture pond during most of the survey time. The outdoor cultured purple clams need longer time to decrease toxicity to allowable levels than laboratory cultured purple clams. It was shown that laboratory data may not predict times over which pond-cultured purple clams may prove toxic to consumers. (C) 2002 Elsevier Science Ltd. All rights reserved.</t>
  </si>
  <si>
    <t>Natl Sci Council, Sci &amp; Technol Informat Ctr, Taipei 10636, Taiwan; Natl Taiwan Univ, Inst Fisheries Sci, Taipei 10617, Taiwan</t>
  </si>
  <si>
    <t>National Taiwan University</t>
  </si>
  <si>
    <t>Natl Sci Council, Sci &amp; Technol Informat Ctr, 16F,106,Hoping E Rd,Sec 2, Taipei 10636, Taiwan.</t>
  </si>
  <si>
    <t>cychen@mail.stic.gov.tw</t>
  </si>
  <si>
    <t>PII S0025-326X(01)00307-1</t>
  </si>
  <si>
    <t>10.1016/S0025-326X(01)00307-1</t>
  </si>
  <si>
    <t>592HE</t>
  </si>
  <si>
    <t>WOS:000177930500013</t>
  </si>
  <si>
    <t>Lie, AAY; Zimmer-Faust, AG; Diner, RE; Kunselman, E; Daniel, Z; Van Artsdalen, K; Garcia, MCS; Gilbert, JA; Shultz, D; Chokry, J; Langlois, K; Smith, J</t>
  </si>
  <si>
    <t>Lie, Alle A. Y.; Zimmer-Faust, Amity G.; Diner, Rachel E.; Kunselman, Emily; Daniel, Zachary; Van Artsdalen, Kathryn; Garcia, Mariana C. Salas; Gilbert, Jack A.; Shultz, Dana; Chokry, Jeff; Langlois, Kylie; Smith, Jayme</t>
  </si>
  <si>
    <t>Understanding the risks of co-exposures in a changing world: a case study of dual monitoring of the biotoxin domoic acid and Vibrio spp. in Pacific oyster</t>
  </si>
  <si>
    <t>ENVIRONMENTAL MONITORING AND ASSESSMENT</t>
  </si>
  <si>
    <t>Harmful algal blooms; Vibrio; Domoic acid; Algal toxin; Shellfish; Multiple health risk factors</t>
  </si>
  <si>
    <t>VULNIFICUS; PARAHAEMOLYTICUS; TEMPERATURE; ABUNDANCE; GROWTH</t>
  </si>
  <si>
    <t>Assessing the co-occurrence of multiple health risk factors in coastal ecosystems is challenging due to the complexity of multi-factor interactions and limited availability of simultaneously collected data. Understanding co-occurrence is particularly important for risk factors that may be associated with, or occur in similar environmental conditions. In marine ecosystems, the co-occurrence of harmful algal bloom toxins and bacterial pathogens within the genus Vibrio may impact both ecosystem and human health. This study examined the co-occurrence of Vibrio spp. and domoic acid (DA) produced by the harmful algae Pseudo-nitzschia by (1) analyzing existing California Department of Public Health monitoring data for V. parahaemolyticus and DA in oysters; and (2) conducting a 1-year seasonal monitoring of these risk factors across two Southern California embayments. Existing public health monitoring efforts in the state were robust for individual risk factors; however, it was difficult to evaluate the co-occurrence of these risk factors in oysters due to low number of co-monitoring instances between 2015 and 2020. Seasonal co-monitoring of DA and Vibrio spp. (V. vulnificus or V. parahaemolyticus) at two embayments revealed the co-occurrence of these health risk factors in 35% of sampled oysters in most seasons. Interestingly, both the overall detection frequency and co-occurrence of these risk factors were considerably less frequent in water samples. These findings may in part suggest the slow depuration of Vibrio spp. and DA in oysters as residual levels may be retained. This study expanded our understanding of the simultaneous presence of DA and Vibrio spp. in bivalves and demonstrates the feasibility of co-monitoring different risk factors from the same sample. Individual programs monitoring for different risk factors from the same sample matrix may consider combining efforts to reduce cost, streamline the process, and better understand the prevalence of co-occurring health risk factors.</t>
  </si>
  <si>
    <t>[Lie, Alle A. Y.; Zimmer-Faust, Amity G.; Shultz, Dana; Chokry, Jeff; Langlois, Kylie; Smith, Jayme] Southern Calif Coastal Water Res Project, Costa Mesa, CA 92626 USA; [Zimmer-Faust, Amity G.] Nature Conservancy, Arlington, VA USA; [Diner, Rachel E.; Kunselman, Emily; Daniel, Zachary; Van Artsdalen, Kathryn; Garcia, Mariana C. Salas; Gilbert, Jack A.] Univ Calif San Diego, Scripps Inst Oceanog, San Diego, CA USA; [Diner, Rachel E.] Univ Memphis, Memphis, TN USA; [Garcia, Mariana C. Salas; Gilbert, Jack A.] Univ Calif La Jolla, Dept Pediat, San Diego, CA USA</t>
  </si>
  <si>
    <t>Southern California Coastal Water Research Project; Nature Conservancy; University of California System; University of California San Diego; Scripps Institution of Oceanography; University of Memphis; University of California System; University of California San Diego</t>
  </si>
  <si>
    <t>Lie, AAY (corresponding author), Southern Calif Coastal Water Res Project, Costa Mesa, CA 92626 USA.</t>
  </si>
  <si>
    <t>allel@sccwrp.org</t>
  </si>
  <si>
    <t>Southern California Coastal Water Research Project</t>
  </si>
  <si>
    <t>The authors would like to thank the CDPH for providing their shellfish monitoring data on DA and V. parahaemolyticus as well as helpful feedback on the manuscript. We appreciate the technical and field support from Rosaly Castorena, Caris Park, Raeann Iler, Kayla Rygoza, Adam Babcock, Cody Fees, Holly Lutz, Sho Kodera, Natalie Grayson, Carolina Carpenter, Lisa Marotz, Sonya Donato, Elizabeth Brown, Yash Garodia, and Joshua Tran. Last but not least, we thank the reviewers for their comments and suggestions that greatly improved this manuscript.</t>
  </si>
  <si>
    <t>DORDRECHT</t>
  </si>
  <si>
    <t>VAN GODEWIJCKSTRAAT 30, 3311 GZ DORDRECHT, NETHERLANDS</t>
  </si>
  <si>
    <t>0167-6369</t>
  </si>
  <si>
    <t>1573-2959</t>
  </si>
  <si>
    <t>ENVIRON MONIT ASSESS</t>
  </si>
  <si>
    <t>Environ. Monit. Assess.</t>
  </si>
  <si>
    <t>10.1007/s10661-024-12614-1</t>
  </si>
  <si>
    <t>NQ1G2</t>
  </si>
  <si>
    <t>WOS:001201820000002</t>
  </si>
  <si>
    <t>MacKenzie, L; Holland, P; McNabb, P; Beuzenberg, V; Selwood, A; Suzuki, T</t>
  </si>
  <si>
    <t>Complex toxin profiles in phytoplankton and Greenshell mussels (Perna canaliculus), revealed by LC-MS/MS analysis</t>
  </si>
  <si>
    <t>Dinophysis acuta; Protoceratium reticulatum; pectenotoxins; yessotoxins; okadaic acid group toxins; Perna canaliculus; liquid chromatography-tandem mass spectrometry</t>
  </si>
  <si>
    <t>PHOSPHATASE INHIBITION ASSAY; LIQUID-CHROMATOGRAPHY; MASS-SPECTROMETRY; SHELLFISH TOXINS; OKADAIC ACID; ADRIATIC SEA; MARINE TOXIN; YESSOTOXIN; DINOFLAGELLATE; PECTENOTOXIN-2</t>
  </si>
  <si>
    <t>Toxin profiles were determined in phytoplankton cell concentrates and Greenshell Mussels (Perna canaliculus) exposed to a dinoflagellate bloom dominated by Dinophysis acuta and Protoceratium reticulatum, This was achieved by using a method for the simultaneous identification and quantification of a variety of micro-algal toxins by liquid chromatography -tandem mass spectrometry (LC-MS/MS) with electrospray ionisation (+/-) and monitoring of daughter ions in multiple reaction modes. Plankton concentrates and shellfish contained high levels of yessotoxins (YTXs) and pectenotoxins (PTXs) and low levels of okadaic acid (OA). A high proportion (&gt; 87%) of the OA in both plankton and shellfish was released by alkaline hydrolysis. An isomer of pectenotoxin 1 (PTX1i) was nearly as abundant as pectenotoxin 2 (PTX2) in the plankton and shellfish, and the latter contained high levels of their respective seco acids. DTX1 DTX2, and PTX6 were not detected. MS-MS experiments revealed that the shellfish contained several other oxygenated metabolites of YTX in addition to 45-hydroxy yessotoxin (45OH-YTX). Gymnodimine (GYM) was present in the shellfish but not plankton and it was probably the residue from a previous GYM contamination event. Unlike the other toxins, GYM was concentrated in tissues outside the digestive gland and levels did not decrease over 5 months. The depuration rates of YTX and PTXs from mussels were modelled. (C) 2002 Elsevier Science Ltd. All rights reserved.</t>
  </si>
  <si>
    <t>Cawthron Inst, Nelson, New Zealand; Tohoku Natl Fisheries Res Inst, Shiogama, Miyagi 9850001, Japan</t>
  </si>
  <si>
    <t>Cawthron Institute; Japan Fisheries Research &amp; Education Agency (FRA)</t>
  </si>
  <si>
    <t>MacKenzie, L (corresponding author), Cawthron Inst, 98 Halifax St,Private Bag 2, Nelson, New Zealand.</t>
  </si>
  <si>
    <t>Selwood, Andrew/ABG-8021-2022; McNabb, Paul/LKN-9195-2024</t>
  </si>
  <si>
    <t>Selwood, Andrew/0000-0003-1399-8028</t>
  </si>
  <si>
    <t>PII S0041-0101(02)00143-5</t>
  </si>
  <si>
    <t>10.1016/S0041-0101(02)00143-5</t>
  </si>
  <si>
    <t>604EM</t>
  </si>
  <si>
    <t>WOS:000178603500010</t>
  </si>
  <si>
    <t>Griffith, AW; Shumway, SE; Volety, AK</t>
  </si>
  <si>
    <t>Griffith, Andrew W.; Shumway, Sandra E.; Volety, Aswani K.</t>
  </si>
  <si>
    <t>Bioaccumulation and depuration of brevetoxins in the eastern oyster (Crassostrea virginica) and the northern quahog (= hard clam, Mercenaria mercenaria)</t>
  </si>
  <si>
    <t>Bivalves; Toxic dinoflagellate; Karenia brevis; Brevetoxin; Florida; Neurotoxic shellfish poisoning</t>
  </si>
  <si>
    <t>HARMFUL ALGAL BLOOMS; PERKINSUS-MARINUS DISEASE; BREVE RED TIDE; KARENIA-BREVIS; GYMNODINIUM-BREVE; SHELLFISH TOXINS; DINOFLAGELLATE; EPIZOOTIOLOGY; INITIATION; SALINITY</t>
  </si>
  <si>
    <t>The eastern oyster (Crassostrea virginica) and northern quahog (= hard clam, Mercenaria mercenaria) are two species of economic and ecological significance in east coast waters of the United States and the Gulf of Mexico. Commercial industries for these species, especially within the state of Florida, are significant. The current study was undertaken to build upon the already established body of knowledge surrounding effects of the toxic dinoflagellate Karenia brevis on shellfish, to provide an understanding of the kinetics of brevetoxins within shellfish tissues, and to provide an estimate of brevetoxin retention times in these shellfish after a bloom event. Individual clams and oysters were exposed to the toxic dinoflagellate, K. brevis at a bloom concentration of 5 x 10(5) cells.L-1 for eight days and then transferred to filtered water for depuration. Individuals were sampled periodically to determine depuration rates. Concentrations of brevetoxins (and/or their metabolites measured as PbTx-3 equivalent) in tissues were determined using an Enzyme Linked Immunosorbent Assay (ELISA). After five days of exposure, brevetoxin levels in tissues of both species reached concentrations well above the regulatory limit of 800 ng g(-1) (Pb-TX3 equivalent). Averaged concentration of brevetoxins in clams was 1000 ng g(-1), while the oysters averaged 1986 ng g(-1). After two weeks of depuration, tissue concentrations in both species were below regulatory levels with clams averaging similar to 204 ng g(-1) and oysters averaging similar to 437 ng g(-1). Toxins (or their metabolities) remained detectable in both clams (139 days) and oysters (82 days) for the duration of the experiment. (C) 2013 Elsevier Ltd. All rights reserved.</t>
  </si>
  <si>
    <t>[Griffith, Andrew W.; Volety, Aswani K.] Florida Gulf Coast Univ, Coastal Watershed Inst, Vester Marine Field Stn, Coll Arts &amp; Sci, Ft Myers, FL 33965 USA; [Shumway, Sandra E.] Univ Connecticut, Dept Marine Sci, Groton, CT 06340 USA</t>
  </si>
  <si>
    <t>State University System of Florida; Florida Gulf Coast University; University of Connecticut</t>
  </si>
  <si>
    <t>Volety, AK (corresponding author), Florida Gulf Coast Univ, Coastal Watershed Inst, Vester Marine Field Stn, Coll Arts &amp; Sci, 10501 FGCU Blvd, Ft Myers, FL 33965 USA.</t>
  </si>
  <si>
    <t>avolety@fgcu.edu</t>
  </si>
  <si>
    <t>U.S. Department of Education [P116Z090117]; FGCU Foundation; Explorers Club of Southwest Florida; Marco Island Shell Club</t>
  </si>
  <si>
    <t>U.S. Department of Education(US Department of Education); FGCU Foundation; Explorers Club of Southwest Florida; Marco Island Shell Club</t>
  </si>
  <si>
    <t>We would like to thank the staff of the Vester Marine and Environmental Science Research Field Station for technical support. Thanks are due to Dr. Daniel Kern for his help with the statistical analyses. Funding for this work was provided from a U.S. Department of Education under a Congressionally-directed grant (P116Z090117), from the FGCU Foundation via Redtiderelief.org grant, the Explorers Club of Southwest Florida, and the Marco Island Shell Club. However, the contents do not necessarily represent the policy of the U.S. Department of Education or the other funding sources, you should not assume endorsement by any of the funding agencies.</t>
  </si>
  <si>
    <t>10.1016/j.toxicon.2013.01.016</t>
  </si>
  <si>
    <t>124HH</t>
  </si>
  <si>
    <t>WOS:000317453900010</t>
  </si>
  <si>
    <t>Mcguire, BT; Sanderson, MP; Smith, JL; Gobler, CJ</t>
  </si>
  <si>
    <t>Mcguire, Bradley T.; Sanderson, Marta P.; Smith, Juliette L.; Gobler, Christopher J.</t>
  </si>
  <si>
    <t>Clearance rates and toxin accumulation by North Atlantic bivalves during harmful algal blooms caused by the dinoflagellate, Dinophysis acuminata, in estuaries</t>
  </si>
  <si>
    <t>Dinophysis acuminata; Dinophysis toxins; DSP; Bivalves; Clearance rates; DTX; PTX; Okadaic acid</t>
  </si>
  <si>
    <t>SHELLFISH POISONING TOXINS; QUAHOG MERCENARIA-MERCENARIA; OYSTER CRASSOSTREA-GIGAS; BROWN TIDE ALGA; MYTILUS-EDULIS; DINOPHYSIS-ACUMINATA; PARTICLE SELECTION; PROROCENTRUM-LIMA; FEEDING-BEHAVIOR; FILTRATION-RATE</t>
  </si>
  <si>
    <t>Diarrhetic shellfish poisoning (DSP) is the intoxication syndrome derived from the consumption of bivalves that have accumulated toxins produced by algae such as Dinophysis acuminata, yet no study has examined the rate at which bivalves feed on this toxigenic species. During 2021 and 2022, the clearance rates (CR) of three commercially significant bivalve species native to the western North Atlantic (Crassostrea virginica, Mercenaria mercenaria, and Mytilus edulis) were quantified during exposure to D. acuminata blooms of varying densities (10(2) - 10(5) cells L-1) at three sites across New York (NY), USA. The same bivalve species were deployed at NY sites experiencing Dinophysis blooms to track accumulation and depuration rates of diarrhetic shellfish toxins (DSTs) and pectenotoxins (PTXs), toxins that are harmful to humans or shellfish, respectively. A native, non-commercial mussel species (Geukensis demissa) was also sampled in situ to quantify toxin accumulation. CR of D. acuminata were greater than chlorophyll-a-based-rates for all bivalves and clearance rates of D. acuminata by C. virginica (1.69 +/- 1.34 L h(-1) g(-1)) were significantly greater than those of M. edulis (0.46 +/- 0.32 L h(-1) g(-1)) and M. mercenaria (0.41 +/- 0.24 L h(-1) g(-1); p &lt; 0.05). During a bloom event in 2021, C. virginica and M. mercenaria accumulated low levels of pectenotoxin-2 (PTX2), whereas during a more sustained bloom in 2022, C. virginica, M. edulis, and G. demissa accumulated combinations of DSTs (okadaic acid (OA), dinophysistoxin-1 (DTX1)), PTX2, and pectenotoxin-2 seco acid (PTX2sa) with M. edulis DST loads (265 ng OA + DTX1 g(-1) shellfish tissue) exceeding the FDA closure guideline (160 ng toxin g(-1)) for three weeks. DST concentrations in M. edulis were significantly higher (p &lt; 0.05) than C. virginica and M. mercenaria, whereas PTX2 concentrations in C. virginica were significantly higher than in all other bivalves (p &lt; 0.05). PTX2sa loads in M. edulis and C. virginica were similar to each other and were significantly greater than PTX2 loads (p &lt; 0.05). Toxin accumulation efficiencies (TAEs) were higher for M. edulis than C. virginica, and TAEs for DSTs were higher than for PTX2 and PTX2sa in both species. The combination of rapid CR of D. acuminata observed in all bivalves, even at &gt;10(5) cells L-1, and the ability of bivalves such as M. edulis to rapidly accumulate high levels of DSTs demonstrate these HABs may represent a significant DSP threat in North America.</t>
  </si>
  <si>
    <t>[Mcguire, Bradley T.; Gobler, Christopher J.] SUNY Stony Brook, Sch Marine &amp; Atmospher Sci, Southampton, NY 11968 USA; [Sanderson, Marta P.; Smith, Juliette L.] William &amp; Mary, Virginia Inst Marine Sci, Gloucester Point, VA USA</t>
  </si>
  <si>
    <t>State University of New York (SUNY) System; Stony Brook University; William &amp; Mary; Virginia Institute of Marine Science</t>
  </si>
  <si>
    <t>Christopher.gobler@stonybrook.edu</t>
  </si>
  <si>
    <t>Gobler, Christopher/JOZ-2924-2023; McGuire, Bradley/LUY-4197-2024</t>
  </si>
  <si>
    <t>McGuire, Bradley/0009-0000-3331-8347</t>
  </si>
  <si>
    <t>National Oceanic and Atmospheric Administration (NOAA) National Centers for Coastal Ocean Science Competitive Research, ECOHAB Program [NA19NOS4780182]; Cold Spring Harbor Laboratories</t>
  </si>
  <si>
    <t>National Oceanic and Atmospheric Administration (NOAA) National Centers for Coastal Ocean Science Competitive Research, ECOHAB Program; Cold Spring Harbor Laboratories</t>
  </si>
  <si>
    <t>This work was funded by the National Oceanic and Atmospheric Administration (NOAA) National Centers for Coastal Ocean Science Competitive Research, ECOHAB Program under award #NA19NOS4780182 to CJG and JLS. This paper is ECOHAB publication number ECO1113. The authors thank Cold Spring Harbor Laboratories, Britannia Marina, and Whaler's Cove Marina for access to their dock spaces. The authors thank Andrew Lundstrom, Megan Ladds, and Jennifer Goleski for sampling and sample processing assistance, Darren De Silva and Nora Straquadine for experimental guidance, Max Fishlow for essential cell counting assistance, and Ian Dwyer, Marcella Kretz Wallace, Lucas Chen, Margot Eckstein, Isaac Nikolic, Andrew Vardanian, Alexander Anthony, Kevin Heitmuller, and An Kreidler-Siwinski for significant assistance in preparing, running, and processing experiments.</t>
  </si>
  <si>
    <t>10.1016/j.hal.2024.102745</t>
  </si>
  <si>
    <t>DEC 2024</t>
  </si>
  <si>
    <t>P5F1P</t>
  </si>
  <si>
    <t>WOS:001378154200001</t>
  </si>
  <si>
    <t>Yang, YM; Li, AF; Qiu, JB; Gao, DM; Yin, C; Li, DY; Yan, WH; Dang, H; Li, PY; Wu, RL; Han, LL; Wang, XY</t>
  </si>
  <si>
    <t>Yang, Yongmeng; Li, Aifeng; Qiu, Jiangbing; Gao, Dongmei; Yin, Chao; Li, Dongyue; Yan, Wenhui; Dang, Hui; Li, Peiyao; Wu, Ruolin; Han, Lilin; Wang, Xiaoyun</t>
  </si>
  <si>
    <t>Responses of the intestinal microbiota to exposure of okadaic acid in marine medaka Oryzias melastigma</t>
  </si>
  <si>
    <t>JOURNAL OF HAZARDOUS MATERIALS</t>
  </si>
  <si>
    <t>Okadaic acid; Oryzias melastigma; Intestinal microbiota; Inflammation; Functional prediction analysis</t>
  </si>
  <si>
    <t>GUT MICROBIOTA; ZEBRAFISH; DYSBIOSIS; TOXICITY; HEALTH</t>
  </si>
  <si>
    <t>It is still limited that how the microalgal toxin okadaic acid (OA) affects the intestinal microbiota in marine fishes. In the present study, adult marine medaka Oryzias melastigma was exposed to the environmentally relevant concentration of OA (5 mu g/L) for 10 days, and then recovered in fresh seawater for 10-days depuration. Analysis of taxonomic composition and diversity of the intestinal microbiota, as well as function prediction analysis and histology observation were carried out in this study. Functional prediction analysis indicated that OA potentially affected the development of colorectal cancer, protein and carbohydrate digestion and absorption functions, and development of neurodegenerative diseases like Parkinson's disease, which may be associated with changes in Proteobacteria and Firmicutes in marine medaka. Significant increases of C-reactive protein (CRP) and inducible nitric oxide synthase (iNOS) levels, as well as the changes of histology of intestinal tissue demonstrated that an intestinal inflammation was induced by OA exposure in marine medaka. This study showed that the environmental concentrations of OA could harm to the intestinal microbiota thus threatening the health of marine medaka, which hints that the chemical ecology of microalgal toxins should be paid attention to in future studies.</t>
  </si>
  <si>
    <t>[Yang, Yongmeng; Li, Aifeng; Qiu, Jiangbing; Gao, Dongmei; Yin, Chao; Li, Dongyue; Yan, Wenhui; Dang, Hui; Li, Peiyao; Wu, Ruolin; Han, Lilin; Wang, Xiaoyun] Ocean Univ China, Coll Environm Sci &amp; Engn, Qingdao 266100, Peoples R China; [Li, Aifeng; Qiu, Jiangbing; Gao, Dongmei] Ocean Univ China, Key Lab Marine Environm &amp; Ecol, Minist Educ, Qingdao 266100, Peoples R China</t>
  </si>
  <si>
    <t>Ocean University of China; Ocean University of China; Ministry of Education - China</t>
  </si>
  <si>
    <t>Li, Aifeng/AFZ-2242-2022; Qiu, Jiangbing/M-4390-2019</t>
  </si>
  <si>
    <t>National Natural Science Foundation of China [U2106205]; National Key R &amp; D Program of China [2022YFC3105203]</t>
  </si>
  <si>
    <t>National Natural Science Foundation of China(National Natural Science Foundation of China (NSFC)); National Key R &amp; D Program of China</t>
  </si>
  <si>
    <t>This study was funded by the National Natural Science Foundation of China (U2106205) , and the National Key R &amp; D Program of China (2022YFC3105203) .</t>
  </si>
  <si>
    <t>0304-3894</t>
  </si>
  <si>
    <t>1873-3336</t>
  </si>
  <si>
    <t>J HAZARD MATER</t>
  </si>
  <si>
    <t>J. Hazard. Mater.</t>
  </si>
  <si>
    <t>MAR 5</t>
  </si>
  <si>
    <t>10.1016/j.jhazmat.2023.133087</t>
  </si>
  <si>
    <t>NOV 2023</t>
  </si>
  <si>
    <t>Engineering, Environmental; Environmental Sciences</t>
  </si>
  <si>
    <t>Engineering; Environmental Sciences &amp; Ecology</t>
  </si>
  <si>
    <t>DC9L9</t>
  </si>
  <si>
    <t>WOS:001129949800001</t>
  </si>
  <si>
    <t>Donovan, CJ; Ku, JC; Quilliam, MA; Gill, TA</t>
  </si>
  <si>
    <t>Donovan, Carrie J.; Ku, John C.; Quilliam, Michael A.; Gill, Tom A.</t>
  </si>
  <si>
    <t>Bacterial degradation of paralytic shellfish toxins</t>
  </si>
  <si>
    <t>paralytic shellfish poison; bacterial decontamination</t>
  </si>
  <si>
    <t>CLAMS MYA-ARENARIA; PROTOTHACA-STAMINEA; PSP TOXINS; TRANSFORMATION; BIOTRANSFORMATION; DEPURATION</t>
  </si>
  <si>
    <t>Bacteria isolated from the digestive tracts of blue mussels (Mytilus edulis) contaminated with paralytic shellfish toxins (PSTs) were screened for the ability to reduce the toxicity of a PST mixture in vitro. Bacteria were isolated on marine agar and grown in marine broth supplemented with a mussel extract and an algal extract containing PSTs (saxitoxin, neosaxitoxin, gonyautoxins 2 and 3, decarbamoyl-gonyautoxins 2 and 3 and C1/C2 toxins). Toxin levels were measured before and after 5 d of incubation, using high performance liquid chromatography (HPLC) and reduction of overall toxicity verified by mouse bioassays. Of the 73 bacterial cultures screened, seven isolates were designated competent PST degraders, individually reducing the overall toxicity of the PSTs by at least 90% within 3 d. Most isolates degraded 100% of the saxitoxin and neosaxitoxin within 1-3 d. In all cases, the overall kinetics of degradation of the toxicities was first order, as were the individual degradation kinetics of most of the individual toxins. This is the first report of nearly complete elimination of PSTs through bacterial action and may perhaps result in the development of a practical means to eliminate or reduce the risk of PSP intoxication associated with shellfish consumption. (C) 2008 Elsevier Ltd. All rights reserved.</t>
  </si>
  <si>
    <t>[Donovan, Carrie J.; Ku, John C.; Gill, Tom A.] Dalhousie Univ, Canadian Inst Fisheries Technol, Food Sci Program, Dept Proc Engn &amp; Appl Sci, Halifax, NS B3J 2X4, Canada; [Quilliam, Michael A.] Natl Res Council Canada, Inst Marine Biosci, Halifax, NS B3H 3Z1, Canada</t>
  </si>
  <si>
    <t>Dalhousie University; Dalhousie University Hospital; International Business Machines (IBM); IBM Canada; National Research Council Canada</t>
  </si>
  <si>
    <t>Gill, TA (corresponding author), Dalhousie Univ, Canadian Inst Fisheries Technol, Food Sci Program, Dept Proc Engn &amp; Appl Sci, POB 1000, Halifax, NS B3J 2X4, Canada.</t>
  </si>
  <si>
    <t>tom.gill@dal.ca</t>
  </si>
  <si>
    <t>Quilliam, Michael/0000-0002-2670-4220</t>
  </si>
  <si>
    <t>Natural Sciences and Engineering Research Council of Canada (NSERC); AquaNet (Network of Centres of Excellence in Aquaculture)</t>
  </si>
  <si>
    <t>Natural Sciences and Engineering Research Council of Canada (NSERC)(Natural Sciences and Engineering Research Council of Canada (NSERC)); AquaNet (Network of Centres of Excellence in Aquaculture)</t>
  </si>
  <si>
    <t>This work was supported by a graduate scholarship from the Natural Sciences and Engineering Research Council of Canada (NSERC) and research funding from AquaNet (Network of Centres of Excellence in Aquaculture). We would like to thank the Canadian Food Inspection Agency (CFIA; Dartmouth, NS, Canada) for providing toxic mussels and assisting with the mouse bioassays as well as the National Research Council of Canada (Certified Reference Materials Program) for providing purified PST calibration standards as well as mussel tissue reference material.</t>
  </si>
  <si>
    <t>10.1016/j.toxicon.2008.05.005</t>
  </si>
  <si>
    <t>342XI</t>
  </si>
  <si>
    <t>WOS:000258816500011</t>
  </si>
  <si>
    <t>Microcystin contamination of shellfish along the freshwater-to-marine continuum within US mid-Atlantic and Northeast estuaries</t>
  </si>
  <si>
    <t>Microcystin; Bivalves; Chesapeake bay; Long island sound; Hudson river; Eastern oyster; Crassostrea virginica</t>
  </si>
  <si>
    <t>OYSTER CRASSOSTREA-VIRGINICA; HARMFUL ALGAL BLOOMS; LAND-SEA INTERFACE; TOXIN ACCUMULATION; PARTICLE SELECTION; CYANOBACTERIA; RIVER; MUSSEL; HEALTH; BAY</t>
  </si>
  <si>
    <t>Estuaries are dynamic ecosystems that are an important habitat for bivalves. The freshwater bodies that discharge into estuaries can introduce cyanobacteria and cyanotoxins that may accumulate within food webs. Microcystin is a hepatotoxin that causes adverse health effects in humans and can be harmful to terrestrial and aquatic organisms. Microcystin has been detected in marine bivalves and the rate of microcystin accumulation and depuration differs between bivalve species. No study has explored the presence or dynamics of microcystins in bivalves in the Northeast US, where they represent a major fishery. This study quantified levels of microcystins in wild and cultured bivalves as a time series from 2017 to 2021 in three of the largest US East Coast estuaries (Chesapeake Bay, the Hudson River Estuary, and Long Island Sound) that have hosted microcystin-producing cyanobacterial harmful algal blooms (CHABs) within their watersheds. During this study, microcystins were rarely detected in bivalves across Chesapeake Bay but were commonly quantified in multiple bivalve species in the Hudson River estuary and within two harbors of Long Island Sound, Stony Brook Harbor and Conscience Bay. Microcystins were detected in clams (Mercenaria mercenaria and Corbicula fluminea), Eastern oysters (Crassostrea virginica), and mussels (Mytilus edulis and Geukensia demissa). Eastern oysters (C. virginica) had significantly higher levels of microcystin than other bivalve species (p &lt; 0.05) and often contained microcystin even when other bivalves sampled concurrently did not, suggesting oysters may be a vector for hepatotoxic shellfish poisoning in estuaries. Microcystins were detected in oysters even in fall months after water column cyanobacterial biomass and microcystins had decreased to low levels, suggesting toxin depuration slows during colder months. Collectively, this study demonstrates that microcystin accumulation in estuarine bivalves, particularly Eastern oysters (C. virginica), occurs within several of the larger US East Coast estuaries and could represent a public health risk.</t>
  </si>
  <si>
    <t>[Wallace, Marcella Kretz; Gobler, Christopher J.] SUNY Stony Brook, Sch Marine &amp; Atmospher Sci, Southampton, NY 11968 USA; [Kudela, Raphael M.] Univ Calif Santa Cruz, Ocean Sci, Santa Cruz, CA USA; [Kudela, Raphael M.] Univ Calif Santa Cruz, Inst Marine Sci, Santa Cruz, CA USA</t>
  </si>
  <si>
    <t>State University of New York (SUNY) System; Stony Brook University; University of California System; University of California Santa Cruz; University of California System; University of California Santa Cruz</t>
  </si>
  <si>
    <t>NOAA's MERHAB program [NA19NOS4780186]; MERHAB [265]; Stony Brook Southampton Marine Science Center</t>
  </si>
  <si>
    <t>NOAA's MERHAB program(National Oceanic Atmospheric Admin (NOAA) - USA); MERHAB; Stony Brook Southampton Marine Science Center</t>
  </si>
  <si>
    <t>This research was funded by NOAA's MERHAB program awards NA19NOS4780186 (to CJG) and NA19NOS4780186 (RMK) and is MERHAB publication #265. We acknowledge the support of Stony Brook Southampton Marine Science Center and of Gobler Lab members Craig Schenone, Ronojoy Hem, Jacob Flanzenbaum, Benjamin Kramer, Jennifer Goleski, Jennifer Jankowiak, Nora Straquadine, Avuntaura Gulledge, and Ann Marie Famularo-Pecora.</t>
  </si>
  <si>
    <t>10.1016/j.hal.2025.102860</t>
  </si>
  <si>
    <t>APR 2025</t>
  </si>
  <si>
    <t>1YJ1C</t>
  </si>
  <si>
    <t>WOS:001476572200001</t>
  </si>
  <si>
    <t>BADEN, DG; MELINEK, R; SECHET, V; TRAINER, VL; SCHULTZ, DR; REIN, KS; TOMAS, CR; DELGADO, J; HALE, L</t>
  </si>
  <si>
    <t>MODIFIED IMMUNOASSAYS FOR POLYETHER TOXINS - IMPLICATIONS OF BIOLOGICAL MATRICES, METABOLIC STATES, AND EPITOPE RECOGNITION</t>
  </si>
  <si>
    <t>JOURNAL OF AOAC INTERNATIONAL</t>
  </si>
  <si>
    <t>Symposium on Analytical Methods for Seafood Toxins, at the 107th AOAC International Annual Meeting</t>
  </si>
  <si>
    <t>JUL 26-29, 1993</t>
  </si>
  <si>
    <t>WASHINGTON, D.C.</t>
  </si>
  <si>
    <t>ASSOC OFFICIAL ANALYT CHEMISTS</t>
  </si>
  <si>
    <t>ENZYME-IMMUNOASSAY; SODIUM-CHANNELS; BREVETOXINS; DINOFLAGELLATE; CIGUATOXIN; INHIBITION; BINDING</t>
  </si>
  <si>
    <t>Polyether marine toxins are responsible for the seafood intoxication phenomena known as neurotoxic shellfish poisoning (due to brevetoxins), ciguatera (due to ciguatoxin), and diarrheic shellfish poisoning (due to okadaic acid), Using traditional techniques of hapten (pure toxin) conjugation to protein to create complete antigen, animal immunization and antibody isolation, and specific antibody subpopulation purification, discriminating antibodies have been isolated that detect brevetoxins and ciguatoxin, but not okadaic acid, in a dose-dependent fashion, Using microorganic chemistry and purified toxins, a unique set of tools has been created for the study of polyether ladder toxin accumulation; depuration; and specific site localization in tissues, food sources, and clinical samples, Developed test protocols can detect toxin in dinoflagellate cells, in extracts from food sources, in seawater and culture media, and in human serum samples, Enzyme-linked immunosorbent assay protocols developed for eventual collaborative testing have been successful in limited applications within the laboratory (correlation coefficient of 0.92 excluding 2 outliers), and alternative formats are being developed to optimize the basic test for use in research laboratories, regulatory laboratories, and field inspections.</t>
  </si>
  <si>
    <t>UNIV MIAMI, NIEHS, CTR MARINE &amp; FRESHWATER BIOMED SCI, 4600 RICKENBACKER CAUSEWAY, MIAMI, FL 33149 USA.</t>
  </si>
  <si>
    <t>Trainer, Vera/AAE-9306-2022; Rein, Kathleen/AAP-3668-2021</t>
  </si>
  <si>
    <t>, Vera/0009-0005-9585-6753</t>
  </si>
  <si>
    <t>NIEHS NIH HHS [P 30 ES 05705, R01 ES 06411, R01 ES 05853] Funding Source: Medline</t>
  </si>
  <si>
    <t>NIEHS NIH HHS(United States Department of Health &amp; Human ServicesNational Institutes of Health (NIH) - USANIH National Institute of Environmental Health Sciences (NIEHS))</t>
  </si>
  <si>
    <t>AOAC INT</t>
  </si>
  <si>
    <t>GAITHERSBURG</t>
  </si>
  <si>
    <t>481 N FREDRICK AVE, STE 500, GAITHERSBURG, MD 20877-2504 USA</t>
  </si>
  <si>
    <t>1060-3271</t>
  </si>
  <si>
    <t>1944-7922</t>
  </si>
  <si>
    <t>J AOAC INT</t>
  </si>
  <si>
    <t>J. AOAC Int.</t>
  </si>
  <si>
    <t>MAR-APR</t>
  </si>
  <si>
    <t>Chemistry, Analytical; Food Science &amp; Technology</t>
  </si>
  <si>
    <t>Science Citation Index Expanded (SCI-EXPANDED); Conference Proceedings Citation Index - Science (CPCI-S)</t>
  </si>
  <si>
    <t>Chemistry; Food Science &amp; Technology</t>
  </si>
  <si>
    <t>QN304</t>
  </si>
  <si>
    <t>WOS:A1995QN30400038</t>
  </si>
  <si>
    <t>Dhanji-Rapkova, M; ONeill, A; Maskrey, BH; Coates, L; Swan, SC; Alves, MT; Kelly, RJ; Hatfield, RG; Rowland-Pilgrima, SJ; Lewis, AM; Turner, AD</t>
  </si>
  <si>
    <t>Dhanji-Rapkova, Monika; ONeill, Alison; Maskrey, Benjamin H.; Coates, Lewis; Swan, Sarah C.; Alves, Mickael Teixeira; Kelly, Rebecca J.; Hatfield, Robert G.; Rowland-Pilgrima, Stephanie J.; Lewis, Adam M.; Turner, Andrew D.</t>
  </si>
  <si>
    <t>Variability and profiles of lipophilic toxins in bivalves from Great Britain during five and a half years of monitoring: azaspiracids and yessotoxins</t>
  </si>
  <si>
    <t>Azaspiracids; Yessotoxins; Protoceratium reticulation; LC-MS/MS; Great Britain; Shellfish</t>
  </si>
  <si>
    <t>DINOFLAGELLATE PROTOCERATIUM-RETICULATUM; MUSSELS MYTILUS-EDULIS; POISONING AZP TOXINS; IN-VITRO TOXICITY; LIQUID-CHROMATOGRAPHY; OKADAIC ACID; MASS-SPECTROMETRY; ALGAL TOXINS; MARINE TOXIN; 1ST REPORT</t>
  </si>
  <si>
    <t>Cefas has been responsible for the delivery of official control biotoxin testing of bivalve molluscs from Great Britain for just over a decade. Liquid chromatography tandem mass spectrometric (LC-MS/MS) methodology has been used for the quantitation of lipophilic toxins (LTs) since 2011. The temporal and spatial distribution of okadaic acid group toxins and profiles in bivalves between 2011 and 2016 have been recently reported. Here we present data on the two other groups of regulated lipophilic toxins, azaspiracids (AZAs) and yessotoxins (YTXs), over the same period. The latter group has also been investigated for a potential link with Protoceratium reticulatum and Lingulodinium polyedra, both previously recognised as YTXs producing phytoplankton. On average, AZAs were quantified in 3.2% of all tested samples but notable inter-annual variation in abundance was observed. The majority of all AZA contaminated samples were found between July 2011 and August 2013 in Scotland, while only two, three-month long, AZA events were observed in 2015 and 2016 in the south-west of England. Maximum concentrations were generally reached in late summer or early autumn. Reasons for AZAs persistence during the 2011/2012 and 2012/2013 winters are discussed. Only one toxin profile was identified, represented by both AZA1 and AZA2 toxins at an approximate ratio of 2 : 1, suggesting a single microalgal species was the source of AZAs in British bivalves. Although AZA1 was always the most dominant toxin, its proportion varied between mussels, Pacific oysters and surf clams. The YTXs were the least represented group among regulated LTs. YTXs were found almost exclusively on the south-west coast of Scotland, with the exception of 2013, when the majority of contaminated samples originated from the Shetland Islands. The highest levels were recorded in the summer months and followed a spike in Protoceratium reticulatum cell densities. YTX was the most dominant toxin in shellfish, further strengthening the link to P. reticulatum as the YTX source. Neither homo-YTX, nor 45 - OH homo-YTX were detected throughout the monitored period. 45 -OH YTX, thought to be a shellfish metabolite associated with YTX elimination, contributed on average 26% in mussels. Although the correlation between 45-OH YTX abundance and the speed of YTX depuration could not be confirmed, we noted the half-life of YTX was more than two-times longer in queen scallops, which contained 100% YTX, than in mussels. No other bivalve species were affected by YTXs. This is the first detailed evaluation of AZAs and YTXs occurrences and their profiles in shellfish from Great Britain over a period of multiple years.</t>
  </si>
  <si>
    <t>[Dhanji-Rapkova, Monika; ONeill, Alison; Maskrey, Benjamin H.; Coates, Lewis; Alves, Mickael Teixeira; Kelly, Rebecca J.; Hatfield, Robert G.; Rowland-Pilgrima, Stephanie J.; Lewis, Adam M.; Turner, Andrew D.] Ctr Environm Fisheries &amp; Aquaculture Sci Cefas, Barrack Rd, Weymouth DT4 8UB, Dorset, England; [Swan, Sarah C.] Scottish Marine Inst, SAMS, Oban 37 1QA, Argyll, Scotland</t>
  </si>
  <si>
    <t>Centre for Environment Fisheries &amp; Aquaculture Science</t>
  </si>
  <si>
    <t>Dhanji-Rapkova, M (corresponding author), Ctr Environm Fisheries &amp; Aquaculture Sci Cefas, Barrack Rd, Weymouth DT4 8UB, Dorset, England.</t>
  </si>
  <si>
    <t>Monika.DhanjiRapkova@cefas.co.uk</t>
  </si>
  <si>
    <t>Turner, Andrew/0000-0003-1390-0924; Swan, Sarah/0000-0003-0118-5468</t>
  </si>
  <si>
    <t>10.1016/j.hal.2019.101629</t>
  </si>
  <si>
    <t>IW3IO</t>
  </si>
  <si>
    <t>WOS:000484873900011</t>
  </si>
  <si>
    <t>Sipiä, VO; Kankaanpää, HT; Flinkman, J; Lahti, K; Meriluoto, JAO</t>
  </si>
  <si>
    <t>Time-dependent accumulation of cyanobacterial hepatotoxins in flounders (Platichthys flesus) and mussels (Mytilus edulis) from the northern Baltic Sea</t>
  </si>
  <si>
    <t>hepatotoxin; nodularin; microcystin; flounder; mussel; Baltic Sea</t>
  </si>
  <si>
    <t>TROUT ONCORHYNCHUS-MYKISS; ALGA MICROCYSTIS-AERUGINOSA; BLUE-GREEN-ALGAE; PROTEIN PHOSPHATASES; NODULARIA-SPUMIGENA; IN-VIVO; TOXINS; INHIBITOR; LIVER; BLOOM</t>
  </si>
  <si>
    <t>There is only limited information about the accumulation of algal toxins in aquatic organisms in the Baltic Sea. In this study we measured total cyanobacterial hepatotoxin levels in blue mussel (Mytilus edulis) and flounderi (Platichthys flesus) tissues. Flounder were caught with gillnets from the western Gulf of Finland during July and August 1999. Blue mussels were collected from an enclosure at 3 m depth and from an artificial reef (wreck, 25-35 m depth) in the western Gulf of Finland between June and September 1999. Flounder liver and muscle samples and soft tissues of mussels were analyzed for the cyanobacterial hepatotoxins (nodularin, NODLN and/or microcystins, MCs) using an enzyme-linked immunosorbent assay (ELISA). Results showed a time-dependent accumulation of hepatotoxins in flounder and mussels. In flounder, the maximum concentration 399 +/- 5 (sd) ng NODLN or MC/g dry weight (dw) was found in the liver of specimens caught on 21 August 1999. No hepatotoxins were detected in muscle samples. The maximum concentration of 2150 ng +/- 60 (sd) ng hepatotoxin/g dw was found in the mussel soft tissues collected on 20 August 1999. Temporal NODLN or MC trends indicated depuration of cyanobacterial hepatotoxin from mussels at surface level and an increase in NODLN or MC concentrations in those from the sea bed. These studies showed that despite the low cyanobacteria cell numbers the cyanobacterial hepatotoxins can accumulate in flounder and mussels. This may allow the further transfer of cyanobacterial hepatotoxins in the food web. (C) 2001 by John Wiley &amp; Sons, Inc.</t>
  </si>
  <si>
    <t>Finnish Inst Marine Res, Helsinki 00931, Finland; Finnish Environm Inst, Helsinki 00251, Finland; Abo Akad Univ, Dept Biochem &amp; Pharm, Turku 20521, Finland</t>
  </si>
  <si>
    <t>Finnish Environment Institute; Abo Akademi University</t>
  </si>
  <si>
    <t>Sipiä, VO (corresponding author), Finnish Inst Marine Res, POB 33, Helsinki 00931, Finland.</t>
  </si>
  <si>
    <t>sipia@fimr.fi</t>
  </si>
  <si>
    <t>Meriluoto, Jussi/0000-0002-6300-301X; Kankaanpaa, Harri/0000-0002-8697-9859</t>
  </si>
  <si>
    <t>WILEY-BLACKWELL</t>
  </si>
  <si>
    <t>MALDEN</t>
  </si>
  <si>
    <t>COMMERCE PLACE, 350 MAIN ST, MALDEN 02148, MA USA</t>
  </si>
  <si>
    <t>10.1002/tox.1040</t>
  </si>
  <si>
    <t>458YX</t>
  </si>
  <si>
    <t>WOS:000170224000006</t>
  </si>
  <si>
    <t>Moroño, A; Arévalo, F; Fernández, ML; Maneiro, J; Pazos, Y; Salgado, C; Blanco, J</t>
  </si>
  <si>
    <t>Accumulation and transformation of DSP toxins in mussels Mytilus galloprovincialis during a toxic episode caused by Dinophysis acuminata</t>
  </si>
  <si>
    <t>accumulation; Dinophysis acuminata; DSP toxins; models; Mytilus galloprovincialis; transformation</t>
  </si>
  <si>
    <t>DIARRHETIC SHELLFISH TOXINS; PERFORMANCE LIQUID-CHROMATOGRAPHY; SCALLOP PATINOPECTEN-YESSOENSIS; OKADAIC ACID; THALASSIOSIRA-WEISSFLOGII; 2-COMPARTMENT MODELS; PROROCENTRUM-LIMA; POISONING TOXINS; DIOL-ESTER; KINETICS</t>
  </si>
  <si>
    <t>The time course of several outbreaks of the diarrhetic shellfish poisoning (DSP) producer Dinophysis actuminata and the consequent kinetic of accumulation and loss of toxins in mussels Mytilus gailoprovincialis feeding on them was studied. Samples of mussels and seawater were frequently (2-3 times a week) collected from a raft in the Ria de Vigo. DSP toxins content of mussels and water was analyzed by HPLC-FD and phytoplankton was quantified in an inverted light microscope. Only okadaic acid (OA) and some of its conjugated forms (OA CF), estimated by enzymatic hydrolysis, were found in the plankton samples obtained, comprised mainly of D. acuminata cells. The main accumulated form in mussels was OA reaching a maximum of 10.1 mug OA g(-1) in the digestive gland (d.g.) in 16 days, falling below the quarantine level (ca. 2 mug OA g(-1) d.g.) by 45 days. The low polarity conjugated forms (LPCF), estimated by hexane extraction, accounted for 6.2% of the total toxin burden of the mussels. To quantify the rates of the processes involved in the accumulation, transformation and loss of the toxins, two dynamic models, a one-compartment and a two-compartment, including OA and its conjugated forms as variables were designed and implemented. The one-compartment model provided a good fit to the OA and LPCF actual data (r(2) = 0.92 and r(2) = 0.94, respectively). The two-compartment model did not fit the data markedly better than its one-compartment counterpart (r(2) = 0.93 and r(2) = 0.95, for OA and LPCF, respectively). High hydrolysis rates were estimated for most of the OA CF, which means that these forms came largely from the ingested plankton. The low estimated acylation rates support the previous point and suggest that the formation of LPCF by direct acylation of the OA is of little importance in M. galloprovincialis. Only in cases where the intoxication period is very long, can the formed acyl-derivatives be important, because they seem to accumulate for a long time in the mussels, as suggested by the low hydrolysis and depuration rates estimated from model fitting. (C) 2002 Elsevier Science B.V. All rights reserved.</t>
  </si>
  <si>
    <t>Ctr Control Med Marino Xunta Galicia, Vilagarcia de Arousa 36611, Pontevedra, Spain; European Community Reference Lab Marine Biotoxins, Lab Sanidad Exterior Vigo, Vigo 36271, Spain; Ctr Invest Marinas Xunta de Galicia, Vilanova de Arousa 36620, Pontevedra, Spain</t>
  </si>
  <si>
    <t>Moroño, A (corresponding author), Ctr Control Med Marino Xunta Galicia, Peirao de Vilaxoan S-N, Vilagarcia de Arousa 36611, Pontevedra, Spain.</t>
  </si>
  <si>
    <t>amoronho@cccmm.cesga.es</t>
  </si>
  <si>
    <t>FEB 26</t>
  </si>
  <si>
    <t>PII S0166-445X(02)00105-4</t>
  </si>
  <si>
    <t>10.1016/S0166-445X(02)00105-4</t>
  </si>
  <si>
    <t>650LL</t>
  </si>
  <si>
    <t>WOS:000181265200001</t>
  </si>
  <si>
    <t>Holmes, MJ; Venables, B; Lewis, RJ</t>
  </si>
  <si>
    <t>Holmes, Michael J.; Venables, Bill; Lewis, Richard J.</t>
  </si>
  <si>
    <t>Critical Review and Conceptual and Quantitative Models for the Transfer and Depuration of Ciguatoxins in Fishes</t>
  </si>
  <si>
    <t>ciguatera; ciguatoxin; maitotoxin; 44-methylgambierone; toxin depuration; Gambierdiscus; Fukuyoa; Platypus Bay; Great Barrier Reef; Scomberomorus commerson; Spanish mackerel; Plectropomus; coral trout; turf algae; surgeonfish; Ctenochaetus; Acanthurus</t>
  </si>
  <si>
    <t>GREAT-BARRIER-REEF; DINOFLAGELLATE GAMBIERDISCUS-TOXICUS; MACKEREL SCOMBEROMORUS-COMMERSON; SEA-SURFACE TEMPERATURES; NEW-SOUTH-WALES; PLECTROPOMUS-LEOPARDUS; ALGAL TURFS; CORAL-REEFS; HERVEY-BAY; DEVELOPMENTAL TOXICITY</t>
  </si>
  <si>
    <t>We review and develop conceptual models for the bio-transfer of ciguatoxins in food chains for Platypus Bay and the Great Barrier Reef on the east coast of Australia. Platypus Bay is unique in repeatedly producing ciguateric fishes in Australia, with ciguatoxins produced by benthic dinoflagellates (Gambierdiscus spp.) growing epiphytically on free-living, benthic macroalgae. The Gambierdiscus are consumed by invertebrates living within the macroalgae, which are preyed upon by small carnivorous fishes, which are then preyed upon by Spanish mackerel (Scomberomorus commerson). We hypothesise that Gambierdiscus and/or Fukuyoa species growing on turf algae are the main source of ciguatoxins entering marine food chains to cause ciguatera on the Great Barrier Reef. The abundance of surgeonfish that feed on turf algae may act as a feedback mechanism controlling the flow of ciguatoxins through this marine food chain. If this hypothesis is broadly applicable, then a reduction in herbivory from overharvesting of herbivores could lead to increases in ciguatera by concentrating ciguatoxins through the remaining, smaller population of herbivores. Modelling the dilution of ciguatoxins by somatic growth in Spanish mackerel and coral trout (Plectropomus leopardus) revealed that growth could not significantly reduce the toxicity of fish flesh, except in young fast-growing fishes or legal-sized fishes contaminated with low levels of ciguatoxins. If Spanish mackerel along the east coast of Australia can depurate ciguatoxins, it is most likely with a half-life of &lt;= 1-year. Our review and conceptual models can aid management and research of ciguatera in Australia, and globally.</t>
  </si>
  <si>
    <t>[Holmes, Michael J.] Queensland Dept Environm &amp; Sci, Brisbane, Qld 4102, Australia; [Venables, Bill] CSIRO Data61, Brisbane, Qld 4102, Australia; [Lewis, Richard J.] Univ Queensland, Inst Mol Biosci, Brisbane, Qld 4072, Australia</t>
  </si>
  <si>
    <t>Commonwealth Scientific &amp; Industrial Research Organisation (CSIRO); University of Queensland</t>
  </si>
  <si>
    <t>Lewis, RJ (corresponding author), Univ Queensland, Inst Mol Biosci, Brisbane, Qld 4072, Australia.</t>
  </si>
  <si>
    <t>michael.holmes@des.qld.gov.au; bill.venables@gmail.com; r.lewis@imb.uq.edu.au</t>
  </si>
  <si>
    <t>Lewis, Richard/T-8763-2019; Lewis, Richard J./E-8674-2013</t>
  </si>
  <si>
    <t>10.3390/toxins13080515</t>
  </si>
  <si>
    <t>UH6RI</t>
  </si>
  <si>
    <t>WOS:000690055000001</t>
  </si>
  <si>
    <t>Li, J; Mak, YL; Chang, YH; Xiao, CG; Chen, YM; Shen, JC; Wang, Q; Ruan, YF; Lam, PKS</t>
  </si>
  <si>
    <t>Li, Jing; Mak, Yim Ling; Chang, Yu-Han; Xiao, Chengui; Chen, Yi-Min; Shen, Jincan; Wang, Qi; Ruan, Yuefei; Lam, Paul K. S.</t>
  </si>
  <si>
    <t>Uptake and Depuration Kinetics of Pacific Ciguatoxins in Orange-Spotted Grouper (Epinephelus coioides)</t>
  </si>
  <si>
    <t>ENVIRONMENTAL SCIENCE &amp; TECHNOLOGY</t>
  </si>
  <si>
    <t>PARALYTIC SHELLFISH TOXINS; ELIMINATION KINETICS; DEVELOPMENTAL TOXICITY; DIETARY ACCUMULATION; MUGIL-CEPHALUS; BLUE MUSSELS; CIGUATERA; BIOACCUMULATION; FISH; EXPOSURE</t>
  </si>
  <si>
    <t>Ciguatoxins (CTXs), produced by toxic benthic dinoflagellates, can bioaccumulate in marine organisms at higher trophic levels. The current study evaluated the uptake and depuration kinetics of some of the most potent CTXs, Pacific CTX-1, -2, and -3 (P-CTX-1, -2, and -3), in orange-spotted grouper (Epinephelus coioides) exposed to 1 ng P-CTXs g(-1) fish daily. Over a 30 d exposure, P-CTX-1, -2, and -3 were consistently detected in various tissues of exposed fish, and the concentrations of the total P-CTXs in tissues generally ranked following the order of liver, intestine, gill, skin, brain, and muscle. Relatively higher uptake rates of P-CTX-1 in the groupers were observed compared with those of P-CTX-2 and -3. The depuration rate constants of P- CTX-1, -2, and -3 in different tissues were (0.996-16.5) X 10(-2), (1.51 16.1) X 10(-2), and (0.557-10.6) X 10(-2) d(-1), respectively. The accumulation efficiencies of P-CTX-1, -2, and -3 in whole groupers were 6.13%, 2.61%, and 1.15%, respectively. The increasing proportion of P-CTX-1 and the decreasing proportion of P-CTX-2 and -3 over the exposure phase suggest a likely biotransformation of P-CTX-2 and -3 to P-CTX-1, leading to higher levels of P-CTX-1 in fish and possibly a higher risk of CTXs in long-term exposed fish.</t>
  </si>
  <si>
    <t>[Li, Jing; Mak, Yim Ling; Wang, Qi; Ruan, Yuefei; Lam, Paul K. S.] City Univ Hong Kong, SKLMP, Kowloon Tong, Hong Kong, Peoples R China; [Li, Jing; Mak, Yim Ling; Ruan, Yuefei; Lam, Paul K. S.] City Univ Hong Kong, Res Ctr Oceans &amp; Human Hlth, Shenzhen Res Inst, Shenzhen 518000, Guangdong, Peoples R China; [Li, Jing; Wang, Qi; Lam, Paul K. S.] City Univ Hong Kong, Dept Chem, Kowloon Tong, Hong Kong, Peoples R China; [Chang, Yu-Han; Chen, Yi-Min] Natl Cheng Kung Univ, Dept Biotechnol &amp; Bioind Sci, Tainan 70101, Taiwan; [Xiao, Chengui; Shen, Jincan] Shenzhen Acad Inspect &amp; Quarantine, Food Inspect &amp; Quarantine Technol Ctr Shenzhen Cu, Key Lab Detect Technol R&amp;D Food Safety, Shenzhen 518045, Guangdong, Peoples R China</t>
  </si>
  <si>
    <t>City University of Hong Kong; City University of Hong Kong; Shenzhen Research Institute, City University of Hong Kong; City University of Hong Kong; National Cheng Kung University; Shenzhen Academy of Inspection &amp; Quarantine</t>
  </si>
  <si>
    <t>Mak, YL; Lam, PKS (corresponding author), City Univ Hong Kong, SKLMP, Kowloon Tong, Hong Kong, Peoples R China.;Mak, YL; Lam, PKS (corresponding author), City Univ Hong Kong, Res Ctr Oceans &amp; Human Hlth, Shenzhen Res Inst, Shenzhen 518000, Guangdong, Peoples R China.;Lam, PKS (corresponding author), City Univ Hong Kong, Dept Chem, Kowloon Tong, Hong Kong, Peoples R China.</t>
  </si>
  <si>
    <t>maggieylmak@yahoo.com.hk; bhpksl@cityu.edu.hk</t>
  </si>
  <si>
    <t>LI, Jing/AGY-5995-2022; Chen, Yimin/P-6574-2017; Wang, Qi/ABF-4155-2020; LAM, Kwan Sing Paul/B-9121-2008; Ruan, Yuefei/R-1323-2018</t>
  </si>
  <si>
    <t>LI, Jing/0000-0001-7467-9667; Wang, Qi/0000-0002-3156-9246; LAM, Kwan Sing Paul/0000-0002-2134-3710; Ruan, Yuefei/0000-0003-4696-5708</t>
  </si>
  <si>
    <t>Research Grants Council [C1012-15G]; National Natural Science Foundation of China [41276110, 41306173]</t>
  </si>
  <si>
    <t>Research Grants Council(Hong Kong Research Grants Council); National Natural Science Foundation of China(National Natural Science Foundation of China (NSFC))</t>
  </si>
  <si>
    <t>The present work was fully supported by the Collaborative Research Fund, the Research Grants Council (C1012-15G), and grants from the National Natural Science Foundation of China (41276110 and 41306173).</t>
  </si>
  <si>
    <t>AMER CHEMICAL SOC</t>
  </si>
  <si>
    <t>WASHINGTON</t>
  </si>
  <si>
    <t>1155 16TH ST, NW, WASHINGTON, DC 20036 USA</t>
  </si>
  <si>
    <t>0013-936X</t>
  </si>
  <si>
    <t>1520-5851</t>
  </si>
  <si>
    <t>ENVIRON SCI TECHNOL</t>
  </si>
  <si>
    <t>Environ. Sci. Technol.</t>
  </si>
  <si>
    <t>APR 7</t>
  </si>
  <si>
    <t>10.1021/acs.est.9b07888</t>
  </si>
  <si>
    <t>LE0MB</t>
  </si>
  <si>
    <t>WOS:000526418000078</t>
  </si>
  <si>
    <t>Lane, JQ; Roddam, CM; Langlois, GW; Kudela, RM</t>
  </si>
  <si>
    <t>Lane, Jenny Q.; Roddam, C. Meiling; Langlois, Gregg W.; Kudela, Raphael M.</t>
  </si>
  <si>
    <t>Application of Solid Phase Adsorption Toxin Tracking (SPATT) for field detection of the hydrophilic phycotoxins domoic acid and saxitoxin in coastal California</t>
  </si>
  <si>
    <t>LIMNOLOGY AND OCEANOGRAPHY-METHODS</t>
  </si>
  <si>
    <t>PSEUDO-NITZSCHIA; ENVIRONMENTAL-CONDITIONS; DINOPHYSIS-ACUTA; SEA LIONS; PHYTOPLANKTON; EXTRACTION; SEAWATER; DEPURATION; DYNAMICS; BEHAVIOR</t>
  </si>
  <si>
    <t>Recent publications have identified the analysis of phycotoxins in sentinel shellfish as a problematic tool for environmental monitoring purposes. Domoic acid (DA), a neurotoxin produced by some species of the diatom Pseudo-nitzschia, can remain undetected in sentinel shellfish stocks during toxic blooms and subsequent marine bird and mammal mass mortality events. Solid Phase Adsorption Toxin Tracking (SPATT) has previously been described for monitoring of lipophilic toxins, whereas resin-based sampling methods are routinely employed for many other environmental contaminants. Here, we evaluate the applicability of SPATT for monitoring the hydrophilic phycotoxin DA and demonstrate that the same field sampling methods can be used for the detection of saxitoxins. We present laboratory-based adsorption profiles characterizing the performance of SPATT with four resin types: (1) HP20, (2) SP700, (3) SP207, and (4) SP207SS. We present results from 17 mo of approximately weekly SPATT deployments in Monterey Bay, California (USA); this period included two significant toxigenic Pseudo-nitzschia bloom events as well as low-level saxitoxin events. SPATT signaled the presence of DA 3 and 7 weeks before the recognition of bloom conditions by traditional monitoring techniques (7 and 8 weeks before shellfish toxicity). Under ambient (non-bloom) conditions, all resins detected DA when its presence was not apparent from traditional monitoring, highlighting the ubiquity of low level or transient toxin events in the environment. This study is the first to evaluate SPATT deployments in U. S. waters, and the first to demonstrate the applicability of SPATT toward detection of hydrophilic phycotoxins in the field.</t>
  </si>
  <si>
    <t>[Lane, Jenny Q.; Roddam, C. Meiling; Kudela, Raphael M.] Univ Calif Santa Cruz, Dept Ocean Sci, Santa Cruz, CA 95064 USA; [Langlois, Gregg W.] Calif Dept Publ Hlth, Richmond, CA 94804 USA</t>
  </si>
  <si>
    <t>University of California System; University of California Santa Cruz; California Department of Public Health</t>
  </si>
  <si>
    <t>Lane, JQ (corresponding author), Univ Calif Santa Cruz, Dept Ocean Sci, 1156 High St, Santa Cruz, CA 95064 USA.</t>
  </si>
  <si>
    <t>jqlane@gmail.com</t>
  </si>
  <si>
    <t>NOAA [NA04NOS4780239, NA04OAR4170038]; Center for the Dynamics and Evolution of the Land-Sea Interface (CDELSI)</t>
  </si>
  <si>
    <t>NOAA(National Oceanic Atmospheric Admin (NOAA) - USA); Center for the Dynamics and Evolution of the Land-Sea Interface (CDELSI)</t>
  </si>
  <si>
    <t>We thank Elizabeth Turrell (FRS Marine Laboratory), G. Jason Smith (Moss Landing Marine Laboratories), Bakthan Singaram (UCSC), and two anonymous reviewers for their guidance and suggestions. We appreciate the assistance of Kendra Hayashi (UCSC), Anna McGaraghan (UCSC), and the staff and volunteers of the CDPH Marine Biotoxin Monitoring Program. Partial funding was provided by NOAA Monitoring and Event Response for Harmful Algal Blooms (MERHAB) Award NA04NOS4780239 (Cal-PReEMPT), NOAA California Sea Grant Award NA04OAR4170038, and as a fellowship (JQL) from an anonymous donor through the Center for the Dynamics and Evolution of the Land-Sea Interface (CDELSI). This contribution is part of the Global Ecology and Oceanography of Harmful Algal Blooms (GEOHAB) Core Research Project on Harmful Algal Blooms in Upwelling Systems, and is MERHAB Publication #77.</t>
  </si>
  <si>
    <t>1541-5856</t>
  </si>
  <si>
    <t>LIMNOL OCEANOGR-METH</t>
  </si>
  <si>
    <t>Limnol. Oceanogr. Meth.</t>
  </si>
  <si>
    <t>10.4319/lom.2010.8.0645</t>
  </si>
  <si>
    <t>736KT</t>
  </si>
  <si>
    <t>WOS:000288494300006</t>
  </si>
  <si>
    <t>Sephton, DH; Haya, X; Martin, JL; LeGresley, MM; Page, FH</t>
  </si>
  <si>
    <t>Sephton, D. H.; Haya, X.; Martin, J. L.; LeGresley, M. M.; Page, F. H.</t>
  </si>
  <si>
    <t>Paralytic shellfish toxins in zooplankton, mussels, lobsters and caged Atlantic salmon, Salmo salar, during a bloom of Alexandrium fundyense off Grand Manan Island, in the Bay of Fundy</t>
  </si>
  <si>
    <t>Alexandriumfundyense; fish kill; Mytilus edulis; paralytic shellfish toxins; PSP; Salmo salar</t>
  </si>
  <si>
    <t>DINOFLAGELLATE GONYAULAX-EXCAVATA; APRIL-JUNE 1998; PSP TOXINS; CASCO BAY; TROPHIC ACCUMULATION; FISH KILLS; MAINE; PROTOGONYAULAX; ABUNDANCE; VECTOR</t>
  </si>
  <si>
    <t>Substantial mortalities of Atlantic salmon (Salmo salar) at two aquaculture sites in Long Island Sound, off Grand Manan Island, Bay of Fundy (BoF) (New Brunswick, Canada) in September 2003, were associated with a bloom of Alexandrium fundyense (&gt;3 x 10(5) cells L-1), a dinoflagellate alga that produces toxins which cause paralytic shellfish poisoning (PSP). Cells of A. fundyense collected from surface waters while fish were dying had total paralytic shellfish (PS) toxin concentrations of 70.6 pg STX equiv. (saxitoxin equivalents) cell(-1) and PS toxin profiles rich in carbarnate toxins (78.2%). The zooplankton sampled contained PS toxins (63.1 pg STX equiv. g(-1) wet wt) and the toxin profile matched that of A. fundyense cells. Mean PS toxin levels were low (&lt;4 mu g STX equiv. 100 g(-1) wet wt) in stomach, gill and muscle tissues of moribund salmon, suggesting that PS toxins are very lethal to salmon. The PS toxin concentrations in blue mussels (Mytilus edulis) growing on the salmon cages (37; 526 mu g STX equiv. 100 g(-1) wet wt) were the highest recorded to date from this region. Their PS toxin profiles showed enhanced carbarnate contents (85.5%) compared with that found in A. fundyense. Blue mussels collected from an adjacent Canadian Food Inspection Agency (CFIA) monitoring site in Grand Manan had PS toxin concentrations of 4214 and 150 mu g STX equiv. 100 g(-1) wet wt in late September and December, respectively, well above the regulatory limit (RL), and horse mussels (Modiolus modiolus) collected in late September had PS toxin concentrations of 2357 mu g STX equiv. 100 g(-1) wet wt. Detoxification under laboratory conditions suggested that blue mussels may require up to 19 weeks for elimination below RL when they accumulate these high concentrations of PS toxins. This depuration period may be shorter in the field. PS toxin levels above RL were detected in hepatopancreatic tissues of lobster (Homarus americanus), with lower levels (&lt; 16 mu g STX equiv. 100 g(-1) wet wt) in tail muscle and gills. These results illustrate the movement of PS toxins through the marine food chain following an A. fundyense bloom in the BoF, and support earlier studies suggesting that kills from the region of zooplanktivorous fish, such as herring (Clupea harengus harengus), can be attributed to blooms of A. fundyense. This is the first reported incident of PSP associated with mortalities of caged Atlantic salmon in the BoF Analyses of muscle tissues and viscera from the affected salmon indicated that any portion would not be a health hazard if consumed. Crown Copyright (C) 2007 Published by Elsevier B.V. All rights reserved.</t>
  </si>
  <si>
    <t>Bedford Inst Oceanog, Dept Fisheries &amp; Oceans, Dartmouth, NS B2Y 4A2, Canada; Fisheries &amp; Oceans Canada, St Andrews Biol Stn, St Andrews, NB E5B 2L9, Canada</t>
  </si>
  <si>
    <t>Fisheries &amp; Oceans Canada; Bedford Institute of Oceanography; Fisheries &amp; Oceans Canada</t>
  </si>
  <si>
    <t>Sephton, DH (corresponding author), Bedford Inst Oceanog, Dept Fisheries &amp; Oceans, PO Box 1006, Dartmouth, NS B2Y 4A2, Canada.</t>
  </si>
  <si>
    <t>sephtond@mar.dfo-mpo.gc.ca</t>
  </si>
  <si>
    <t>10.1016/j.hal.2007.03.002</t>
  </si>
  <si>
    <t>213QG</t>
  </si>
  <si>
    <t>WOS:000249681600013</t>
  </si>
  <si>
    <t>Ding, L; Qiu, JB; Li, AF</t>
  </si>
  <si>
    <t>Ding, Ling; Qiu, Jiangbing; Li, Aifeng</t>
  </si>
  <si>
    <t>Proposed Biotransformation Pathways for New Metabolites of Paralytic Shellfish Toxins Based on Field and Experimental Mussel Samples</t>
  </si>
  <si>
    <t>JOURNAL OF AGRICULTURAL AND FOOD CHEMISTRY</t>
  </si>
  <si>
    <t>paralytic shellfish toxins (PSTs); metabolites; biotransformation; Mytilus galloprovincialis; Alexandrium tamarense</t>
  </si>
  <si>
    <t>DINOFLAGELLATE ALEXANDRIUM-TAMARENSE; SCALLOP CHLAMYS-NOBILIS; IN-VITRO TRANSFORMATION; POISONING TOXINS; MYTILUS-CHILENSIS; PSP TOXINS; SAXITOXIN ANALOGS; ACCUMULATION; DEPURATION; PROFILES</t>
  </si>
  <si>
    <t>A seafood poisoning event occurred in Qinhuangdao, China, in April 2016. Subsequently, the causative mussels (Mytilus galloprovincialis) were harvested and analyzed to reveal a high concentration [similar to 10 758 mu g of saxitoxin (STX) equiv kg(-1)] of paralytic shellfish toxins (PSTs), including gonyautoxin (GTX)1/4 and GTX2/3, as well as new metabolites 11-hydroxy-STX (M2), 11,11-dihydroxy-STX (M4), open-ring 11,11-dihydroxy-STX (M6), 11-hydroxy-neosaxitoxin (NEO) (M8), and 11,11dihydroxy-NEO (M10). To understand the origin and biotransformation pathways of these new metabolites, uncontaminated mussels (M. galloprovincialis) were fed with either of two Alexandrium tamarense strains (ATHK and TIO108) under laboratory conditions. Similar PST metabolites were also detected in mussels from both feeding experiments. Results supposed that 11hydroxy-C2 toxin (Ml) and 11,11-dihydroxy-C2 (M3) are transformed from C2, while 11-hydroxy-C4 toxin (M7) and 11,11dihydroxy-C4 (M9) are converted from C4. In addition, the metabolites M2, M4, and M6 appear to be products of GTX2/3, and the metabolites M8 and M10 are likely derived from GTX1/4.</t>
  </si>
  <si>
    <t>[Ding, Ling; Qiu, Jiangbing; Li, Aifeng] Ocean Univ China, Coll Environm Sci &amp; Engn, Qingdao 266100, Shandong, Peoples R China; [Li, Aifeng] Ocean Univ China, Key Lab Marine Environm &amp; Ecol, Minist Educ, Qingdao 266100, Shandong, Peoples R China</t>
  </si>
  <si>
    <t>Li, AF (corresponding author), Ocean Univ China, Coll Environm Sci &amp; Engn, Qingdao 266100, Shandong, Peoples R China.;Li, AF (corresponding author), Ocean Univ China, Key Lab Marine Environm &amp; Ecol, Minist Educ, Qingdao 266100, Shandong, Peoples R China.</t>
  </si>
  <si>
    <t>Qiu, Jiangbing/M-4390-2019; Li, Aifeng/AFZ-2242-2022; Qiu, Jiangbing/J-4852-2018</t>
  </si>
  <si>
    <t>Qiu, Jiangbing/0000-0002-0973-1809</t>
  </si>
  <si>
    <t>0021-8561</t>
  </si>
  <si>
    <t>1520-5118</t>
  </si>
  <si>
    <t>J AGR FOOD CHEM</t>
  </si>
  <si>
    <t>J. Agric. Food Chem.</t>
  </si>
  <si>
    <t>JUL 12</t>
  </si>
  <si>
    <t>10.1021/acs.jafc.7b02101</t>
  </si>
  <si>
    <t>Agriculture, Multidisciplinary; Chemistry, Applied; Food Science &amp; Technology</t>
  </si>
  <si>
    <t>Agriculture; Chemistry; Food Science &amp; Technology</t>
  </si>
  <si>
    <t>FA7QS</t>
  </si>
  <si>
    <t>WOS:000405642600006</t>
  </si>
  <si>
    <t>Bauder, AG; Cembella, AD; Bricelj, VM; Quilliam, MA</t>
  </si>
  <si>
    <t>Uptake and fate of diarrhetic shellfish poisoning toxins from the dinoflagellate Prorocentrum lima in the bay scallop Argopecten irradians</t>
  </si>
  <si>
    <t>DSP; okadaic acid; Prorocentrum lima; Argopecten irradians; bay scallop; phycotoxin; dinoflagellate</t>
  </si>
  <si>
    <t>PLACOPECTEN-MAGELLANICUS; MYTILUS-EDULIS; OKADAIC ACID; FILTRATION; ABSORPTION; CLEARANCE; INGESTION; KINETICS; OYSTER; MUSSEL</t>
  </si>
  <si>
    <t>Bivalve molluscs can acquire diarrhetic shellfish poisoning (DSP) toxins via ingestion of toxigenic dinoflagellates. The dynamics and fate of DSP toxins were investigated in the bay scallop Argopecten irradians exposed to cells of the epibenthic dinoflagellate Prorocentrum lima, a known producer of DSP toxins, in controlled laboratory microcosms. Toxin parameters determined were uptake and detoxification rates, and anatomical compartmentalization. Toxins in tissue and algal extracts were analyzed by liquid chromatography-mass spectrometry (LC-MS). No mortalities occurred and feeding inhibition was not observed for juvenile and adult bay scallops during the 2 wk exposure to P, lima cells. Clearance rates were similar for scallops exposed to equivalent biovolume cell concentrations of toxigenic P. lima and the non-toxic diatom Thalassiosira weissflogii; however, absorption efficiency of organic matter was significantly lower with a diet of P. Lima than T. weissflogii, Although DSP toxin concentrations in viscera of bay scallop exceeded commonly accepted regulatory levels (0.2 mug g(-1) whole tissue) within 24 h of exposure to P. lima, after 2 wk of exposure total DSP toxin retained in scallop tissues was &lt;1 % of the total toxin ingested over the same period. Most of the total toxin body burden was in the viscera (76 %); however, in adult scallops a significant portion was associated with gonadal tissue (12 %). Toxin levels were relatively low in gill, mantle and adductor tissue (&lt; 12% of total toxin body burden). During the depuration period, rapid release of DSP toxins from scallops indicated that toxins were poorly bound to all tissues, with the exception of the viscera. Detoxification of viscera consisted of a rapid loss of weakly bound toxin components within the initial 3 d of depuration, followed by a much slower release of the remaining toxin at a rate of 8.4 % d(-1).</t>
  </si>
  <si>
    <t>CNR, Inst Marine Biosci, Halifax, NS B3H 3Z1, Canada</t>
  </si>
  <si>
    <t>National Research Council Canada</t>
  </si>
  <si>
    <t>CNR, Inst Marine Biosci, Halifax, NS B3H 3Z1, Canada.</t>
  </si>
  <si>
    <t>abaude@po-box.mcgill.ca</t>
  </si>
  <si>
    <t>10.3354/meps213039</t>
  </si>
  <si>
    <t>432PP</t>
  </si>
  <si>
    <t>WOS:000168704100003</t>
  </si>
  <si>
    <t>Castberg, T; Torgersen, T; Aasen, J; Aune, T; Naustvoll, LJ</t>
  </si>
  <si>
    <t>Diarrhoetic shellfish poisoning toxins in Cancer pagurus Linnaeus, 1758 (Brachyura, Cancridae) in Norwegian waters</t>
  </si>
  <si>
    <t>SARSIA</t>
  </si>
  <si>
    <t>Cancer pagurus; DSP; okadaic acid; phycotoxins; Dinophysis</t>
  </si>
  <si>
    <t>CARCINUS-MAENAS; CRAB TOXIN; LOPHOZOZYMUS-PICTOR; ATERGATIS-FLORIDUS; POTENTIAL VECTOR; DOMOIC ACID; SAXITOXIN; TETRODOTOXIN; DECAPODA; COAST</t>
  </si>
  <si>
    <t>During the summer of 2002 there were several episodes of human intoxication after consumption of brown crabs (Cancer pagurus) caught along the Norwegian south coast. The toxic agent was one of the well-known phycotoxins, the diarrhoetic shellfish poisoning (DSP) complex, routinely found in blue mussels (Mytilus edulis). This toxin has not previously been documented in brown crabs. The route and rate of toxin accumulation as well as the rate of toxin depuration in crabs were determined in laboratory experiments. The DSP toxins only accumulate in digestive organs (hepatopancreas, HP) in the crabs. When fed with blue mussels containing more than 1000 mug of okadaic acid equivalents kg(-1), the crabs accumulated 3-30% of the toxin. After 2 weeks, the average toxin level in the crabs exceeded the preliminary limit of DSP toxins at 400 mug okadaic acid equivalents kg(-1) HP established by the Norwegian Food Safety Authority. A 50% reduction in toxin level was observed after 14-18 days when the crabs were fed fish instead of toxic mussels.</t>
  </si>
  <si>
    <t>Inst Marine Res, Flodevigen Res Stn, NO-4817 His, Norway; Norwegian Sch Vet Sci, NO-0033 Oslo, Norway</t>
  </si>
  <si>
    <t>Institute of Marine Research - Norway; Norwegian University of Life Sciences</t>
  </si>
  <si>
    <t>Castberg, T (corresponding author), Inst Marine Res, Flodevigen Res Stn, NO-4817 His, Norway.</t>
  </si>
  <si>
    <t>Tonje.Castberg@imr.no</t>
  </si>
  <si>
    <t>; Bunaes, John A. Aasen/F-6648-2011</t>
  </si>
  <si>
    <t>Naustvoll, Lars johan/0000-0003-0552-122X; Bunaes, John A. Aasen/0000-0002-0555-0189</t>
  </si>
  <si>
    <t>CORT ADELERSGT 17, PO BOX 2562, SOLLI, 0202 OSLO, NORWAY</t>
  </si>
  <si>
    <t>0036-4827</t>
  </si>
  <si>
    <t>Sarsia</t>
  </si>
  <si>
    <t>10.1080/00364820410002550</t>
  </si>
  <si>
    <t>867SF</t>
  </si>
  <si>
    <t>WOS:000224861800002</t>
  </si>
  <si>
    <t>Aasen, J; Samdal, IA; Miles, CO; Dahl, E; Briggs, LR; Aune, T</t>
  </si>
  <si>
    <t>Yessotoxins in Norwegian blue mussels (Mytilus edulis):: uptake from Protoceratium reticulatum, metabolism and depuration</t>
  </si>
  <si>
    <t>yessotoxin; YTX; 45-hydroxyyessotoxin; carboxyyessotoxin; Protoceratium reticidatum; Gonvaulax grindleyi; blue mussels; Mytilus edulis; ELISA; immunoassay; polyclonal antibody; Norway; LC-MS; metabolism</t>
  </si>
  <si>
    <t>SHELLFISH; NORWAY; PHYTOPLANKTON; TOXINS; COAST</t>
  </si>
  <si>
    <t>The Protoceratium reticulatum cell density at Flodevigen reached a maximum of 2200 cells/L on 16 May 2001. The levels of yessotoxins (YTXs) in blue mussels (Mytilus edulis) at the same site increased sharply by 14 May and peaked on 28 May, after which they steadily declined. No other algal species present showed a similar pattern of correspondence. Together with the recent finding that Norwegian strains of P. reticulatum produce YTXs, these results indicate that P. reticulatum causes yessotoxin (YTX) contamination of shellfish in Norway, and that only relatively low cell densities are necessary for this to occur. The mussels from Flodevigen were analyzed by LC-MS for YTX, 45-hydroxyYTX, carboxyYTX, and a new yessotoxin believed to be 45-hydroxycarboxyYTX, and by ELISA for YTXs. The seasonal variations in toxin content versus time measured by the two methods were qualitatively very similar, although the response in the ELISA was 3-9 times higher due to the antibodies detecting other YTXs that were not detected by the LC-MS method. Changes in the LGMS profile for YTXs, and in the ratio of YTXs by LC-MS to YTXs by ELISA with time, were consistent with extensive metabolism of YTX in the mussels. Kinetic analysis of the LC-MS data showed an initial half-life of 20 days for YTX, and for YTX + 45-hydroxyYTX, in the mussels. Similar analysis of the ELISA data gave a half-life of 24 days for YTXs. The depuration rate remained consistent over a 3-month period during which the temperature remained at 13-16 degreesC. (C) 2004 Elsevier Ltd. All rights reserved.</t>
  </si>
  <si>
    <t>Norwegian Sch Vet Sci, N-0033 Oslo, Norway; Natl Vet Inst, Dept Chem, N-0033 Oslo, Norway; AgRes Ruakura, Hamilton, New Zealand; Inst Marine Res, N-4817 His, Norway</t>
  </si>
  <si>
    <t>Norwegian University of Life Sciences; Norwegian Veterinary Institute; AgResearch - New Zealand; Institute of Marine Research - Norway</t>
  </si>
  <si>
    <t>Aasen, J (corresponding author), Norwegian Sch Vet Sci, POB 8146, N-0033 Oslo, Norway.</t>
  </si>
  <si>
    <t>john.aasen@veths.no; ingunn.samdal@vetinst.no</t>
  </si>
  <si>
    <t>Bunaes, John A. Aasen/F-6648-2011</t>
  </si>
  <si>
    <t>Bunaes, John A. Aasen/0000-0002-0555-0189; Samdal, Ingunn Anita/0000-0001-5225-2494</t>
  </si>
  <si>
    <t>10.1016/j.toxicon.2004.10.012</t>
  </si>
  <si>
    <t>897UB</t>
  </si>
  <si>
    <t>WOS:000227029800003</t>
  </si>
  <si>
    <t>Yu, KN; Choi, MC; Shen, XY; Wu, RSS; Wang, WX; Lam, PKS</t>
  </si>
  <si>
    <t>Modeling of depuration of paralytic shellfish toxins in Chlamys nobilis and Perna viridis</t>
  </si>
  <si>
    <t>BIVALVE MOLLUSKS; DINOFLAGELLATE; MUSSEL; BIOTRANSFORMATION</t>
  </si>
  <si>
    <t>City Univ Hong Kong, Dept Phys &amp; Mat Sci, Kowloon, Hong Kong, Peoples R China; City Univ Hong Kong, Dept Biol &amp; Chem, Kowloon, Hong Kong, Peoples R China; Hong Kong Univ Sci &amp; Technol, Dept Biol, Kowloon, Hong Kong, Peoples R China</t>
  </si>
  <si>
    <t>City University of Hong Kong; City University of Hong Kong; Hong Kong University of Science &amp; Technology</t>
  </si>
  <si>
    <t>City Univ Hong Kong, Dept Phys &amp; Mat Sci, Tat Chee Ave, Kowloon, Hong Kong, Peoples R China.</t>
  </si>
  <si>
    <t>peter.yu@cityu.edu.hk</t>
  </si>
  <si>
    <t>Wu, Rudolf/B-4203-2010; Wang, Wenxiong/E-7254-2011; LAM, Kwan Sing Paul/B-9121-2008; Yu, Peter K.N./C-7051-2013</t>
  </si>
  <si>
    <t>Wang, Wenxiong/0000-0001-9033-0158; LAM, Kwan Sing Paul/0000-0002-2134-3710; Yu, Peter K.N./0000-0002-6429-7961; YU, Kwan Ngok Peter/0000-0003-1669-5348</t>
  </si>
  <si>
    <t>10.1016/j.marpolbul.2005.01.019</t>
  </si>
  <si>
    <t>924FN</t>
  </si>
  <si>
    <t>WOS:000228964500025</t>
  </si>
  <si>
    <t>Clearance rates and diarrhetic shellfish toxin accumulation by North Atlantic bivalves fed on North American strains of Dinophysis acuminata</t>
  </si>
  <si>
    <t>Dinophysis acuminata; Harmful algal blooms; Crassostrea virginica; Mytilus edulis; Bivalves; Okadaic acid</t>
  </si>
  <si>
    <t>OKADAIC ACID; CRASSOSTREA-VIRGINICA; MERCENARIA-MERCENARIA; PARTICLE SELECTION; FEEDING-BEHAVIOR; POISONING TOXINS; FILTRATION-RATE; MYTILUS-EDULIS; DSP TOXINS; DINOFLAGELLATE</t>
  </si>
  <si>
    <t>Filter feeding bivalves exposed to the harmful algal bloom (HAB) genus, Dinophysis, become intoxicated by the uptake of diarrhetic shellfish toxins (DSTs) produced by these phytoplankton. Here, three species of bivalve (Crassostrea virginica, Mercenaria mercenaria, and Mytilus edulis) native to the western North Atlantic were exposed to two North American strains of toxigenic Dinophysis acuminata to assess the impacts of cell density, cell density as a fraction of the total plankton community, and differing Dinophysis prey (i.e. strains of the ciliate, Mesodinium rubrum) on bivalve clearance rates. All bivalves cleared D. acuminata faster when the dinoflagellate was offered at moderate densities (10,000 cells L-1) as compared to high densities (100,000 cells L-1). C. virginica cleared a more toxic Massachusetts strain of D. acuminata significantly faster than a less toxic New York strain (p &lt; 0.05). When presented with Dinophysis in mixed culture with the non-HAB species, Rhodomonas salina, in varying proportions, C. virginica clearance rates slowed significantly as the relative and absolute abundance of D. acuminata increased (p &lt; 0.05), whereas M. edulis displayed a preference for the algae that was more abundant. While C. virginica and M. edulis cleared R. salina significantly faster than M. mercenaria (p &lt; 0.05), there were no differences in the clearance rates of D. acuminata among bivalves. In an additional experiment where M. edulis was exposed to a constant, density (similar to 15,000 cells L-1) of D. acuminata for 36 h and then fed a non-toxic food source for 24 h to quantify toxin accumulation and depuration, mussels rapidly accumulated DSTs and pectenotoxins (PTXs) during exposure to Dinophysis but depurated PTXs at a rate 3-14 times faster than DSTs (p = 0.07). Collectively, this study demonstrates that the accumulation of DSTs in bivalves varies as a function of D. acuminata density, species, and strain, and that feeding characteristics of, and toxin dynamics within, M. edulis make it more vulnerable to DST accumulation than C. virginica and a likely DST vector in bloomprone regions.</t>
  </si>
  <si>
    <t>[Mcguire, Bradley T.; Gobler, Christopher J.] SUNY Stony Brook, Sch Marine &amp; Atmospher Sci, Southampton, NY 11794 USA; [Sanderson, Marta P.; Smith, Juliette L.] Virginia Inst Marine Sci, William &amp; Mary, Gloucester Point, VA USA</t>
  </si>
  <si>
    <t>Gobler, CJ (corresponding author), SUNY Stony Brook, Sch Marine &amp; Atmospher Sci, Southampton, NY 11794 USA.</t>
  </si>
  <si>
    <t>McGuire, Bradley/LUY-4197-2024; Gobler, Christopher/JOZ-2924-2023</t>
  </si>
  <si>
    <t>National Oceanic and Atmospheric Administration (NOAA) National Centers for Coastal Ocean Science Competitive Research, ECOHAB Program [NA19NOS4780182]</t>
  </si>
  <si>
    <t>National Oceanic and Atmospheric Administration (NOAA) National Centers for Coastal Ocean Science Competitive Research, ECOHAB Program</t>
  </si>
  <si>
    <t>This work was funded by the National Oceanic and Atmospheric Administration (NOAA) National Centers for Coastal Ocean Science Competitive Research, ECOHAB Program under award #NA19NOS4780182 to CJG and JLS. This paper is ECOHAB publication number 1120. The authors thank Darren De Silva and Nora Straquadine for experimental guidance, Max Fishlow for essential cell counting assistance, and Ian Dwyer, Marcella Kretz Wallace, Lucas Chen, Margot Eckstein, Isaac Nikolic, Andrew Vardanian, Alexander Anthony, Kevin Heitmuller, and An Kreidler-Siwinski for significant assistance in pre-paring, running, and processing experiments.</t>
  </si>
  <si>
    <t>10.1016/j.marpolbul.2025.117613</t>
  </si>
  <si>
    <t>FEB 2025</t>
  </si>
  <si>
    <t>X2X9L</t>
  </si>
  <si>
    <t>WOS:001424052800001</t>
  </si>
  <si>
    <t>Haida, M; El Khalloufi, F; Tamegart, L; Mugani, R; Essadki, Y; Redouane, E; Azevedo, J; Araújo, MJ; Campos, A; Vasconcelos, V; Gamrani, H; Oudra, B</t>
  </si>
  <si>
    <t>Haida, Mohammed; El Khalloufi, Fatima; Tamegart, Lahcen; Mugani, Richard; Essadki, Yasser; Redouane, El Mahdi; Azevedo, Joana; Araujo, Mario Jorge; Campos, Alexandre; Vasconcelos, Vitor; Gamrani, Halima; Oudra, Brahim</t>
  </si>
  <si>
    <t>Tracing the fate of microcystins from irrigation water to food chains: Studies with Fragaria vulgaris and Meriones shawi</t>
  </si>
  <si>
    <t>Cyanobacteria; Bioaccumulation; Transfer; Depuration; Health risks; Fragaria vulgaris; Meriones shawi and microcystins</t>
  </si>
  <si>
    <t>TOXIN-PRODUCING CYANOBACTERIA; FRESH-WATER; OXIDATIVE STRESS; LAKE TAIHU; CONTAMINATED WATER; LEPIDIUM-SATIVUM; RISK-ASSESSMENT; EUTROPHIC LAKE; PUBLIC-HEALTH; LR</t>
  </si>
  <si>
    <t>Microcystins (MCs) are cyanobacterial toxins that can negatively impact human and animal health. This study investigated the bioaccumulation, transfer, depuration, and health risks of MCs in strawberry plants (Fragaria vulgaris) and Meriones shawi animals. The plants were irrigated with 1, 5, 10, and 20 mu g/L MCs for 60 days (bioaccumulation phase) and then with clean water for 30 days (depuration phase). The harvested plants (roots and leaves) were then prepared in an aliquot form and used as feed for Meriones shawi. Liquid chromatographymass spectrometry (LC/MS/MS) was used to measure MC concentrations in plant and animal tissues. The bioaccumulation of MCs was found to be highest in the roots, followed by leaves, fruits, liver, stomach, and fecal matter. The bioaccumulation factor (BAF) was highest in perlite (8.48), followed by roots (5.01), leaves (1.55), stomach (0.87), and fecal matter (1.18), indicating that the parts with high bioaccumulation factor had high translocation of MCs. The transfer of MCs to animal organs was low, and the daily toxin intake of adult consumers of strawberry fruit irrigated with 1, 5, 10, and 20 mu g/L MC did not exceed the WHO-recommended limit of 0.04 mu g MC-LR/Kg of bw/day. However, fruits from plants irrigated with 10 and 20 mu g/L may pose a moderate health risk to children (25 Kg bw), and Meriones' consumption of leaves may pose a significant health risk. After the depuration phase, MC concentration in perlite, roots, leaves, and fruits decreased, indicating that depuration reduced the danger of MC transmission and bioaccumulation. The study also found that glutathione reductase and glutathione S-transferase activity were essential in the depuration of MCs in the tested plants. The findings suggest that legislation regulating the quality of irrigation water in terms of MC concentrations is necessary to prevent detrimental consequences to crops and human exposure.</t>
  </si>
  <si>
    <t>[Haida, Mohammed; Mugani, Richard; Essadki, Yasser; Redouane, El Mahdi; Oudra, Brahim] Cadi Ayyad Univ, Fac Sci Semlalia, Water Biodivers &amp; Climate Change Lab, Marrakech, Morocco; [El Khalloufi, Fatima] Sultan Moulay Slimane Univ Beni Mellal, Polydisciplinary Fac Khouribga, Multidisciplinary Res &amp; Innovat Lab, Nat Resources Engn &amp; Environm Impacts Team, BP 145, Khouribga 25000, Morocco; [Tamegart, Lahcen] AbdelmalekEssaadi Univ, Fac Sci, Dept Biol, Tetouan, Morocco; [Azevedo, Joana; Araujo, Mario Jorge; Campos, Alexandre; Vasconcelos, Vitor] Interdisciplinary Ctr Marine &amp; Environm Res, CIIMAR, Terminal Cruzeiros Porto de Leixoes, Ave Gen Norton Matos S-N, P-4450208 Porto, Portugal; [Vasconcelos, Vitor] Univ Porto, Fac Sci, Dept Biol, Rua Campo Alegre, P-4169007 Porto, Portugal; [Tamegart, Lahcen] Cadi Ayyad Univ, Fac Med, Neurosci Pharmacol &amp; Environm Team, Lab Clin Expt &amp; Environm Neurosci, Marrakech, Morocco</t>
  </si>
  <si>
    <t>Cadi Ayyad University of Marrakech; Sultan Moulay Slimane University of Beni Mellal; Abdelmalek Essaadi University of Tetouan; Universidade do Porto; Universidade do Porto; Cadi Ayyad University of Marrakech</t>
  </si>
  <si>
    <t>Vasconcelos, V (corresponding author), Interdisciplinary Ctr Marine &amp; Environm Res, CIIMAR, Terminal Cruzeiros Porto de Leixoes, Ave Gen Norton Matos S-N, P-4450208 Porto, Portugal.</t>
  </si>
  <si>
    <t>Redouane, El/AAP-8368-2021; azevedo, joana/AAE-4868-2020; OUDRA, Brahim/S-8432-2019; El Khalloufi, Fatima/AFQ-6993-2022; Araújo, Mário/AAI-5656-2020; Campos, Alexandre/AGP-3558-2022; MUGANI, Richard/E-8220-2019; Araujo, Mario/C-4980-2015; Vasconcelos, Vitor/A-8933-2008</t>
  </si>
  <si>
    <t>EL KHALLOUFI, Fatima/0000-0002-2922-8020; Oudra, Brahim/0000-0001-6295-9637; Araujo, Mario/0000-0003-2552-6853; Azevedo, Joana/0000-0002-3757-8143; Redouane, El Mahdi/0009-0000-4691-5423; Vasconcelos, Vitor/0000-0003-3585-2417</t>
  </si>
  <si>
    <t>European Union [823860]; FCT [UIDB/04423/2020, UIDP/04423/2020]</t>
  </si>
  <si>
    <t>European Union(European Union (EU)); FCT(Fundacao para a Ciencia e a Tecnologia (FCT))</t>
  </si>
  <si>
    <t>This project received funding from the European Union's Horizon 2020 research and innovation program under the Marie Sklodowska-Curie grant agreement No. 823860.https://cordis.europa.eu/project/id/823860/fr or https:// www.toxicrop.com /toxicrop-flyer/and co-supported by the strategical funding from FCT UIDB/04423/2020 and UIDP/04423/2020.</t>
  </si>
  <si>
    <t>10.1016/j.toxicon.2023.107345</t>
  </si>
  <si>
    <t>AO0C4</t>
  </si>
  <si>
    <t>WOS:001119279100001</t>
  </si>
  <si>
    <t>Nzoughet, JK; Hamilton, JTG; Botting, CH; Douglas, A; Devine, L; Nelson, J; Elliott, CT</t>
  </si>
  <si>
    <t>Nzoughet, Judith K.; Hamilton, John T. G.; Botting, Catherine H.; Douglas, Alastair; Devine, Lynda; Nelson, John; Elliott, Christopher T.</t>
  </si>
  <si>
    <t>Proteomics Identification of Azaspiracid Toxin Biomarkers in Blue Mussels, Mytilus edulis</t>
  </si>
  <si>
    <t>MOLECULAR &amp; CELLULAR PROTEOMICS</t>
  </si>
  <si>
    <t>GLUTATHIONE-S-TRANSFERASE; CU/ZN-SUPEROXIDE-DISMUTASE; CATHEPSIN-D; DIGESTIVE GLAND; AGROBACTERIUM-TUMEFACIENS; INDUCIBLE ISOFORM; MARINE TOXIN; 1ST EVIDENCE; EXPRESSION; SHELLFISH</t>
  </si>
  <si>
    <t>Azaspiracids are a class of recently discovered algae-derived shellfish toxins. Their distribution globally is on the increase with mussels being most widely implicated in azaspiracid-related food poisoning events. Evidence that these toxins were bound to proteins in contaminated mussels has been shown recently. In the present study characterization of these proteins in blue mussels, Mytilus edulis, was achieved using a range of advanced proteomics tools. Four proteins present only in the hepatopancreas of toxin-contaminated mussels sharing identity or homology with cathepsin D, superoxide dismutase, glutathione S-transferase Pi, and a bacterial flagellar protein have been characterized. Several of the proteins are known to be involved in self-defense mechanisms against xenobiotics or up-regulated in the presence of carcinogenic agents. These findings would suggest that azaspiracids should now be considered and evaluated as potential tumorigenic compounds. The presence of a bacterial protein only in contaminated mussels was an unexpected finding and requires further investigation. The proteins identified in this study should assist with development of urgently required processes for the rapid depuration of azaspiracid-contaminated shellfish. Moreover they may serve as early warning indicators of shellfish exposed to this family of toxins. Molecular &amp; Cellular Proteomics 8: 1811-1822, 2009.</t>
  </si>
  <si>
    <t>[Nzoughet, Judith K.; Elliott, Christopher T.] Queens Univ Belfast, Sch Biol Sci, Inst Agrifood &amp; Land Use, Belfast BT9 5AG, Antrim, North Ireland; [Hamilton, John T. G.; Douglas, Alastair] Agrifood &amp; Biosci Inst No Ireland, Belfast BT9 5PX, Antrim, North Ireland; [Hamilton, John T. G.; Devine, Lynda; Nelson, John] Queens Univ Belfast, Ctr Med Biol, Belfast BT9 7BL, Antrim, North Ireland; [Botting, Catherine H.] Univ St Andrews, Ctr Biomol Sci, St Andrews KY16 9ST, Fife, Scotland</t>
  </si>
  <si>
    <t>Queens University Belfast; Agri-Food &amp; Biosciences Institute; Queens University Belfast; University of St Andrews</t>
  </si>
  <si>
    <t>Nzoughet, JK (corresponding author), Queens Univ Belfast, Sch Biol Sci, Inst Agrifood &amp; Land Use, David Keir Bldg,Stranmillis Rd, Belfast BT9 5AG, Antrim, North Ireland.</t>
  </si>
  <si>
    <t>akouassi01@qub.ac.uk</t>
  </si>
  <si>
    <t>The Wellcome Trust; Department of Agriculture and Rural Development</t>
  </si>
  <si>
    <t>The Wellcome Trust(Wellcome Trust); Department of Agriculture and Rural Development</t>
  </si>
  <si>
    <t>The Wellcome Trust is acknowledged for instrument funding (ESI-QSTAR Pulsar XL and 4800 MALDI TOF/TOF Analyzer, both from Applied Biosystems). We thank Stewart Floyd for technical support in the project. This work was supported by the Department of Agriculture and Rural Development for Northern Ireland.</t>
  </si>
  <si>
    <t>AMER SOC BIOCHEMISTRY MOLECULAR BIOLOGY INC</t>
  </si>
  <si>
    <t>ROCKVILLE</t>
  </si>
  <si>
    <t>11200 ROCKVILLE PIKE, SUITE 302, ROCKVILLE, MD, UNITED STATES</t>
  </si>
  <si>
    <t>1535-9476</t>
  </si>
  <si>
    <t>1535-9484</t>
  </si>
  <si>
    <t>MOL CELL PROTEOMICS</t>
  </si>
  <si>
    <t>Mol. Cell. Proteomics</t>
  </si>
  <si>
    <t>10.1074/mcp.M800561-MCP200</t>
  </si>
  <si>
    <t>Biochemical Research Methods</t>
  </si>
  <si>
    <t>Biochemistry &amp; Molecular Biology</t>
  </si>
  <si>
    <t>483IX</t>
  </si>
  <si>
    <t>Green Published, hybrid</t>
  </si>
  <si>
    <t>WOS:000268958700004</t>
  </si>
  <si>
    <t>Donovan, CJ; Garduño, RA; Kalmokoff, M; Ku, JC; Quilliam, MA; Gill, TA</t>
  </si>
  <si>
    <t>Donovan, Carrie J.; Garduno, Rafael A.; Kalmokoff, Martin; Ku, John C.; Quilliam, Michael A.; Gill, Tom A.</t>
  </si>
  <si>
    <t>Pseudoalteromonas Bacteria Are Capable of Degrading Paralytic Shellfish Toxins</t>
  </si>
  <si>
    <t>APPLIED AND ENVIRONMENTAL MICROBIOLOGY</t>
  </si>
  <si>
    <t>CLAMS MYA-ARENARIA; POISONING TOXINS; TRANSFORMATION; DINOFLAGELLATE; DEGRADATION; BIOTRANSFORMATION; GYMNODINIUM; DEPURATION; METABOLISM; DIVERSITY</t>
  </si>
  <si>
    <t>Marine bacterial isolates cultured from the digestive tracts of blue mussels (Mytilus edulis) contaminated with paralytic shellfish toxins (PSTs) were screened for the ability to reduce the toxicity of a PST mixture. Seven isolates reduced the overall toxicity of the algal extract by &gt;= 90% within 3 days. These isolates shared at least 99% 16S rRNA gene sequence similarity with five Pseudoalteromonas spp. Phenotypic tests suggested that all are novel strains of Pseudoalteromonas haloplanktis.</t>
  </si>
  <si>
    <t>[Gill, Tom A.] Dalhousie Univ, Canadian Inst Fisheries Technol, Food Sci Program, Dept Proc Engn &amp; Appl Sci, Halifax, NS B3J 2X4, Canada; [Garduno, Rafael A.] Dalhousie Univ, Dept Microbiol &amp; Immunol, Halifax, NS B3H 1X5, Canada; [Garduno, Rafael A.] Dalhousie Univ, Dept Med, Div Infect Dis, Halifax, NS B3H 1X5, Canada; [Kalmokoff, Martin] Agr &amp; Agrifood Canada, Kentville, NS B4N 1J5, Canada; [Quilliam, Michael A.] Natl Res Council Canada, Inst Marine Biosci, Halifax, NS B3H 3Z1, Canada</t>
  </si>
  <si>
    <t>Dalhousie University; Dalhousie University Hospital; Dalhousie University; Dalhousie University; Agriculture &amp; Agri Food Canada; National Research Council Canada; International Business Machines (IBM); IBM Canada</t>
  </si>
  <si>
    <t>Tom.Gill@dal.ca</t>
  </si>
  <si>
    <t>AquaNet; Natural Sciences and Engineering Research Council of Canada</t>
  </si>
  <si>
    <t>AquaNet; Natural Sciences and Engineering Research Council of Canada(Natural Sciences and Engineering Research Council of Canada (NSERC)CGIAR)</t>
  </si>
  <si>
    <t>This work was supported by a research grant from AquaNet (Canadian Network of Centres of Excellence in Aquaculture; T.A.G., M.A.Q., and R.A.G.) and a postgraduate scholarship from the Natural Sciences and Engineering Research Council of Canada (C.J.D.).</t>
  </si>
  <si>
    <t>AMER SOC MICROBIOLOGY</t>
  </si>
  <si>
    <t>1752 N ST NW, WASHINGTON, DC 20036-2904 USA</t>
  </si>
  <si>
    <t>0099-2240</t>
  </si>
  <si>
    <t>1098-5336</t>
  </si>
  <si>
    <t>APPL ENVIRON MICROB</t>
  </si>
  <si>
    <t>Appl. Environ. Microbiol.</t>
  </si>
  <si>
    <t>NOV 1</t>
  </si>
  <si>
    <t>10.1128/AEM.01384-09</t>
  </si>
  <si>
    <t>Biotechnology &amp; Applied Microbiology; Microbiology</t>
  </si>
  <si>
    <t>511KA</t>
  </si>
  <si>
    <t>WOS:000271161700038</t>
  </si>
  <si>
    <t>Moore, SK; Mantua, NJ; Hickey, BM; Trainer, VL</t>
  </si>
  <si>
    <t>Moore, Stephanie K.; Mantua, Nathan J.; Hickey, Barbara M.; Trainer, Vera L.</t>
  </si>
  <si>
    <t>Recent trends in paralytic shellfish toxins in Puget Sound, relationships to climate, and capacity for prediction of toxic events</t>
  </si>
  <si>
    <t>Alexandrium catenella; Climate variability; Mytilus edulis; Paralytic shellfish toxins; Paralytic shellfish poisoning; Prediction; Puget Sound</t>
  </si>
  <si>
    <t>HARMFUL ALGAL BLOOMS; ALEXANDRIUM-FUNDYENSE; PRECIPITATION; VARIABILITY; OSCILLATION; WASHINGTON; GULF</t>
  </si>
  <si>
    <t>Temporal and spatial trends in paralytic shellfish toxins (PSTs) in Puget Sound shellfish and their relationships with climate are investigated using long-term monitoring data since 1957. Data are selected for trend analyses based on the sensitivity of shellfish species to PSTs and their depuration rates, and the frequency of sample collection at individual sites. These criteria limit the analyses to the shellfish species Mytilus edulis at 20 sites from 1993 to 2007. Blue mussel toxicity is highly variable, but typically exceeds the regulatory limit for human consumption from July to November annually, with most closures occurring early in fall. Using blue mussel data only, we find no robust evidence to suggest that the frequency, magnitude, duration, or geographic scope of PST events in Puget Sound increased between 1993 and 2007. However, there is a significant basin-wide trend for closures to occur earlier in the year. There are no significant correlations between annual indices of mussel toxicity and aspects of the local and large-scale climate. Case studies of daily variations in local environmental factors leading up to exceptionally toxic events identify a combination of conditions that generally precedes most closures from 1993 to 2007. These results suggest that periods of warm air and water temperatures and low streamflow on sub-seasonal timescales may facilitate toxin accumulation in mussels. No relationships were found between water residence times in the surface layer and either streamflow or mussel toxicity. Recommendations are made for future monitoring to improve forecasting of PST risks in Puget Sound, an important region for recreational, commercial, and tribal subsistence shellfish harvesting. (C) 2008 Elsevier B.V. All rights reserved.</t>
  </si>
  <si>
    <t>[Moore, Stephanie K.; Trainer, Vera L.] NOAA, NW Fisheries Sci Ctr, W Coast Ctr Oceans &amp; Human Hlth, Seattle, WA 98112 USA; [Moore, Stephanie K.; Hickey, Barbara M.] Univ Washington, Sch Oceanog, Seattle, WA 98195 USA; [Mantua, Nathan J.] Univ Washington, Climate Impacts Grp, Seattle, WA 98195 USA; [Mantua, Nathan J.] Univ Washington, Sch Aquat &amp; Fishery Sci, Seattle, WA 98195 USA</t>
  </si>
  <si>
    <t>National Oceanic Atmospheric Admin (NOAA) - USA; University of Washington; University of Washington Seattle; University of Washington; University of Washington Seattle; University of Washington; University of Washington Seattle</t>
  </si>
  <si>
    <t>Moore, SK (corresponding author), NOAA, NW Fisheries Sci Ctr, W Coast Ctr Oceans &amp; Human Hlth, 2725 Montlake Blvd E, Seattle, WA 98112 USA.</t>
  </si>
  <si>
    <t>stephanie.moore@noaa.gov</t>
  </si>
  <si>
    <t>Trainer, Vera/AAE-9306-2022</t>
  </si>
  <si>
    <t>NOAA Climate Program Office [NA17RJ1232]</t>
  </si>
  <si>
    <t>NOAA Climate Program Office(National Oceanic Atmospheric Admin (NOAA) - USA)</t>
  </si>
  <si>
    <t>Shellfish toxicity data are used courtesy of the Washington State Department of Health. We thank N. Adams and S. Day for compiling the shellfish toxicity database used in this research, and A. Babson for providing residence time data. R. Horner,]. Wekell, K. Lefebvre, F. Cox, and J. Borchert provided highly valued comments at various stages of this project. This publication was supported by the West Coast Center for Oceans and Human Health as part of the NOAA Oceans and Human Health Initiative, WCCOHH publication no. 24. The WCCOHH is part of the National Marine Fisheries Service's Northwest Fisheries Science Center, Seattle, Washington. This work was also supported by a grant from the NOAA Climate Program Office to the Center for Science in the Earth System through the joint Institute for the Study of the Atmosphere and Ocean under NOAA Cooperative Agreement NA17RJ1232. This is joint Institute for the Study of the Atmosphere and Ocean Contribution no. 1424.[SS]</t>
  </si>
  <si>
    <t>10.1016/j.hal.2008.10.003</t>
  </si>
  <si>
    <t>409LF</t>
  </si>
  <si>
    <t>WOS:000263506500010</t>
  </si>
  <si>
    <t>Kim, YD; Kim, WJ; Shin, YK; Lee, DH; Kim, YJ; Kim, JK; Rhee, JS</t>
  </si>
  <si>
    <t>Kim, Young Dae; Kim, Won Jin; Shin, Yun Kyung; Lee, Do-Hee; Kim, Youn-Jung; Kim, Jang Kyun; Rhee, Jae-Sung</t>
  </si>
  <si>
    <t>Microcystin-LR bioconcentration induces antioxidant responses in the digestive gland of two marine bivalves Crassostrea gigas and Mytilus edulis</t>
  </si>
  <si>
    <t>Microcystin; Bioconcentration; Oxidative stress; Bivalve; Crassostrea gigas; Mytilus edulis</t>
  </si>
  <si>
    <t>CRAYFISH PROCAMBARUS-CLARKII; OXIDATIVE STRESS; CYANOBACTERIAL TOXINS; LIPID-PEROXIDATION; AQUATIC ANIMALS; WATER; BIOACCUMULATION; ACCUMULATION; GLUTATHIONE; BIOTRANSFORMATION</t>
  </si>
  <si>
    <t>Microcystins (MCs) are a major group of potent cyanobacterial toxins found in freshwater and even brackish waterbodies. To understand the putative correlation between bioconcentration of MCs and antioxidant responses of the digestive gland of bivalves, Pacific oyster Crassostrea gigas and blue mussel Mytilus edulis were exposed to different concentrations (0.1, 1, 10 and 20 mu g L-1) of MC-Leucine-Arginine (LR) for seven days. MC-LR bioconcentrated in the digestive glands of both bivalves during exposure period. The levels were slightly reduced when the bivalves were exposed to seawater during depuration (7 days), while approximately 0.1 mu g L-1 of MCLR was observed in the 10 and 20 mu g L-1 exposed bivalves at the end of depuration. Intracellular malondialdehyde (MDA) and glutathione (GSH) levels were significantly elevated in the 10 and 20 mu g L-1 exposed bivalves at 7 day, and the levels were maintained during depuration in both bivalves. Overall, significant higher levels of enzymatic activities of antioxidant defense systems such as glutathione S-transferase (GST), catalase (CAT), superoxide dismutase (SOD), glutathione peroxidase (GPx) and glutathione reductase (GR) were observed in the 10 and 20 mu g L-1 exposed bivalves. Interestingly, most of higher levels of Pacific oyster were detected at exposure period, while blue mussel showed higher levels at depuration phase, suggesting a species-specific sensitivity upon MC-LR. These patterns were correlated with the bioconcentration patterns of MC-LR as Pacific oyster was highly accumulated by MC-LR during exposure period, but blue mussel showed prolonged high levels of MC-LR for depuration phase. Our results will be useful to understand species-specific bioconcentration of MC-LR in bivalves and their effects on intracellular oxidative status via accumulation.</t>
  </si>
  <si>
    <t>[Kim, Young Dae; Kim, Won Jin; Shin, Yun Kyung] Natl Inst Fisheries Sci, Southeast Sea Fisheries Res Inst, Tongyeong 46083, South Korea; [Lee, Do-Hee; Kim, Youn-Jung; Kim, Jang Kyun; Rhee, Jae-Sung] Incheon Natl Univ, Dept Marine Sci, Coll Nat Sci, Incheon 22012, South Korea; [Kim, Youn-Jung; Kim, Jang Kyun; Rhee, Jae-Sung] Incheon Natl Univ, Res Inst Basic Sci, Incheon 22012, South Korea; [Rhee, Jae-Sung] Inst Green Environm Res Ctr, 169 Gaetbeol Ro, Incheon 21999, South Korea</t>
  </si>
  <si>
    <t>National Institute of Fisheries Science; Incheon National University; Incheon National University</t>
  </si>
  <si>
    <t>Kim, JK; Rhee, JS (corresponding author), Incheon Natl Univ, Dept Marine Sci, Coll Nat Sci, Incheon 22012, South Korea.</t>
  </si>
  <si>
    <t>jang.kim@inu.ac.kr; jsrhee@inu.ac.kr</t>
  </si>
  <si>
    <t>Kim, Jung-Hoon/A-6409-2017</t>
  </si>
  <si>
    <t>Rhee, Jae-Sung/0000-0003-3313-8850</t>
  </si>
  <si>
    <t>National Institute of Fisheries Science, Republic of Korea [R2017005]</t>
  </si>
  <si>
    <t>National Institute of Fisheries Science, Republic of Korea</t>
  </si>
  <si>
    <t>This work was supported by a grant from the National Institute of Fisheries Science (R2017005), Republic of Korea.</t>
  </si>
  <si>
    <t>10.1016/j.aquatox.2017.05.003</t>
  </si>
  <si>
    <t>EY0BU</t>
  </si>
  <si>
    <t>WOS:000403624000014</t>
  </si>
  <si>
    <t>Bretz, CK; Manouki, TJ; Kvitek, RG</t>
  </si>
  <si>
    <t>Emerita analoga (Stimpson) as an indicator species for paralytic shellfish poisoning toxicity along the California coast</t>
  </si>
  <si>
    <t>extraction protocol; harmful algal blooms; indicator species; sand crab; sea mussel; toxin accumulation</t>
  </si>
  <si>
    <t>SAND CRAB; TOXINS</t>
  </si>
  <si>
    <t>Paralytic shellfish poisoning toxins (PSPT) produced by certain harmful algal blooms (HABs) pose a serious threat to public health worldwide. Along the West coast of North America, Mytilus californianus (California sea mussel) has long been used as the primary indicator species for monitoring levels of PSPT in the environment. However, because the natural distribution of this species is limited to rocky shores, vast stretches of coastline bordered by sandy beach habitat are not regularly monitored for PSPT presence. This insufficient spatial coverage greatly reduces the ability to track and predict HAB development and movement along the open coast. Earlier studies on Emerita analoga (common mole or sand crab) demonstrated this species' potential to sequester the neurotoxin saxitoxin (STX) and its derivatives. The goals of this study were to (1) develop a practical and efficient PSPT extraction protocol for sand crabs, and (2) compare the utility and reliability of this species as an indicator of PSPT with that of mussels. Laboratory spike and recovery results showed that STX extraction efficiencies were very similar for both species. Field comparisons of natural accumulation and depuration rates of PSPT for the two species revealed that PSPT events detected using mussels were also identified with sand crabs. (C) 2002 Elsevier Science Ltd. All rights reserved.</t>
  </si>
  <si>
    <t>Calif State Univ Monterey Bay, Inst Earth Syst Sci &amp; Policy, Seaside, CA 93955 USA</t>
  </si>
  <si>
    <t>California State University System; California State University Monterey Bay</t>
  </si>
  <si>
    <t>Calif State Univ Monterey Bay, Inst Earth Syst Sci &amp; Policy, 100 Campus Ctr, Seaside, CA 93955 USA.</t>
  </si>
  <si>
    <t>carrie_bretz@csumb.edu</t>
  </si>
  <si>
    <t>PII S0041-0101(02)00127-7</t>
  </si>
  <si>
    <t>10.1016/S0041-0101(02)00127-7</t>
  </si>
  <si>
    <t>587UQ</t>
  </si>
  <si>
    <t>WOS:000177655500015</t>
  </si>
  <si>
    <t>Seguel, M; Molinet, C; Díaz, M; Alvarez, G; García, C; Marín, A; Millanao, MO; Díaz, PA</t>
  </si>
  <si>
    <t>Seguel, Miriam; Molinet, Carlos; Diaz, Manuel; Alvarez, Gonzalo; Garcia, Carlos; Marin, Andres; Millanao, Maria Olga; Diaz, Patricio A.</t>
  </si>
  <si>
    <t>Paralytic Shellfish Toxins in the Gastropod Concholepas concholepas: Variability, Toxin Profiles and Mechanisms for Toxicity Reduction</t>
  </si>
  <si>
    <t>harmful algal blooms; paralytic shellfish toxins; loco; pigment; Chilean Patagonia; MBA; HPLC-FLD PCOX</t>
  </si>
  <si>
    <t>LIQUID-CHROMATOGRAPHY; HALIOTIS-TUBERCULATA; GEOGRAPHICAL-DISTRIBUTION; CARNIVOROUS GASTROPODS; ALEXANDRIUM-CATENELLA; GALICIAN COAST; ACCUMULATION; KINETICS; COMANAGEMENT; DEPURATION</t>
  </si>
  <si>
    <t>Harmful algal blooms of toxin-producing microalgae are recurrent in southern Chile. Paralytic shellfish poisoning (PSP) outbreaks pose the main threat to public health and the fishing industry in the Patagonian fjords. This study aims to increase understanding of the individual and spatial variability of PSP toxicity in the foot of Concholepas concholepas, Chile's most valuable commercial benthic invertebrate species, extracted from the Guaitecas Archipelago in Chilean Patagonia. The objective is to determine the effect of pigment removal and freezing during the detoxification process. A total of 150 specimens (&gt;= 90 mm length) were collected from this area. The live specimens were transferred to a processing plant, where they were measured and gutted, the foot was divided into two equal parts, and pigment was manually removed from one of these parts. The PSP toxicity of each foot (edible tissue) was determined by mouse bioassay (MBA) and high-performance liquid chromatography with fluorescence detection and postcolumn oxidation (HPLC-FLD PCOX). The individual toxicity per loco, as the species is known locally, varied from &lt;30 to 146 mu g STX diHCL eq 100 g(-1) (CV = 43.83%) and from 5.96 to 216.3 mu g STX diHCL eq 100 g(-1) (CV = 34.63%), using MBA and HPLC, respectively. A generalized linear model showed a negative relation between individual weight and toxicity. The toxicological profile showed a dominance of STX (&gt;95%), neoSTX and GTX2. The removal of pigment produced a reduction in PSP toxicity of up to 90% and could represent a good detoxification tool moving forward. The freezing process in the muscle with pigment did not produce a clear pattern. There is a significant reduction (p &lt; 0.05) of PSP toxicity via PCOX but not MBA. Furthermore, the study discusses possible management and commercialization implications of the findings regarding small-scale fisheries.</t>
  </si>
  <si>
    <t>[Seguel, Miriam] Univ Austral Chile, Ctr Reg Anal Recursos &amp; Medio Ambiente CERAM, Puerto Montt 5480000, Chile; [Molinet, Carlos; Diaz, Manuel] Univ Austral Chile, Inst Acuicultura, Programa Invest Pesquera, Los Pinos S-N, Puerto Montt 5480000, Chile; [Molinet, Carlos] Ctr Interdisciplinario Invest Acuicola INCAR, Programa Integrat, Concepcion 4030000, Chile; [Alvarez, Gonzalo] Univ Catolica Norte, Fac Ciencias Mar, Dept Acuicultura, Larrondo 12181, Coquimbo 1780000, Chile; [Alvarez, Gonzalo] Univ Catolica Norte, Fac Ciencias Mar, CIDTA, Larrondo 1281, Coquimbo 1780000, Chile; [Garcia, Carlos] Univ Chile, Fac Med, Lab Toxinas Marinas, Programa Fisiol &amp; Biofis,Inst Ciencias Biomed, Santiago 8380000, Chile; [Marin, Andres] Univ Los Lagos, Ctr Estudios Desarrollo Reg &amp; Polit Publ CEDER, Osorno 5290000, Chile; [Millanao, Maria Olga] Badinotti Grp Chile, Ruta 226,Km 9-2, Puerto Montt 5480000, Chile; [Diaz, Patricio A.] Univ Los Lagos, Ctr Imar &amp; CeBiB, Casilla 557, Puerto Montt 5480000, Chile</t>
  </si>
  <si>
    <t>Universidad Austral de Chile; Universidad Austral de Chile; Universidad Catolica del Norte; Universidad Catolica del Norte; Universidad de Chile; Universidad de Los Lagos; Universidad de Los Lagos</t>
  </si>
  <si>
    <t>Díaz, PA (corresponding author), Univ Los Lagos, Ctr Imar &amp; CeBiB, Casilla 557, Puerto Montt 5480000, Chile.</t>
  </si>
  <si>
    <t>Alvarez, Gonzalo/W-1262-2017; Díaz, Manuel/AAM-6225-2021; Diaz, Patricio/B-8128-2018; Marin, Andres/B-8620-2018</t>
  </si>
  <si>
    <t>Diaz, Patricio/0000-0002-9403-8151; Garcia Mansilla, Carlos/0000-0001-7594-2156; Alvarez Vergara, Gonzalo/0000-0001-5812-1559; Marin, Andres/0000-0003-4338-7260; molinet, carlos/0000-0003-3702-0526</t>
  </si>
  <si>
    <t>10.3390/md21010044</t>
  </si>
  <si>
    <t>7Z5OS</t>
  </si>
  <si>
    <t>WOS:000915609100001</t>
  </si>
  <si>
    <t>Rossignoli, AE; Fernández, D; Acosta, CP; Blanco, J</t>
  </si>
  <si>
    <t>Rossignoli, Araceli E.; Fernandez, David; Acosta, Carmen P.; Blanco, Juan</t>
  </si>
  <si>
    <t>Microencapsulation of okadaic acid as a tool for studying the accumulation of DSP toxins in mussels</t>
  </si>
  <si>
    <t>Microcapsules; Okadaic acid; Absorption efficiency; Biotransformation; Mussels</t>
  </si>
  <si>
    <t>IDENTIFICATION</t>
  </si>
  <si>
    <t>The possibility and effectiveness of microencapsulation of okadaic acid (OA) in gelatin-acacia microcapsules has been studied. The encapsulation efficiency was higher than 33%. The microcapsules were shown to be very stable, not leaching more than 9% of the encapsulated OA in a 20-h period. OA from the microcapsules was absorbed by the mussels very efficiently, accumulating -after 3 days of feeding and one of depuration- 65% of the OA in microcapsules and 22% of the total OA used at the beginning of the microencapsulation process. These efficiencies and the possibility of encapsulating single DSP toxins and derivatives constitute a valuable tool for the study of the accumulation and biotransformation of DSP toxins in bivalves. (C) 2010 Elsevier Ltd. All rights reserved.</t>
  </si>
  <si>
    <t>[Rossignoli, Araceli E.; Fernandez, David; Acosta, Carmen P.; Blanco, Juan] Ctr Invest Marinas CIMA, Vilanova De Arousa 36620, Pontevedra, Spain</t>
  </si>
  <si>
    <t>Blanco, J (corresponding author), Ctr Invest Marinas CIMA, S-N Apdo 13, Vilanova De Arousa 36620, Pontevedra, Spain.</t>
  </si>
  <si>
    <t>juan.blanco@cimacoron.org</t>
  </si>
  <si>
    <t>Fernández-Lozano, David/KLD-2882-2024; Acosta, M.Carmen/K-1313-2014; Blanco, Juan/A-8000-2008; Escudeiro Rossignoli, Araceli/ABF-5476-2020</t>
  </si>
  <si>
    <t>Blanco, Juan/0000-0003-2123-7747; Escudeiro Rossignoli, Araceli/0000-0002-6052-9067</t>
  </si>
  <si>
    <t>Conselleria de Innovacion e Industria; Conselleria de Pesca e Asuntos Maritimos, Xunta de Galicia</t>
  </si>
  <si>
    <t>Conselleria de Innovacion e Industria; Conselleria de Pesca e Asuntos Maritimos, Xunta de Galicia(Xunta de Galicia)</t>
  </si>
  <si>
    <t>This work was funded by the Conselleria de Innovacion e Industria through the collaboration agreement EPITOX. The work of Araceli Escudeiro Rossignoli was funded by a grant of the Conselleria de Pesca e Asuntos Maritimos, Xunta de Galicia, in the framework of the Programa de Recursos Humanos of the PGDIT 2006-2010. We thank H. Martin for their technical assistance and the Departments of Sampling and Biotoxins of the Instituto Tecnoloxico para o Control do Medio Marino de Galicia for providing the experimental mussels.</t>
  </si>
  <si>
    <t>10.1016/j.marenvres.2010.11.003</t>
  </si>
  <si>
    <t>720JE</t>
  </si>
  <si>
    <t>WOS:000287276100012</t>
  </si>
  <si>
    <t>Donaldson, J; Maldonado, A; Bisesi, JH; Geisbert, W; Pierce, RH</t>
  </si>
  <si>
    <t>Donaldson, Jessica; Maldonado, Aileen; Bisesi, Joseph H.; Geisbert, William; Pierce, Richard H.</t>
  </si>
  <si>
    <t>Assessment of the sub-lethal impacts of Karenia brevis on hard clams, Mercenaria campechiensis</t>
  </si>
  <si>
    <t>Karenia brevis; Mercenaria campechiensis; Neurotoxic shellfish poisoning; Bioaccumulation; Depuration; Detoxification enzymes</t>
  </si>
  <si>
    <t>HARMFUL ALGAL BLOOMS; OYSTER CRASSOSTREA-VIRGINICA; GLUTATHIONE S-TRANSFERASES; FLORIDA RED-TIDE; ACETYLCHOLINESTERASE ACTIVITY; MYTILUS-GALLOPROVINCIALIS; BREVETOXIN METABOLISM; AUSTROVENUS-STUTCHBURYI; RUDITAPES-PHILIPPINARUM; CONTROLLED EXPOSURES</t>
  </si>
  <si>
    <t>Karenia brevis, a toxin-producing dinoflagellate, has been implicated in frequent harmful algal blooms (HABs) in the Gulf of Mexico. Shellfish species, such as Mercenaria campechiensis, have high resilience to K. brevis exposure causing high accumulation and retention of brevetoxins within their tissues. The current study aimed to analyze the accumulation and depuration of brevetoxins in M. campechiensis exposed to 100,000 cells L-1 for two weeks. The second aim was to identify the potential detoxification enzymes in M. campechiensis as well as potential enzymes representative of stress to see if moderate concentrations lead to stress in exposed M. campechiensis. This was done by exposing M. campechiensis to a continuous flow of K. brevis, followed by a 47-day depuration period. There was an increase in brevetoxin concentration during the exposure with a rapid decrease at the onset of the depuration period. This was followed by a gradual decrease with detectable toxins in the exposed clam tissue for the duration of the experiment. While there was detectable toxin during the depurations, the concentrations were below the NSP level for BTX-2 by day 14 indicating M. campechiensis would potentially be safe for consumption after two weeks following exposure to a moderate K. brevis concentration. Fold change of AChE activity significantly increased in the exposure tank when compared to the controls following the exposure period. Fold change of GST activity from control significantly decreased in the exposure tank compared to the controls on 14 d exposure. Both changes in enzyme activity support the findings that a moderate concentration of K. brevis may induce stress in M. campechiensis. Ultimately, the results of the current study further highlight the importance of the K. brevis regulatory limits as it can prevent possible neurotoxic shellfish poisoning in people who eat contaminated shellfish as it prevents the consumption of shellfish exposed to moderate and high concentrations of K. brevis.</t>
  </si>
  <si>
    <t>[Donaldson, Jessica; Maldonado, Aileen; Geisbert, William; Pierce, Richard H.] Mote Marine Lab, Ecotoxicol Dept, Sarasota, FL 34236 USA; [Donaldson, Jessica; Bisesi, Joseph H.] Univ Florida, Ctr Environm &amp; Human Toxicol, Gainesville, FL 32611 USA; [Donaldson, Jessica; Bisesi, Joseph H.] Univ Florida, Coll Publ Hlth &amp; Hlth Profess, Dept Environm &amp; Global Hlth, Gainesville, FL 32611 USA</t>
  </si>
  <si>
    <t>Mote Marine Laboratory &amp; Aquarium; State University System of Florida; University of Florida; State University System of Florida; University of Florida</t>
  </si>
  <si>
    <t>Donaldson, J (corresponding author), Mote Marine Lab, Ecotoxicol Dept, Sarasota, FL 34236 USA.;Donaldson, J (corresponding author), Univ Florida, Ctr Environm &amp; Human Toxicol, Gainesville, FL 32611 USA.;Donaldson, J (corresponding author), Univ Florida, Coll Publ Hlth &amp; Hlth Profess, Dept Environm &amp; Global Hlth, Gainesville, FL 32611 USA.</t>
  </si>
  <si>
    <t>jessicadonaldson@phhp.ufl.edu</t>
  </si>
  <si>
    <t>State of Florida under the FWC/FWRI-Mote Cooperative Red Tide Program: Reduction of Harmful Impacts from Florida Red Tide [15003, 20034]</t>
  </si>
  <si>
    <t>State of Florida under the FWC/FWRI-Mote Cooperative Red Tide Program: Reduction of Harmful Impacts from Florida Red Tide</t>
  </si>
  <si>
    <t>This work was supported by the State of Florida under the FWC/FWRI-Mote Cooperative Red Tide Program: Reduction of Harmful Impacts from Florida Red Tide [FWC Agreement No. 15003 and FWC Agreement No. 20034] .</t>
  </si>
  <si>
    <t>10.1016/j.hal.2025.102820</t>
  </si>
  <si>
    <t>Y1U1D</t>
  </si>
  <si>
    <t>WOS:001430052300001</t>
  </si>
  <si>
    <t>Lassus, P; Bardouil, M; Ledoux, M; Bohec, M; Murail, I; Fremy, JM</t>
  </si>
  <si>
    <t>Role of the kidneys in bioaccumulation of paralytic toxins by scallop (Pecten maximus) tissues</t>
  </si>
  <si>
    <t>JOURNAL OF NATURAL TOXINS</t>
  </si>
  <si>
    <t>Scallops (Pecten maximus) were contaminated experimentally by a toxic strain of the marine dinoflagellate Alexandrium tamarense for subsequent study of paralytic phycotoxin distribution during depuration (detoxification by a nontoxic microalgal diet). The results confirm data in the literature concerning the high toxicity of the digestive gland, the similarity of its toxin profile to that of the vector alga, and the reduction in toxicity to one-third of its initial value after a 20-day decontamination period. Adductor muscle was only slightly contaminated (less than 50 mu g STX eq. 100 g(-1) compared to initial digestive gland toxicity of 2,620 mu g STX eq. 100 g(-1)), whereas gonad was more contaminated (41 to 148 mu g STX eq. 100 g(-1)), showing a gradual rise in toxicity apparently related to increased conversion of gonyautoxins into saxitoxin. The most striking results concerned kidney toxicity which was markedly higher than that of the digestive gland. The role of the kidneys in the biotransformation of gonyautoxins and the anatomical distribution of these compounds to other tissues are considered.</t>
  </si>
  <si>
    <t>CNEVA, F-75015 PARIS, FRANCE; IFREMER, F-44037 NANTES 01, FRANCE</t>
  </si>
  <si>
    <t>Ifremer</t>
  </si>
  <si>
    <t>ALAKEN, INC</t>
  </si>
  <si>
    <t>FT COLLINS</t>
  </si>
  <si>
    <t>305 W MAGNOLIA ST, STE 196, FT COLLINS, CO 80521 USA</t>
  </si>
  <si>
    <t>1058-8108</t>
  </si>
  <si>
    <t>J NAT TOXINS</t>
  </si>
  <si>
    <t>J. Nat. Toxins</t>
  </si>
  <si>
    <t>Biochemistry &amp; Molecular Biology; Toxicology</t>
  </si>
  <si>
    <t>TW834</t>
  </si>
  <si>
    <t>WOS:A1996TW83400010</t>
  </si>
  <si>
    <t>Garcia-Corona, JL; Hegaret, H; Lassudrie, M; Derrien, A; Terre-Terrillon, A; Delaire, T; Fabioux, C</t>
  </si>
  <si>
    <t>Garcia-Corona, Jose Luis; Hegaret, Helene; Lassudrie, Malwenn; Derrien, Amelie; Terre-Terrillon, Aouregan; Delaire, Tome; Fabioux, Caroline</t>
  </si>
  <si>
    <t>Comparative study of domoic acid accumulation, isomer content and associated digestive subcellular processes in five marine invertebrate species</t>
  </si>
  <si>
    <t>Domoic acid; Shellfish; DA isomers; Autophagy; Interspecific differences</t>
  </si>
  <si>
    <t>SCALLOP PECTEN-MAXIMUS; AMNESIC SHELLFISH TOXIN; KING SCALLOP; PSEUDO-NITZSCHIA; TISSUE DISTRIBUTION; OCTOPUS-VULGARIS; DEPURATION; AUTOPHAGY; GLAND; TOXICITY</t>
  </si>
  <si>
    <t>Despite the deleterious effects of the phycotoxin domoic acid (DA) on human health, and the permanent threat of blooms of the toxic Pseudo-nitzschia sp. over commercially important fishery-resources, knowledge regarding the physiological mechanisms behind the profound differences in accumulation and depuration of this toxin in contaminated invertebrates remain very scarce. In this work, a comparative analysis of accumulation, isomer content, and subcellular localization of DA in different invertebrate species was performed. Samples of scallops Pecten maximus and Aequipecten opercularis, clams Donax trunculus, slippersnails Crepidula fornicata, and seas-quirts Asterocarpa sp. were collected after blooms of the same concentration of toxic Pseudo-nitzschia australis. Differences (P &lt; 0.05) in DA accumulation were found, wherein P. maximus showed up to 20-fold more DA in the digestive gland than the other species. Similar profiles of DA isomers were found between P. maximus and A. opercularis, whereas C. fornicata was the species with the highest biotransformation rate (-10 %) and D. trunculus the lowest (-4 %). DA localization by immunohistochemical analysis revealed differences (P &lt; 0.05) between species: in P. maximus, DA was detected mainly within autophagosome-like vesicles in the cytoplasm of digestive cells, while in A. opercularis and C. fornicata significant DA immunoreactivity was found in post-autophagy residual bodies. A slight DA staining was found free within the cytoplasm of the digestive cells of D. trunculus and Asterocarpa sp. The Principal Component Analysis revealed similarities between pectinids, and a clear distinction of the rest of the species based on their capabilities to accumulate, biotransform, and distribute the toxin within their tissues. These findings contribute to improve the understanding of the inter-specific dif-ferences concerning the contamination-decontamination kinetics and the fate of DA in invertebrate species.</t>
  </si>
  <si>
    <t>[Garcia-Corona, Jose Luis; Hegaret, Helene; Delaire, Tome; Fabioux, Caroline] Ifremer Inst Univ Europeen Mer, Lab Sci Environm Marin, UMR LEMAR 6539, Lab Sci Environm Marin,UBO CNRS IRD Ifremer, Rue Dumont Urville,Technopo Brest-Iroise, F-29280 Plouzane, France; [Lassudrie, Malwenn; Derrien, Amelie; Terre-Terrillon, Aouregan] IFREMER, LITTORAL LER BO, Stn Biol Marine,Pl Croix,BP 40537, F-29900 Concarneau, France</t>
  </si>
  <si>
    <t>Centre National de la Recherche Scientifique (CNRS); CNRS - Institute of Ecology &amp; Environment (INEE); Ifremer; Institut de Recherche pour le Developpement (IRD); Ifremer</t>
  </si>
  <si>
    <t>Fabioux, C (corresponding author), Ifremer Inst Univ Europeen Mer, Lab Sci Environm Marin, UMR LEMAR 6539, Lab Sci Environm Marin,UBO CNRS IRD Ifremer, Rue Dumont Urville,Technopo Brest-Iroise, F-29280 Plouzane, France.</t>
  </si>
  <si>
    <t>caroline.fabioux@univ-brest.fr</t>
  </si>
  <si>
    <t>Fabioux, Caroline/AAC-4378-2019; Hegaret, Helene/B-7206-2008; Lassudrie, Malwenn/V-9956-2018</t>
  </si>
  <si>
    <t>Derrien, Amelie/0000-0001-9656-7850; Hegaret, Helene/0000-0003-4639-9013; Delaire, Tome/0009-0005-1667-0062; Lassudrie, Malwenn/0000-0002-7004-926X; Garcia Corona, Jose Luis/0000-0001-6254-2997</t>
  </si>
  <si>
    <t>France Filiere Peche; Brest Metropole; CONACyT, Mexico [2019-000025-01EXTF-00067]</t>
  </si>
  <si>
    <t>France Filiere Peche; Brest Metropole; CONACyT, Mexico(Consejo Nacional de Ciencia y Tecnologia (CONACyT))</t>
  </si>
  <si>
    <t>This work received financial support from the research project MaSCoET (Maintien du Stock de Coquillages en lien avec la problematique des Efflorescences Toxiques) financed by France Filiere Peche and Brest Metropole. JLGC is recipient of a doctorate fellowship from CONACyT, Mexico (REF: 2019-000025-01EXTF-00067) .</t>
  </si>
  <si>
    <t>10.1016/j.aquatox.2023.106793</t>
  </si>
  <si>
    <t>DEC 2023</t>
  </si>
  <si>
    <t>EL5W8</t>
  </si>
  <si>
    <t>WOS:001139106100001</t>
  </si>
  <si>
    <t>Holmes, MJ; Lewis, RJ</t>
  </si>
  <si>
    <t>Holmes, Michael J.; Lewis, Richard J.</t>
  </si>
  <si>
    <t>Reviewing Evidence for Disturbance to Coral Reefs Increasing the Risk of Ciguatera</t>
  </si>
  <si>
    <t>ciguatera; ciguatoxin; Gambierdiscus; Fukuyoa; reef disturbance; surgeonfish; damselfish; parrotfish; grouper; coral trout; turf algae; Great Barrier Reef; coral reef; marine food chain</t>
  </si>
  <si>
    <t>GREAT-BARRIER-REEF; DOMOIC ACID PRODUCTION; PHASE-SHIFTS; TOXIN PRODUCTION; DINOFLAGELLATE GAMBIERDISCUS; PLECTROPOMUS-LEOPARDUS; FOOD-CHAINS; FISH; RESILIENCE; CIGUATOXIN</t>
  </si>
  <si>
    <t>The hypothesis that disturbance to coral reefs creates new surfaces that increase the risk of ciguatera is premised upon the increased algal substrates that develop on these surfaces being colonised by high ciguatoxin (CTX)-producing Gambierdiscus species that proliferate and enter the ciguatera food chain. Current evidence indicates that new algal substrates are indeed rapidly colonised by Gambierdiscus. However, the requirement that these Gambierdiscus species include at least one that is a significant (high) CTX-producer is more likely a limiting step. While ambient environmental conditions impact the capacity of Gambierdiscus to bloom, factors that limit the growth of the bloom could influence (typically increase) the flux of CTX entering marine food chains. Additionally, new algal substrates on damaged reefs can be preferentially grazed to funnel ciguatoxins from Gambierdiscus to herbivores in disturbed reef areas. In societies consuming second trophic level species (herbivores, grazers, and detritivores), such funnelling of CTX would increase the risk of ciguatera, although such risk would be partially offset over time by growth (toxin-dilution) and depuration. Here, we review evidence for six potential mechanisms to increase ciguatera risk from disturbance to coral reefs and suggest a hypothesis where ecosystem changes could increase the flux of CTX to groupers through a shift in predation from predominately feeding on planktonic-feeding prey to mostly feeding on benthic-feeding prey, increasing the potential for CTX to accumulate. Evidence for this hypothesis is stronger for the Pacific and Indian Oceans, and it may not apply to the Caribbean Sea/Atlantic Ocean.</t>
  </si>
  <si>
    <t>[Holmes, Michael J.; Lewis, Richard J.] Univ Queensland, Inst Mol Biosci, Brisbane 4072, Australia</t>
  </si>
  <si>
    <t>University of Queensland</t>
  </si>
  <si>
    <t>Lewis, RJ (corresponding author), Univ Queensland, Inst Mol Biosci, Brisbane 4072, Australia.</t>
  </si>
  <si>
    <t>r.lewis@imb.uq.edu.au</t>
  </si>
  <si>
    <t>MDPI AG, Grosspeteranlage 5, CH-4052 BASEL, SWITZERLAND</t>
  </si>
  <si>
    <t>APR 11</t>
  </si>
  <si>
    <t>10.3390/toxins17040195</t>
  </si>
  <si>
    <t>1UZ2G</t>
  </si>
  <si>
    <t>WOS:001474287000001</t>
  </si>
  <si>
    <t>Lavaud, R; Durier, G; Nadalini, JB; Filgueira, R; Comeau, LA; Babarro, JMF; Michaud, S; Scarratt, M; Tremblay, R</t>
  </si>
  <si>
    <t>Lavaud, Romain; Durier, Guillaume; Nadalini, Jean-Bruno; Filgueira, Ramon; Comeau, Luc A.; Babarro, Jose M. F.; Michaud, Sonia; Scarratt, Michael; Tremblay, Rejean</t>
  </si>
  <si>
    <t>Effects of the toxic dinoflagellate Alexandrium catenella on the behaviour and physiology of the blue mussel Mytilus edulis</t>
  </si>
  <si>
    <t>Paralytic Shellfish Poisoning; Harmful Algal Bloom; Clearance rate; Respiration rate; Valvometry; Byssus Strength; Toxin Depuration; Saxitoxin</t>
  </si>
  <si>
    <t>PARALYTIC SHELLFISH TOXINS; OYSTER CRASSOSTREA-GIGAS; MANILA CLAM; HETEROCAPSA-CIRCULARISQUAMA; PROTOGONYAULAX-TAMARENSIS; HARMFUL MICROALGAE; ENERGY BUDGETS; DOMOIC ACID; PSP TOXINS; EXPOSURE</t>
  </si>
  <si>
    <t>The effects of harmful algae on bivalve physiology are complex and involve both physiological and behavioural responses. Studying those responses is essential to better describe and predict their impact on shellfish aqua culture and health risk for humans. In this study we recorded for two months the physiological response of the blue mussel Mytilus edulis from Eastern Canada to a one-week exposure to a paralytic shellfish poisoning producing dinoflagellate strain of Alexandrium catenella, isolated from the St Lawrence estuary, Canada. Mussels in a 'control' treatment were fed continuously with a non-toxic diet, while mussels in a 'starvation' treatment were fed the same non-toxic diet the first week and subsequently starved for seven weeks. Mussels in a 'toxic' treatment received A. catenella for one week before being starved until the end of the experiment. Over a two month experiment we monitored shell and tissue growth, filtration capacity, respiration rate, byssal attachment strength, valve opening behaviour, and toxin content in tissues. Mussels fed normally on the toxic dinoflagellate and accumulated an average of 51.6 mu g STXeq 100 g(-1) after one week of exposure. After seven weeks of depuration, about half of the specimen showed levels around 18 mu g STXeq 100 g(-1). The condition index of exposed mussels ('toxic' treatment) decreased rapidly from the start as compared to mussels that received a one-week non-toxic diet ('starvation' treatment). Oxygen consumption rates increased in the 'toxic' treatment before leveling out with that of mussels from the 'starvation' treatment. Valve opening amplitude was lower in the 'toxic' treatment during and following the exposure. Average valve closure duration was higher right after the exposure, during the peak of mussel tissue intoxication. No significant change in byssal thread strength was observed through time in each treatment but less force was required to detach mussels from the 'toxic' and 'starvation' treatments. The number of byssus threads produced by mussels exposed to the toxic dinoflagellate was also lower than in the control group. These results represent advancements in our understanding of the impacts of harmful algae on bivalves and contribute to the development of mitigation measures necessary to both the safety of consumers and the sustainability of aquaculture operations.</t>
  </si>
  <si>
    <t>[Lavaud, Romain; Durier, Guillaume; Nadalini, Jean-Bruno; Tremblay, Rejean] Univ Quebec Rimouski, Inst Sci Mer Rimouski, Rimouski, PQ, Canada; [Lavaud, Romain; Filgueira, Ramon] Dalhousie Univ, Marine Program Affairs, Halifax, NS, Canada; [Lavaud, Romain] Louisiana State Univ, Sch Renewable Nat Resources, Agr Ctr, Baton Rouge, LA 70802 USA; [Nadalini, Jean-Bruno; Michaud, Sonia; Scarratt, Michael] Inst Maurice Lamontagne, Fisheries &amp; Oceans Canada, Mont Joli, PQ, Canada; [Comeau, Luc A.] Fisheries &amp; Oceans Canada, Gulf Reg Ctr, Moncton, NB, Canada; [Babarro, Jose M. F.] Inst Invest Marinas IIM CSIC, Vigo, Spain</t>
  </si>
  <si>
    <t>University of Quebec; Universite du Quebec a Rimouski; Dalhousie University; Louisiana State University System; Louisiana State University; Fisheries &amp; Oceans Canada; Fisheries &amp; Oceans Canada; Consejo Superior de Investigaciones Cientificas (CSIC); CSIC - Instituto de Investigaciones Marinas (IIM)</t>
  </si>
  <si>
    <t>Lavaud, R (corresponding author), Univ Quebec Rimouski, Inst Sci Mer Rimouski, Rimouski, PQ, Canada.;Lavaud, R (corresponding author), Dalhousie Univ, Marine Program Affairs, Halifax, NS, Canada.;Lavaud, R (corresponding author), Louisiana State Univ, Sch Renewable Nat Resources, Agr Ctr, Baton Rouge, LA 70802 USA.</t>
  </si>
  <si>
    <t>rlavaud@agcenter.lsu.edu</t>
  </si>
  <si>
    <t>Babarro, Jose/F-1175-2016; Lavaud, Romain/AAI-2775-2021; Tremblay, Rejean/A-4971-2013</t>
  </si>
  <si>
    <t>Babarro, Jose/0000-0001-6352-1944; Lavaud, Romain/0000-0002-1848-5603; Scarratt, Michael/0000-0001-9708-2126</t>
  </si>
  <si>
    <t>Government of Canada [FDE-CA-2017i002]; Fisheries and Oceans Canada</t>
  </si>
  <si>
    <t>Government of Canada(CGIAR); Fisheries and Oceans Canada</t>
  </si>
  <si>
    <t>The Galway Statement on Atlantic Ocean Cooperation motivated this collaborative project. This project was undertaken with the financial support of the Government of Canada, specifically by Environment and Climate Change Canada (FDE-CA-2017i002) and Fisheries and Oceans Canada. In kind support including travel and salary contribution was provided by the Spanish Instituto de Investigaciones Marinas in Vigo (IIM-CSIC) and Dalhousie University (NSERC Discovery Grant) .</t>
  </si>
  <si>
    <t>10.1016/j.hal.2021.102097</t>
  </si>
  <si>
    <t>SEP 2021</t>
  </si>
  <si>
    <t>UU4HV</t>
  </si>
  <si>
    <t>WOS:000698761100006</t>
  </si>
  <si>
    <t>Contreras, HR; García, C</t>
  </si>
  <si>
    <t>Contreras, Hector R.; Garcia, Carlos</t>
  </si>
  <si>
    <t>Inter-species variability of okadaic acid group toxicity in relation to the content of fatty acids detected in different marine vectors</t>
  </si>
  <si>
    <t>OA-group; okadaic acid; dinophysistoxin-1; fatty acids; toxin compartmentalisation; Dinophysis acuta; Mytilus chilensis; Chile</t>
  </si>
  <si>
    <t>DINOFLAGELLATE DINOPHYSIS-ACUTA; LIPOPHILIC SHELLFISH TOXINS; DSP TOXINS; MYTILUS-GALLOPROVINCIALIS; DIGESTIVE GLAND; MOUSE BIOASSAY; MUSSELS; ACCUMULATION; TRANSFORMATION; DEPURATION</t>
  </si>
  <si>
    <t>Okadaic acid group (OA-group) is a set of lipophilic toxins which are characterised by being produced by species associated with the genera Dinophysis and Prorocentrum. OA-group has been regularly detected in endemic shellfish species from the southern zone of Chile only through the mouse bioassay. The purpose of this work was to determine the variability of OA-group toxins in endemic aquatic organisms (bivalves, crabs, gastropods and fish) and to establish the relationship with the concentration of fatty acids (FAs) detected in the evaluated species. The toxicity of OA-group and the FA profiles were determined using LC-MS/MS and gas chromatography with flame-ionisation detection, respectively. In the study area, the dinoflagellate Dinophysis acuta was detected in densities approximate to 2000 cells ml(-1) with a toxicity approximate to 18.3pg OA equiv cel(-1). The analysis identified OA and dinophysistoxin-1 in shellfish in a range of approximate to 90 to approximate to 225g OA eq kg(-1), where no toxins in fish were detected. A positive relationship between the FA level and the concentration of OA-group toxins in the digestive glands of bivalves and gastropods was established, noted for high levels of saturated FAs (C14:0 and C16:0). The toxic variability of OA-group toxins determined in the different species allowed us to establish that the consumption of these vectors, regulated by non-analytical methods, can be harmful when consumed by humans, thus suggesting that the sanitary regulations for the control of OA-group in Chile should be updated.</t>
  </si>
  <si>
    <t>[Contreras, Hector R.] Univ Chile, Dept Basic &amp; Clin Oncol, Fac Med, Santiago, Chile; [Garcia, Carlos] Univ Chile, Lab Marine Toxins, Physiol &amp; Biophys Programme, Fac Med, Santiago, Chile</t>
  </si>
  <si>
    <t>Universidad de Chile; Universidad de Chile</t>
  </si>
  <si>
    <t>García, C (corresponding author), Univ Chile, Fac Med, Lab Marine Toxins, Casilla 8380000, Santiago, Chile.</t>
  </si>
  <si>
    <t>cgarcia@med.uchile.cl</t>
  </si>
  <si>
    <t>Contreras, Hector/CAE-9087-2022</t>
  </si>
  <si>
    <t>Garcia Mansilla, Carlos/0000-0001-7594-2156; Contreras, Hector/0000-0003-4012-2662</t>
  </si>
  <si>
    <t>Fondo Nacional de Desarrollo Cientifico y Tecnologico (National Science and Technology Fund) (FONDECYT) [1160168]</t>
  </si>
  <si>
    <t>Fondo Nacional de Desarrollo Cientifico y Tecnologico (National Science and Technology Fund) (FONDECYT)</t>
  </si>
  <si>
    <t>This study was funded by the Fondo Nacional de Desarrollo Cientifico y Tecnologico (National Science and Technology Fund) (FONDECYT) (granted to C. Garcia) [1160168].</t>
  </si>
  <si>
    <t>10.1080/19440049.2019.1569265</t>
  </si>
  <si>
    <t>HQ2EI</t>
  </si>
  <si>
    <t>WOS:000462212400013</t>
  </si>
  <si>
    <t>Origin of Ciguateric Fish: Quantitative Modelling of the Flow of Ciguatoxin through a Marine Food Chain</t>
  </si>
  <si>
    <t>ciguatera; ciguatoxin; Gambierdiscus; Spanish mackerel; Scomberomorus commerson; Platypus Bay</t>
  </si>
  <si>
    <t>MACKEREL SCOMBEROMORUS-COMMERSON; NEW-SOUTH-WALES; GAMBIERDISCUS; POLYNESIENSIS; PRECURSOR; TOXICITY; DYNAMICS; GROWTH; WATERS; AGE</t>
  </si>
  <si>
    <t>To begin to understand the impact of food chain dynamics on ciguatera risk, we used published data to model the transfer of ciguatoxins across four trophic levels of a marine food chain in Platypus Bay, Australia. The data to support this first attempt to conceptualize the scale of each trophic transfer step was limited, resulting in broad estimates. The hypothetical scenario we explored generated a low-toxicity 10 kg Spanish mackerel (Scomberomorus commerson) with a flesh concentration of 0.1 mu g/kg of Pacific-ciguatoxin-1 (P-CTX-1, also known as CTX1B) from 19.5-78.1 mu g of P-CTX-1 equivalents (eq.) that enter the marine food chain from a population of 12-49 million benthic dinoflagellates (Gambierdiscus sp.) producing 1.6 x 10(-12) g/cell of the P-CTX-1 precursor, P-CTX-4B. This number of Gambierdiscus could be epiphytic on 22-88 kg of the benthic macroalgae (Cladophora) that carpets the bottom of much of Platypus Bay, with the toxin transferred to an estimated 40,000-160,000 alpheid shrimps in the second trophic level. This large number of shrimps appears unrealistic, but toxic shrimps would likely be consumed by a school of small, blotched javelin fish (Pomadasys maculatus) at the third trophic level, reducing the number of shrimps consumed by each fish. The Spanish mackerel would accumulate a flesh concentration of 0.1 mu g/kg P-CTX-1 eq. by preying upon the school of blotched javelin and consuming 3.6-14.4 mu g of P-CTX-1 eq. However, published data indicate this burden of toxin could be accumulated by a 10 kg Spanish mackerel from as few as one to three blotched javelin fish, suggesting that much greater amounts of toxin than modelled here must at certain times be produced and transferred through Platypus Bay food chains. This modelling highlights the need for better quantitative estimates of ciguatoxin production, biotransformation, and depuration through marine food chains to improve our understanding and management of ciguatera risk.</t>
  </si>
  <si>
    <t>m.holmes@imb.uq.edu.au; r.lewis@imb.uq.edu.au</t>
  </si>
  <si>
    <t>10.3390/toxins14080534</t>
  </si>
  <si>
    <t>4A5EZ</t>
  </si>
  <si>
    <t>WOS:000845125800001</t>
  </si>
  <si>
    <t>Oliveira, F; Diez-Quijada, L; Turkina, MV; Morais, J; Felpeto, AB; Azevedo, J; Jos, A; Camean, AM; Vasconcelos, V; Martins, JC; Campos, A</t>
  </si>
  <si>
    <t>Oliveira, Flavio; Diez-Quijada, Leticia; Turkina, Maria, V; Morais, Joao; Felpeto, Aldo Barreiro; Azevedo, Joana; Jos, Angeles; Camean, Ana M.; Vasconcelos, Vitor; Martins, Jose Carlos; Campos, Alexandre</t>
  </si>
  <si>
    <t>Physiological and Metabolic Responses of Marine Mussels Exposed to Toxic Cyanobacteria Microcystis aeruginosa and Chrysosporum ovalisporum</t>
  </si>
  <si>
    <t>Mytilus galloprovincialis; toxic cyanobacteria; microcystin; cylindrospermopsin; ecotoxicology; shotgun proteomics</t>
  </si>
  <si>
    <t>BIVALVE LIMNOPERNA-FORTUNEI; DIFFERENTIAL PROTEIN EXPRESSION; FRESH-WATER; DREISSENA-POLYMORPHA; ALGAL TOXINS; MYTILUS-GALLOPROVINCIALIS; CORBICULA-FLUMINEA; FEEDING-BEHAVIOR; CRUDE EXTRACTS; ZEBRA MUSSELS</t>
  </si>
  <si>
    <t>Toxic cyanobacterial blooms are a major contaminant in inland aquatic ecosystems. Furthermore, toxic blooms are carried downstream by rivers and waterways to estuarine and coastal ecosystems. Concerning marine and estuarine animal species, very little is known about how these species are affected by the exposure to freshwater cyanobacteria and cyanotoxins. So far, most of the knowledge has been gathered from freshwater bivalve molluscs. This work aimed to infer the sensitivity of the marine mussel Mytilus galloprovincialis to single as well as mixed toxic cyanobacterial cultures and the underlying molecular responses mediated by toxic cyanobacteria. For this purpose, a mussel exposure experiment was outlined with two toxic cyanobacteria species, Microcystis aeruginosa and Chrysosporum ovalisporum at 1 x 10(5) cells/mL, resembling a natural cyanobacteria bloom. The estimated amount of toxins produced by M. aeruginosa and C. ovalisporum were respectively 0.023 pg/cell of microcystin-LR (MC-LR) and 7.854 pg/cell of cylindrospermopsin (CYN). After 15 days of exposure to single and mixed cyanobacteria, a depuration phase followed, during which mussels were fed only non-toxic microalga Parachlorella kessleri. The results showed that the marine mussel is able to filter toxic cyanobacteria at a rate equal or higher than the non-toxic microalga P. kessleri. Filtration rates observed after 15 days of feeding toxic microalgae were 1773.04 mL/ind.h (for M. aeruginosa), 2151.83 mL/ind.h (for C. ovalisporum), 1673.29 mL/ind.h (for the mixture of the 2 cyanobacteria) and 2539.25 mL/ind.h (for the non-toxic P. kessleri). Filtering toxic microalgae in combination resulted in the accumulation of 14.17 ng/g dw MC-LR and 92.08 ng/g dw CYN. Other physiological and biochemical endpoints (dry weight, byssus production, total protein and glycogen) measured in this work did not change significantly in the groups exposed to toxic cyanobacteria with regard to control group, suggesting that mussels were not affected with the toxic microalgae. Nevertheless, proteomics revealed changes in metabolism of mussels related to diet, specially evident in those fed on combined cyanobacteria. Changes in metabolic pathways related with protein folding and stabilization, cytoskeleton structure, and gene transcription/translation were observed after exposure and feeding toxic cyanobacteria. These changes occur in vital metabolic processes and may contribute to protect mussels from toxic effects of the toxins MC-LR and CYN.</t>
  </si>
  <si>
    <t>[Oliveira, Flavio; Morais, Joao; Felpeto, Aldo Barreiro; Azevedo, Joana; Vasconcelos, Vitor; Martins, Jose Carlos; Campos, Alexandre] Univ Porto, CIIMAR Interdisciplinary Ctr Marine &amp; Environm Re, Terminal Cruzeiros Porto Leixoes, Av Gen Norton Matos S-N, P-4450208 Porto, Portugal; [Diez-Quijada, Leticia; Jos, Angeles; Camean, Ana M.] Univ Seville, Area Toxicol, Fac Pharm, Prof Garcia Gonzalez 2, E-41012 Seville, Spain; [Turkina, Maria, V] Linkoping Univ, Fac Med &amp; Clin Sci, Dept Biomed &amp; Clin Sci, S-58183 Linkoping, Sweden; [Vasconcelos, Vitor] Univ Porto, Fac Sci, Biol Dept, Rua Campo Alegre S-N, P-4169007 Porto, Portugal</t>
  </si>
  <si>
    <t>Universidade do Porto; University of Sevilla; Linkoping University; Universidade do Porto</t>
  </si>
  <si>
    <t>Campos, A (corresponding author), Univ Porto, CIIMAR Interdisciplinary Ctr Marine &amp; Environm Re, Terminal Cruzeiros Porto Leixoes, Av Gen Norton Matos S-N, P-4450208 Porto, Portugal.</t>
  </si>
  <si>
    <t>up201510053@fc.up.pt; ldiezquijada@us.es; maria.turkina@liu.se; jmorais@ciimar.up.pt; aldo.barreiro@gmail.com; joana_passo@hotmail.com; angelesjos@us.es; camean@us.es; vmvascon@fc.up.pt; jmartins@ciimar.up.pt; acampos@ciimar.up.pt</t>
  </si>
  <si>
    <t>Martins, José/J-7920-2012; azevedo, joana/AAE-4868-2020; Jiménez, Leticia/H-2626-2018; Campos, Alexandre/AGP-3558-2022; Campos, Alexandre/D-2865-2014; Barreiro Felpeto, Aldo/C-9472-2012; Vasconcelos, Vitor/A-8933-2008; Jos Gallego, Angeles Mencia/T-1411-2017; Camean Fernandez, Ana Maria/H-2911-2015</t>
  </si>
  <si>
    <t>Campos, Alexandre/0000-0003-4621-885X; Barreiro Felpeto, Aldo/0000-0002-8196-3823; Martins, Jose Carlos/0000-0003-2134-6169; Azevedo, Joana/0000-0002-3757-8143; Vasconcelos, Vitor/0000-0003-3585-2417; Diez-Quijada Jimenez, Leticia/0000-0002-3523-9287; Morais, Joao/0000-0002-4190-0959; Jos Gallego, Angeles Mencia/0000-0001-7546-3294; Camean Fernandez, Ana Maria/0000-0003-1524-748X; de Oliveira, Flavio Luis/0000-0003-2105-4211</t>
  </si>
  <si>
    <t>Portuguese Science Foundation (Fundacao para a Ciencia e a Tecnologia, FCT) [SFRH_BPD_103683_2014]; NORTE 2020, Portugal 2020 [UID/Multi/04423/2013, PTDC/ASP-PES/31762/2017]; European Union through the ERDF; FCT; MINECO/FEDER, UE [AGL2015-64558-R]; FPI [BES-2016-078773]</t>
  </si>
  <si>
    <t>Portuguese Science Foundation (Fundacao para a Ciencia e a Tecnologia, FCT)(Fundacao para a Ciencia e a Tecnologia (FCT)); NORTE 2020, Portugal 2020; European Union through the ERDF(European Union (EU)); FCT(Fundacao para a Ciencia e a Tecnologia (FCT)); MINECO/FEDER, UE(Spanish Government); FPI(Spanish Government)</t>
  </si>
  <si>
    <t>This work was developed under the post-doctoral grant to A. Campos (SFRH_BPD_103683_2014) funded by Portuguese Science Foundation (Fundacao para a Ciencia e a Tecnologia, FCT) and under the Projects MOREBIVALVES (PTDC/ASP-PES/31762/2017) and UID/Multi/04423/2013 co-financed by NORTE 2020, Portugal 2020 and the European Union through the ERDF, and by FCT. Moreover, Project AGL2015-64558-R, MINECO/FEDER, UE, and the grant FPI (BES-2016-078773) awarded to Leticia Diez-Quijada Jimenez.</t>
  </si>
  <si>
    <t>10.3390/toxins12030196</t>
  </si>
  <si>
    <t>LC0GP</t>
  </si>
  <si>
    <t>WOS:000525009500029</t>
  </si>
  <si>
    <t>Sipiä, VO; Kankaanpää, HT; Pflugmacher, S; Flinkman, J; Furey, A; James, KJ</t>
  </si>
  <si>
    <t>Bioaccumulation and detoxication of nodularin in tissues of flounder (Platichthys flesus), mussels (Mytilus edulis, Dreissena polymorpha), and clams (Macoma balthica) from the northern Baltic Sea</t>
  </si>
  <si>
    <t>hepatotoxin; nodularin; flounder; mussel; clam; Baltic Sea; bioaccumulation; biotransformation</t>
  </si>
  <si>
    <t>MICROCYSTIN-LR; WATER-BLOOM; IN-VIVO; SPUMIGENA; TOXINS; INHIBITOR; MORTALITY; TOXICITY; ENZYMES; RAT</t>
  </si>
  <si>
    <t>Cyanobacterial hepatotoxin accumulation in mussels (Mytilus edulis, Dreissena polymorpha), clam (Macoma balthica), and flounder (Platichthys flesus) tissues was measured. Flounder were caught with gillnets from the western Gulf of Finland on 21 August 1999, 25 July 2000, and 25 August 2000. Blue mussels were collected from: (1) a steel cage at a depth of 3 m on 20 August 1999, (2) an enclosure at depths of 3-5 m, and (3) an artificial reef (wreck at 25-30 m) in the western Gulf of Finland between June and September 2000. Furthermore, blue mussels were collected from two sites between August and October 2000: south of the town of Hanko at depths of 5 and 20 m in the western Gulf of Finland and south of the city of Helsinki at a depth of 7 m in the central Gulf of Finland. M. balthica and D. polymorpha were collected at a depth of 12 m from Russian waters in the eastern Gulf of Finland on 1-4 August 2000. The samples were analyzed for the cyanobacterial hepatotoxins nodularin (NODLN) and microcystins (MCs) using enzyme-linked immunosorbent assay (ELISA), liquid chromatography-mass spectrometry (LC-MS), and matrix-assisted laser desorption/ ionization time-of-flight mass spectrometry (MALDI-TOF-MS). ELISA indicated a time-dependent accumulation of hepatotoxins in flounder liver up to 400 +/- 10 (SD) mug/kg on 25 August 2000. No hepatotoxins were detected in flounder muscle samples. In blue mussels, collected from an enclosure 3-5 m deep in the western Gulf of Finland on 23 August 2000, ELISA indicated cyanobacterial hepatotoxins up to 1490 +/- 60 mug/kg dry wt. Blue mussels collected from the other sites contained less cyanobacterial hepatotoxins (40-130 mug/kg dry wt). Clams and mussels from Russian waters contained cyanobacterial hepatotoxin at about 100-130 mug/kg dry wt. Total hepatotoxin levels in mussels from enclosures decreased from August to September, indicating at least partial detoxication/depuration of the toxins. LC-MS verified the presence of NODLN in mussels and flounder. Typical detoxication conjugates were observed by MALDI-TOF-MS in mussel samples collected during August 2000. In deeper-living wreck mussels cyanobacterial hepatotoxin levels continued to increase, from August to September, indicating that portions of cyanobacterial hepatotoxins reach the sea floor. NODLN bioaccumulation is a constant phenomenon in the area. (C) 2002 Elsevier Science (USA).</t>
  </si>
  <si>
    <t>Finnish Inst Marine Res, FIN-00931 Helsinki, Finland; Univ Western Sydney Macarthur, Campbelltown, NSW 1797, Australia; Inst Freshwater Ecol &amp; Inland Fisheries, D-12561 Berlin, Germany; Cork Inst Technol, Dept Chem, Ecotoxicol Res Unit, Cork, Ireland</t>
  </si>
  <si>
    <t>Western Sydney University; Leibniz Association; Leibniz Institut fur Gewasserokologie und Binnenfischerei (IGB); Munster Technological University (MTU)</t>
  </si>
  <si>
    <t>sipia@fimr.fi; harri.kankaanpaa@fimr.fi</t>
  </si>
  <si>
    <t>Pflugmacher, Stephan/AHD-0910-2022</t>
  </si>
  <si>
    <t>Pflugmacher, Stephan/0000-0003-1052-2905; Kankaanpaa, Harri/0000-0002-8697-9859; Furey, Ambrose/0000-0003-4119-4318</t>
  </si>
  <si>
    <t>10.1006/eesa.2002.2222</t>
  </si>
  <si>
    <t>614FC</t>
  </si>
  <si>
    <t>WOS:000179176800017</t>
  </si>
  <si>
    <t>Kim, BM; Haque, MN; Lee, DH; Nam, SE; Rhee, JS</t>
  </si>
  <si>
    <t>Kim, Bo-Mi; Haque, Md. Niamul; Lee, Do-Hee; Nam, Sang-Eun; Rhee, Jae-Sung</t>
  </si>
  <si>
    <t>COMPARATIVE TOXICOKINETICS AND ANTIOXIDANT RESPONSE IN THE MICROCYSTIN-LR-EXPOSED GILL OF TWO MARINE BIVALVES, CRASSOSTREA GIGAS AND MYTILUS EDULIS</t>
  </si>
  <si>
    <t>Crassostrea gigas; Mytilus edulis; microcystin; bioconcentration; biomarker; bivalve; gill; oxidative stress</t>
  </si>
  <si>
    <t>GLUTATHIONE-S-TRANSFERASES; FRESH-WATER FISH; OXIDATIVE STRESS; CYANOBACTERIAL TOXINS; DREISSENA-POLYMORPHA; DIGESTIVE GLAND; PACIFIC OYSTER; PUBLIC-HEALTH; DAPHNIA-MAGNA; ACCUMULATION</t>
  </si>
  <si>
    <t>Microcystins (MC) produced by several cyanobacteria are potent hepatotoxins, whereas the toxicokinetics and subsequent detrimental effects ofMCare not fully understood in marine bivalves. In this study, the accumulation and depuration pattern of MC-Leucine-Arginine (MC-LR) along with the antioxidant response were investigated in the gill tissue of Pacific oyster Crassostrea gigas and blue mussel Mytilus edulis exposed to 0.1, 1, 10, and 20 mg L-1 MC-LR for 7 days. Time-and concentration-dependent accumulation and depuration of MC-LR were observed in the gill tissue during the exposure and depuration phases. The values for maximum accumulation of MC-LR and malondialdehyde content were statistically significant (P &lt; 0.05) at the end of exposure (day 7) to 20 mg L-1 MC-LR for both the bivalves, and at the beginning of the depuration period when M. edulis and C. gigas were exposed to 10 and 20 mg L-1, respectively. A significant level of glutathione (GSH) was detected in M. edulis in response to 20 mg L-1 MC-LR during the exposure and depuration periods, whereas no significant levels of GSH were detected in C. gigas. The MC-LR accumulation induced oxidative stress in the gill tissue through modulation of the activities of antioxidant enzymes, the antioxidant response being more significant in the mussel than in the oyster. The enzymatic activities of glutathione S-transferase, superoxide dismutase (SOD), glutathione peroxidase, and glutathione reductase (GR) increased significantly in M. edulis, whereas in C. gigas, significant increase in the activities of SOD, catalase, and GR were observed at the end of exposure (day 7) to 20 mg L-1 MC-LR. Similarly, during the depuration period, significant increases in the antioxidant activities were observed in M. edulis mostly at the beginning (day 1 and day 5) of exposure compared with the levels in C. gigas. The results obtained in this study will be useful in the understanding of MC-LR accumulation in bivalve gill tissues and the subsequent antioxidant defense response.</t>
  </si>
  <si>
    <t>[Kim, Bo-Mi] Korea Polar Res Inst, Unit Polar Genom, 26 Songdomirae Ro, Incheon 21990, South Korea; [Haque, Md. Niamul; Lee, Do-Hee; Nam, Sang-Eun; Rhee, Jae-Sung] Incheon Natl Univ, Dept Marine Sci, Coll Nat Sci, 119 Acad Ro, Incheon 22012, South Korea; [Rhee, Jae-Sung] Incheon Natl Univ, Res Inst Basic Sci, 119 Acad Ro, Incheon 22012, South Korea; [Rhee, Jae-Sung] Inst Green Environm Res Ctr, 169 Gaetbeol Ro, Incheon 21999, South Korea</t>
  </si>
  <si>
    <t>Korea Polar Research Institute (KOPRI); Incheon National University; Incheon National University</t>
  </si>
  <si>
    <t>Rhee, JS (corresponding author), Incheon Natl Univ, Dept Marine Sci, Coll Nat Sci, 119 Acad Ro, Incheon 22012, South Korea.;Rhee, JS (corresponding author), Incheon Natl Univ, Res Inst Basic Sci, 119 Acad Ro, Incheon 22012, South Korea.;Rhee, JS (corresponding author), Inst Green Environm Res Ctr, 169 Gaetbeol Ro, Incheon 21999, South Korea.</t>
  </si>
  <si>
    <t>jsrhee@inu.ac.kr</t>
  </si>
  <si>
    <t>Haque, Niamul/AAG-3206-2020</t>
  </si>
  <si>
    <t>Kim, Bo-Mi/0000-0002-8787-8718; Rhee, Jae-Sung/0000-0003-3313-8850</t>
  </si>
  <si>
    <t>Basic Science Research Program through the National Research Foundation of Korea (NRF) - Ministry of Education [NRF-2017R1A6A1A06015181]</t>
  </si>
  <si>
    <t>Basic Science Research Program through the National Research Foundation of Korea (NRF) - Ministry of Education</t>
  </si>
  <si>
    <t>This research was supported by the Basic Science Research Program through the National Research Foundation of Korea (NRF) funded by the Ministry of Education (NRF-2017R1A6A1A06015181).</t>
  </si>
  <si>
    <t>10.2983/035.037.0305</t>
  </si>
  <si>
    <t>GS4VL</t>
  </si>
  <si>
    <t>WOS:000443650900005</t>
  </si>
  <si>
    <t>McFarland, K; Jean, F; Soudant, P; Volety, AK</t>
  </si>
  <si>
    <t>McFarland, Katherine; Jean, Fred; Soudant, Philippe; Volety, Aswani K.</t>
  </si>
  <si>
    <t>Uptake and elimination of brevetoxin in the invasive green mussel, Perna viridis, during natural Karenia brevis blooms in southwest Florida</t>
  </si>
  <si>
    <t>Red tide; Oyster; Bioaccumulation; Trophic transfer; Harmful algal bloom; Depuration</t>
  </si>
  <si>
    <t>OYSTER CRASSOSTREA-VIRGINICA; PARALYTIC SHELLFISH TOXINS; NEW-ZEALAND; RED TIDE; GYMNODINIUM-BREVE; BIVALVE MOLLUSKS; AUSTROVENUS-STUTCHBURYI; CLEARANCE RATES; CONTROLLED EXPOSURES; MYTILUS-EDULIS</t>
  </si>
  <si>
    <t>Perna viridis is a recently introduced species to US coastal waters and have vigorously spread throughout the southeastern seaboard since their invasion. Little information regarding their response to local environmental factors has been reported including responses to the local HAB species, Karenia brevis. This study monitored the tissue toxin concentration of brevetoxins in P. viridis from existing populations throughout two consecutive natural K. brevis blooms. The results showed P. viridis to rapidly accumulate PbTx upon exposure to the bloom, far exceeding the peak tissue concentrations of oysters, Crassostrea virginica, sampled during the same period, 57,653 +/- 15,937 and 33,462 +/- 10,391 ng g(-1) PbTx-3 equivalent, respectively. Further, P. viridis retained high PbTx concentrations in their tissues post bloom remaining above the regulatory limit for human consumption for 4-5 months, significantly longer than the depuration time of 2-8 weeks for native oyster and clam species. In the second year, the bloom persisted at high cell concentrations resulting in prolonged exposure and higher PbTx tissue concentrations indicating increased bioaccumulation in green mussels. While this species is not currently harvested for human consumption, the threat for post bloom trophic transfer could pose negative impacts on other important fisheries and higher food web implications. (C) 2015 Elsevier Ltd. All rights reserved.</t>
  </si>
  <si>
    <t>[McFarland, Katherine; Volety, Aswani K.] Florida Gulf Coast Univ, Dept Marine &amp; Ecol Sci, Ft Myers, FL 33965 USA; [McFarland, Katherine; Jean, Fred; Soudant, Philippe] Univ Bretagne Occidentale, Inst Univ Europeen Mer, LEMAR UMR 6539, F-29280 Plouzane, France; [Volety, Aswani K.] Univ N Carolina, Dept Biol &amp; Marine Biol, Wilmington, NC 28403 USA</t>
  </si>
  <si>
    <t>State University System of Florida; Florida Gulf Coast University; Centre National de la Recherche Scientifique (CNRS); CNRS - Institute of Ecology &amp; Environment (INEE); Ifremer; Institut de Recherche pour le Developpement (IRD); Universite de Bretagne Occidentale; Institut Universitaire Europeen de la Mer (IUEM); University of North Carolina; University of North Carolina Wilmington</t>
  </si>
  <si>
    <t>McFarland, K (corresponding author), Florida Gulf Coast Univ, Dept Marine &amp; Ecol Sci, 10501 FGCU Blvd South, Ft Myers, FL 33965 USA.</t>
  </si>
  <si>
    <t>kmcfarland@fgcu.edu; fjean@univ-brest.fr; philippe.soudant@univ-brest.fr; voletya@uncw.edu</t>
  </si>
  <si>
    <t>; Jean, Fred/A-8226-2010</t>
  </si>
  <si>
    <t>Soudant, Philippe/0000-0003-3090-5612; Jean, Fred/0000-0002-1132-230X</t>
  </si>
  <si>
    <t>Labex Mer French project [ANR-10-LABX-19-01]; South Florida Water Management District; U.S. Department of Education [P116Z090117]; West Coast Inland Navigation District; Marco Island Shell Club</t>
  </si>
  <si>
    <t>Labex Mer French project; South Florida Water Management District; U.S. Department of Education(US Department of Education); West Coast Inland Navigation District; Marco Island Shell Club</t>
  </si>
  <si>
    <t>The authors would like to thank David Segal and Bob Wasno for instrumental aid in the collection and processing of mussels. The Coastal Watershed Institute and Vester Marine Field Station staff, with special thanks to Lesli Haynes and Lindsay Castret, for aid throughout the project. We also thank Aaron Slusher and Dr. Darren Rumbold for critical review of early versions of the manuscript. Funding was provided by Labex Mer French project (ANR-10-LABX-19-01), the South Florida Water Management District, West Coast Inland Navigation District, Marco Island Shell Club, and the U.S. Department of Education under a Congressionally-directed grant (P116Z090117) to A.K. Volety. However, the contents do not necessarily represent the policy of the U.S. Department of Education, and you should not assume endorsement by the Federal Government.</t>
  </si>
  <si>
    <t>10.1016/j.toxicon.2015.02.005</t>
  </si>
  <si>
    <t>CE4MB</t>
  </si>
  <si>
    <t>WOS:000351803600006</t>
  </si>
  <si>
    <t>Bogan, YM; Harkin, AL; Gillespie, J; Kennedy, DJ; Hess, P; Slater, JW</t>
  </si>
  <si>
    <t>Bogan, Y. M.; Harkin, A. L.; Gillespie, J.; Kennedy, D. J.; Hess, P.; Slater, J. W.</t>
  </si>
  <si>
    <t>The influence of size on domoic acid concentration in king scallop, Pecten maximus (L.)</t>
  </si>
  <si>
    <t>domoic acid; inter-animal variability; Pecten maximus; scallop</t>
  </si>
  <si>
    <t>PARALYTIC SHELLFISH TOXINS; MYTILUS-EDULIS; PLACOPECTEN-MAGELLANICUS; ANATOMICAL DISTRIBUTION; ACCUMULATION; SESTON; VARIABILITY; DEPURATION; COAST; FOOD</t>
  </si>
  <si>
    <t>Concentrations of domoic acid (DA), the biotoxin responsible for amnesic shellfish poisoning (ASP), exceeding the regulatory limit of 20 mu g g(-1) have caused restricted harvesting and closures of wild king scallop fisheries. Toxin monitoring programmes have reported significant inter-animal variation in DA concentration between scallops from the same area. For the development of reliable sampling and management protocols an understanding of the magnitude and causes of inter-animal variation in toxin concentration are important. Ten samples were collected from an aquaculture site in Clew Bay, Co. Mayo off the west coast of Ireland between February 2003 and February 2004, each sample comprising 12 scallops of each of the following size groups: small (70-85 mm), medium (85-100 mm), large (100-115 mm) and very large (&gt; 115 mm). DA concentration in each hepatopancreas and in composite samples of both gonad and adductor muscle from each size group on each sampling occasion were measured. High inter-animal variability in DA concentration in hepatopancreas was recorded; CVs ranging from 12.5% to 82.5%. One negative correlation (R-2 = 0.7079) between DA concentration in hepatopancreas and scallop shell length, three positive but weak correlations (R-2 = 0.4536, 0.3459 and 0.4665) and six no correlations were exhibited. Negative correlations were attributed to faster DA uptake by smaller scallops, positive correlations to faster DA depuration by smaller scallops. If only scallops greater than or equal to 100 mm shell length, the minimum commercial size of this species were considered, no correlation occurred on any of the 10 sampling occasions. (c) 2006 Published by Elsevier B.V.</t>
  </si>
  <si>
    <t>Letterkenny Inst Technol, Letterkenny, Co Donegal, Ireland; Inst Marine, Galway, Ireland</t>
  </si>
  <si>
    <t>Atlantic Technological University (ATU); Marine Institute Ireland</t>
  </si>
  <si>
    <t>Slater, JW (corresponding author), Letterkenny Inst Technol, Port Rd, Letterkenny, Co Donegal, Ireland.</t>
  </si>
  <si>
    <t>john.slater@lyit.ie</t>
  </si>
  <si>
    <t>Hess, Philipp/G-1761-2010</t>
  </si>
  <si>
    <t>10.1016/j.hal.2006.05.005</t>
  </si>
  <si>
    <t>131CR</t>
  </si>
  <si>
    <t>WOS:000243846200002</t>
  </si>
  <si>
    <t>Medhioub, W; Gueguen, M; Lassus, P; Bardouil, M; Truquet, P; Sibat, M; Medhioub, N; Soudant, P; Kraiem, M; Amzil, Z</t>
  </si>
  <si>
    <t>Medhioub, Walid; Gueguen, Marielle; Lassus, Patrick; Bardouil, Michele; Truquet, Philippe; Sibat, Manoella; Medhioub, Nejib; Soudant, Philippe; Kraiem, Mejdeddine; Amzil, Zouher</t>
  </si>
  <si>
    <t>Detoxification enhancement in the gymnodimine-contaminated grooved carpet shell, Ruditapes decussatus (Linne)</t>
  </si>
  <si>
    <t>Detoxification; Toxicity; Gymnodimine; Karenia selliformis; Grooved carpet shell; Ruditapes decussates</t>
  </si>
  <si>
    <t>MYTILUS-EDULIS; 2-COMPARTMENT MODELS; DOMOIC ACID; SPIROLIDE-A; TOXINS; DEPURATION; DINOFLAGELLATE; ALEXANDRIUM; ACCUMULATION; MUSSELS</t>
  </si>
  <si>
    <t>In the Gulf of Gabes (Tunisia, Eastern Mediterranean sea), the grooved carpet shell Ruditapes decussatus has been seen to contain persistent levels of gymnodimine (GYM) for several years. The present experimental work represents the first attempt to assess detoxification kinetics of fast-acting toxins (FAT) in marine molluscs fed specific diets of non-toxic algae (Isochrysis galbana). To find an optimal detoxification method, two experiments were performed in which clams were first fed the toxic dinoflagellate Karenia selliformis to artificially contaminate them with GYM, thus simulating the effect of natural toxic episodes. As a second step, the same clams were fed a non-toxic algae, I. galbana. to speed up the detoxification process. Changes in toxin content over the whole experiment were assessed by liquid chromatography coupled to tandem mass spectrometry (LC-MS/MS) analysis. The first results revealed (i) faster detoxification rates in digestive gland (DG) when clams were fed on L galbana compared with a starved control (no food) and (ii) a typical detoxification pattern, i.e. a rapid drop in toxin content within the first days followed by a secondary slower decrease. GYM levels could be reduced approximately to less than 5% within 7-8 days in clams fed I. galbana, according to the initial toxin levels of 1400 and 9400 mu g GYM/kg of DG, respectively. At the end of the second experiment, DSP mouse bioassay was negative when GYM was less than 100 mu g/kg DG. (C) 2009 Elsevier B.V. All rights reserved.</t>
  </si>
  <si>
    <t>[Medhioub, Walid; Gueguen, Marielle; Lassus, Patrick; Bardouil, Michele; Truquet, Philippe; Sibat, Manoella; Amzil, Zouher] IFREMER, Lab Phycotoxines, F-44311 Nantes 3, France; [Medhioub, Walid; Medhioub, Nejib; Kraiem, Mejdeddine] INSTM, Lab Aquaculture, Monastir 5000, Tunisia; [Soudant, Philippe] Univ Bretagne Occidentale, IUEM, LEMAR, CNRS,UMR 6539, F-29280 Plouzane, France</t>
  </si>
  <si>
    <t>Ifremer; Institut National des Sciences et Technologies de la Mer; Universite de Bretagne Occidentale; Institut Universitaire Europeen de la Mer (IUEM); Centre National de la Recherche Scientifique (CNRS); CNRS - Institute of Ecology &amp; Environment (INEE); Ifremer; Institut de Recherche pour le Developpement (IRD)</t>
  </si>
  <si>
    <t>Medhioub, W (corresponding author), IFREMER, Lab Phycotoxines, BP21105, F-44311 Nantes 3, France.</t>
  </si>
  <si>
    <t>Walid.Medhioub@ifremer.fr</t>
  </si>
  <si>
    <t>Sibat-dubois, manoella/ACN-5475-2022</t>
  </si>
  <si>
    <t>Sibat-dubois, manoella/0000-0001-5105-6467; Medhioub, Walid/0000-0003-1491-5917</t>
  </si>
  <si>
    <t>Tunisian National Institute of Marine Science and Technologies (INSTM); French Research Institute for Exploitation of the Sea (IFREMER)</t>
  </si>
  <si>
    <t>This work was supported by the convention framework between the Tunisian National Institute of Marine Science and Technologies (INSTM) and the French Research Institute for Exploitation of the Sea (IFREMER).[SS]</t>
  </si>
  <si>
    <t>10.1016/j.hal.2009.10.002</t>
  </si>
  <si>
    <t>549ZB</t>
  </si>
  <si>
    <t>WOS:000274093500010</t>
  </si>
  <si>
    <t>Bresnan, E; Arévalo, F; Belin, C; Branco, MAC; Cembella, AD; Clarke, D; Correa, J; Davidson, K; Dhanji-Rapkova, M; Lozano, RF; Fernández-Tejedor, M; Guofinnsson, H; Carbonell, DJ; Laza-Martinez, A; Lemoine, M; Lewis, AM; Menédez, LM; Maskrey, BH; McKinney, A; Pazos, Y; Revilla, M; Siano, R; Silva, A; Swan, S; Turner, AD; Schweibold, L; Provoost, P; Enevoldsen, H</t>
  </si>
  <si>
    <t>Bresnan, Eileen; Arevalo, Fabiola; Belin, Catherine; Branco, Maria A. C.; Cembella, Allan D.; Clarke, Dave; Correa, Jorge; Davidson, Keith; Dhanji-Rapkova, Monika; Lozano, Raul Fernandez; Fernandez-Tejedor, Margarita; Guofinnsson, Hafsteinn; Carbonell, David Jaen; Laza-Martinez, Aitor; Lemoine, Maud; Lewis, Adam M.; Menedez, Luz Maman; Maskrey, Benjamin H.; McKinney, April; Pazos, Yolanda; Revilla, Marta; Siano, Raffaele; Silva, Alexandra; Swan, Sarah; Turner, Andrew D.; Schweibold, Laura; Provoost, Pieter; Enevoldsen, Henrik</t>
  </si>
  <si>
    <t>Diversity and regional distribution of harmful algal events along the Atlantic margin of Europe</t>
  </si>
  <si>
    <t>Paralytic Shellfish Toxins; Diarrhetic Shellfish Toxins; Amnesic Shellfish Toxins; Azaspiracid Shellfish Toxins; Ciguatera Poisoning; Mortality events; IOC-ICES-PICES HAEDAT</t>
  </si>
  <si>
    <t>DOMOIC ACID PRODUCTION; SP-NOV DINOPHYCEAE; LIQUID-CHROMATOGRAPHIC DETERMINATION; ALEXANDRIUM-MINUTUM DINOPHYCEAE; PSEUDO-NITZSCHIA PERAGALLO; DINOFLAGELLATE GENUS AZADINIUM; DIARRHETIC SHELLFISH TOXINS; KARENIA-MIKIMOTOI BLOOM; MUSSELS MYTILUS-EDULIS; ISLANDS NE ATLANTIC</t>
  </si>
  <si>
    <t>The IOC-ICES-PICES Harmful Algal Event Database (HAEDAT) was used to describe the diversity and spatiotemporal distribution of harmful algal events along the Atlantic margin of Europe from 1987 -2018. The majority of events recorded are caused by Diarrhetic Shellfish Toxins (DSTs). These events are recorded annually over a wide geographic area from southern Spain to northern Scotland and Iceland, and are responsible for annual closures of many shellfish harvesting areas. The dominant causative dinoflagellates, members of the morphospecies 'Dinophysis acuminata complex' and D. acuta, are common in the waters of the majority of countries affected. There are regional differences in the causative species associated with PST events; the coasts of Spain and Portugal with the dinoflagellates Alexandrium minutum and Gymnodinium catenatum, north west France/south west England/south Ireland with A. minutum, and Scotland/Faroe Islands/Iceland with A. catenella. This can influence the duration and spatial scale of PST events as well as the toxicity of shellfish. The diatom Pseudo-nitzschia australis is the most widespread Domoic Acid (DA) producer, with records coming from Spain, Portugal, France, Ireland and the UK. Amnesic Shellfish Toxins (ASTs) have caused prolonged closures for the scallop fishing industry due to the slow depuration rate of DA. Amendments to EU shellfish hygiene regulations introduced between 2002 and 2005 facilitated end-product testing and sale of adductor muscle. This reduced the impact of ASTs on the scallop fishing industry and thus the number of recorded HAEDAT events. Azaspiracids (AZAs) are the most recent toxin group responsible for events to be characterised in the ICES area. Events associated with AZAs have a discrete distribution with the majority recorded along the west coast of Ireland. Ciguatera Poisoning (CP) has been an emerging issue in the Canary Islands and Madeira since 2004. The majority of aquaculture and wild fish mortality events are associated with blooms of the dinoflagellate Karenia mikimotoi and raphidophyte Heterosigma akashiwo. Such fish killing events occur infrequently yet can cause significant mortalities. Interannual variability was observed in the annual number of HAEDAT areas with events associated with individual shellfish toxin groups. HABs represent a continued risk for the aquaculture industry along the Atlantic margin of Europe and should be accounted for when considering expansion of the industry or operational shifts to offshore areas.</t>
  </si>
  <si>
    <t>[Bresnan, Eileen] Marine Scotland Marine Lab, Aberdeen AB11 9DB, Scotland; [Arevalo, Fabiola; Correa, Jorge] Intecmar, Peirao Vilaxoan,S-N, Vilagarcia De Arousa 36611, Spain; [Belin, Catherine] Inst Francais Rech Exploitat Mer IFREMER VIGIES, F-44311 Nantes, France; [Branco, Maria A. C.] Inst Portugues Mar &amp; Atmosfera IPMA, P-1749077 Lisbon, Portugal; [Cembella, Allan D.] Alfred Wegner Inst AWI, D-27570 Bremerhaven, Germany; [Clarke, Dave] Inst Marine, Galway H91 R673, Ireland; [Davidson, Keith] Scottish Marine Inst, Scottish Assoc Marine Sci SAMS, Oban, Argyll, Scotland; [Dhanji-Rapkova, Monika; Lewis, Adam M.] Ctr Environm Fisheries &amp; Aquaculture Sci, Weymouth DT4 8UB, England; [Menedez, Luz Maman] Lab Control Calidad Los Recursos Pesquero, Huelva, Spain; [Fernandez-Tejedor, Margarita] IRTA, Sant Carles Rapita 43540, Spain; [Guofinnsson, Hafsteinn] Marine &amp; Freshwater Res Inst MFRI, Hafnarfjorour, Iceland; [Laza-Martinez, Aitor] Univ Basque Country, Fac Sci &amp; Technol, Dept Plant Biol &amp; Ecol, Leioa 48940, Spain; [McKinney, April] Agri Food &amp; Biosci Inst, Belfast BT9 5PX, Antrim, North Ireland; [Revilla, Marta] Basque Res &amp; Technol Alliance BRTA, Div Marine Res, AZTI, E-20110 Pasaia, Spain; [Siano, Raffaele; Provoost, Pieter] Inst Francais Rech Exploitat Mer IFREMER, DYNECO, F-29280 Plouzane, France; [Schweibold, Laura] Inst Univ Europeen Mer, Plouzane, France; [Provoost, Pieter] UNESCO, IOC Project Off IODE, B-84000 Oostende, Belgium; [Enevoldsen, Henrik] IOC Sci &amp; Commun Ctr Harmful Algae, DK-2100 Copenhagen, Denmark</t>
  </si>
  <si>
    <t>Ifremer; Instituto Portugues do Mar e da Atmosfera; Marine Institute Ireland; Centre for Environment Fisheries &amp; Aquaculture Science; IRTA; Marine &amp; Freshwater Research Institute (MFRI); University of Basque Country; Agri-Food &amp; Biosciences Institute; AZTI; Ifremer; Universite de Bretagne Occidentale; Institut Universitaire Europeen de la Mer (IUEM)</t>
  </si>
  <si>
    <t>Bresnan, E (corresponding author), Marine Scotland Marine Lab, Aberdeen AB11 9DB, Scotland.</t>
  </si>
  <si>
    <t>Eileen.Bresnan@gov.scot</t>
  </si>
  <si>
    <t>Revilla, Marta/K-5374-2012; Schweibold, Laura/IUP-6727-2023; Davidson, Keith/A-5474-2013; Turner, Andrew/J-5658-2015; Fernandez-Tejedor, Margarita/J-9449-2013; Duarte Silva, Alexandra/H-8344-2012; Laza-Martinez, Aitor/I-6639-2015</t>
  </si>
  <si>
    <t>Schweibold, Laura/0000-0001-5513-045X; Davidson, Keith/0000-0001-9269-3227; Turner, Andrew/0000-0003-1390-0924; Cembella, Allan/0000-0002-1297-2240; Fernandez-Tejedor, Margarita/0000-0002-2875-1135; Revilla Rodriguez, Marta Isabel/0000-0001-8085-1195; castelo branco, maria ana/0000-0002-8452-7138; Lemoine, Maud/0000-0002-1322-5765; Clarke, Dave/0000-0002-8122-5193; Duarte Silva, Alexandra/0000-0003-0384-4447; Laza-Martinez, Aitor/0000-0001-8311-2603</t>
  </si>
  <si>
    <t>Basque Government [FEMP 00002-INA2019 -33]; Atlantic Area Interreg project PRIMROSE; UKRI project Off-Aqua [BB/S004246/1]; EU [690462]</t>
  </si>
  <si>
    <t>Basque Government(Basque Government); Atlantic Area Interreg project PRIMROSE; UKRI project Off-Aqua(UK Research &amp; Innovation (UKRI)); EU(European Union (EU))</t>
  </si>
  <si>
    <t>The authors acknowledge input of past members of ICES-IOC WGHABD to discussions and data contributions to the IOC-ICES-PICES HAEDAT database as well as to all other scientists and technical staff whose work has contributed to HAEDAT. Esther Garces provided a preliminary review and constructive comments on the manuscript. Covadonga Salgado Blanco, Angeles Morono Marino, Lourdes Fernandez Fuentes, M Asuncion Ocana Garcia-Donas, Mercedes Gordillo Moreno, Jose Antonio Jurado Gonzalez, Carlos Francisco Diaz Amigo contributed to the HAEDAT data from Spain. MR was funded by PRIMROSE and MEJORA (Basque Government Project FEMP 00002-INA2019 -33). The French HAEDAT data have been collected in the framework of the monitoring system REPHYTOX (10.17882/47251). Participation by KD was funded by the Atlantic Area Interreg project PRIMROSE and the UKRI project Off-Aqua (BB/S004246/1). The contribution of AC was within the Helmholtz research program Changing Earth, Sustaining our Future (Sub-topic 6.2 Adaptation of marine life) and also a component of CoCliME, part of ERA4CS, an ERA-NET initiated by JPI Climate, funded by national agencies and by the EU (Grant 690462).</t>
  </si>
  <si>
    <t>SI</t>
  </si>
  <si>
    <t>10.1016/j.hal.2021.101976</t>
  </si>
  <si>
    <t>Science Citation Index Expanded (SCI-EXPANDED); Social Science Citation Index (SSCI)</t>
  </si>
  <si>
    <t>YJ3KD</t>
  </si>
  <si>
    <t>Green Accepted, Green Published</t>
  </si>
  <si>
    <t>WOS:000744431800001</t>
  </si>
  <si>
    <t>Min, BH; Ravikumar, Y; Lee, DH; Choi, KS; Kim, BM; Rhee, JS</t>
  </si>
  <si>
    <t>Min, Byung-Hwa; Ravikumar, Yuvaraj; Lee, Do-Hee; Choi, Kwang Seek; Kim, Bo-Mi; Rhee, Jae-Sung</t>
  </si>
  <si>
    <t>Age-dependent antioxidant responses to the bioconcentration of microcystin-LR in the mysid crustacean, Neomysis awatschensi</t>
  </si>
  <si>
    <t>Microcystin; Bioconcentration; Oxidative stress; Mysid; Age</t>
  </si>
  <si>
    <t>CYANOBACTERIAL TOXIN MICROCYSTIN; CRAYFISH PROCAMBARUS-CLARKII; OXIDATIVE STRESS; AQUATIC ORGANISMS; ANOMOPODA DAPHNIIDAE; MOLECULAR-CLONING; MYTILUS-EDULIS; HUMAN HEALTH; WATER; AERUGINOSA</t>
  </si>
  <si>
    <t>Microcystins (MCs) are naturally occurring algal toxins in the aquatic environment and pose a serious threat to the ecosystem. In general, aquatic populations are structured by organisms of different ages, with varying degrees of biochemical and physiological responses. In this study, juvenile and adult marine mysids (Neomysis awatschensis) were exposed to MC-Leucine Arginine (MC-LR) (0.1, 1, and 10 mu g L-1) for 7 days, and the bioconcentration dynamics and responses of antioxidant defense system were measured during the exposure and additional depuration periods (7 days). MC-LR bioconcentrated in a dose dependent manner, from a threshold concentration of 1 mu g L-1 in both stages, and the levels reduced gradually during the depuration phase, Bioconcentration patterns of MC-LR were highly age-specific, as juvenile mysids showed peaks during the exposure period, whereas adults exhibited a peak on the first day of depuration. After exposure to 10 mu g L-1 concentration, elevated levels of malondialdehyde (MDA) and glutathione (GSH) were observed during the late (days 5 and 7) exposure and early (days 1 and 3) depuration periods in juvenile mysids, while adult mysids showed a peak on day 7 of the exposure period. Age -specific responses were also observed in the enzymatic activities of glutathione S-transferase (GST), catalase (CAT), superoxide dismutase (SOD), glutathione peroxidase (GPx), and glutathione reductase (GR). Juvenile mysids showed a significant elevation in all enzymatic activities during the exposure and/or depuration phase upon exposure to 10 mu g L-1 MC-LR, but only CAT and SOD enzymes showed significant changes during the exposure and/or depuration periods in adults. Overall, our results indicate the bioconcentration potential of MC-LR and its threshold in the marine mysid, in addition to age -specific MC-LR dynamics and subsequent biochemical responses. (C) 2017 Elsevier Ltd. All rights reserved.</t>
  </si>
  <si>
    <t>[Min, Byung-Hwa] Natl Inst Fisheries Sci, Aquaculture Res Div, Busan 46083, South Korea; [Ravikumar, Yuvaraj; Lee, Do-Hee; Choi, Kwang Seek; Rhee, Jae-Sung] Incheon Natl Univ, Coll Nat Sci, Dept Marine Sci, Incheon 22012, South Korea; [Kim, Bo-Mi] Korea Polar Res Inst, Unit Polar Genom, Incheon 21990, South Korea; [Rhee, Jae-Sung] Incheon Natl Univ, Res Inst Basic Sci, Incheon 22012, South Korea; [Rhee, Jae-Sung] Inst Green Environm Res Ctr, 169 Gaetbeol Ro, Incheon 21999, South Korea</t>
  </si>
  <si>
    <t>National Institute of Fisheries Science; Incheon National University; Korea Polar Research Institute (KOPRI); Incheon National University</t>
  </si>
  <si>
    <t>Rhee, JS (corresponding author), Incheon Natl Univ, Coll Nat Sci, Dept Marine Sci, Incheon 22012, South Korea.</t>
  </si>
  <si>
    <t>Rhee, Jae-Sung/0000-0003-3313-8850; Kim, Bo-Mi/0000-0002-8787-8718</t>
  </si>
  <si>
    <t>National Institute of Fisheries Science [R2017008]; National Research Foundation of Korea (NRF) - Ministry of Education [NRF-2017R1A6A1A06015181]</t>
  </si>
  <si>
    <t>National Institute of Fisheries Science; National Research Foundation of Korea (NRF) - Ministry of Education</t>
  </si>
  <si>
    <t>This work was supported by a grant from the National Institute of Fisheries Science (R2017008) and was also supported by Basic Science Research Program through the National Research Foundation of Korea (NRF) funded by the Ministry of Education (NRF-2017R1A6A1A06015181).</t>
  </si>
  <si>
    <t>10.1016/j.envpol.2017.09.050</t>
  </si>
  <si>
    <t>FM3CG</t>
  </si>
  <si>
    <t>WOS:000414881300030</t>
  </si>
  <si>
    <t>Molinet, C; Niklitschek, E; Seguel, M; Díaz, P</t>
  </si>
  <si>
    <t>Molinet, Carlos; Niklitschek, Edwin; Seguel, Miriam; Diaz, Patricio</t>
  </si>
  <si>
    <t>Trends of natural accumulation and detoxification of paralytic shellfish poison in two bivalves from the Northwest Patagonian inland sea</t>
  </si>
  <si>
    <t>REVISTA DE BIOLOGIA MARINA Y OCEANOGRAFIA</t>
  </si>
  <si>
    <t>Alexandrium catenella; Aulacomya atra; Mytilus chilensis; modelling; harmful algae blooms</t>
  </si>
  <si>
    <t>ALEXANDRIUM-CATENELLA; MYTILUS-GALLOPROVINCIALIS; SOUTHERN CHILE; PERNA-VIRIDIS; TOXINS; MUSSEL; DEPURATION; KINETICS; PSP; TEMPERATURE</t>
  </si>
  <si>
    <t>The accumulation of marine toxins in aquatic filterers is a recurrent event that imposes serious risks to human health and important economic losses. While direct monitoring of seafood toxicity will remain as a priority for human health protection, a better understanding of toxin accumulation and detoxification dynamics might allow for forecasting tools to design better cost-effective mitigation strategies for bivalve farming and fisheries. In this study we explore monitoring data to extract temporal trends in natural accumulation and detoxification of paralytic shellfish poison (PSP) for two important mytilids from the Northwest Patagonian inland sea: Mytilus chilensis and Aulacomya atra. The data were collected between 1995 and 1998 in 13 stations, during two Alexandrium catenella blooms. The generalized linear models approach applied indicated A. catenella concentration, exposure time, salinity, temperature and zone had significant effects upon PSP concentration during the accumulation phase. Time, salinity, temperature and zone had significant effects upon PSP concentration during the detoxification phase. To obtain quantitative descriptors for accumulation and detoxification dynamics, we construct a simplified one-box model, defined by two parameters: 1) the proportionality constant between A. catenella concentration and PSP and 2) the instantaneous PSP decay rate. In spite of the limited nature of available data, the proposed model described significantly the observed variation in accumulation and detoxification trends of PSP. It remains. However, an evident need to validate the model against independent data sets from the same area and to identify and quantify sources of variability, uncertainty and bias that may affect model parameters.</t>
  </si>
  <si>
    <t>[Molinet, Carlos; Diaz, Patricio] Univ Austral Chile, Inst Acuicultura, Puerto Montt, Chile; [Seguel, Miriam] Univ Austral Chile, Ctr Reg Anal Recursos &amp; Medio Ambiente, Puerto Montt, Chile; [Molinet, Carlos; Niklitschek, Edwin] Univ Austral Chile, Ctr Trapananda, Coyhaique, Chile</t>
  </si>
  <si>
    <t>Universidad Austral de Chile; Universidad Austral de Chile; Universidad Austral de Chile</t>
  </si>
  <si>
    <t>Molinet, C (corresponding author), Univ Austral Chile, Inst Acuicultura, Los Pinos S-N, Puerto Montt, Chile.</t>
  </si>
  <si>
    <t>cmolinet@uach.cl</t>
  </si>
  <si>
    <t>Diaz, Patricio/B-8128-2018; Niklitschek, Edwin/A-7066-2008</t>
  </si>
  <si>
    <t>Diaz, Patricio/0000-0002-9403-8151; Niklitschek, Edwin/0000-0001-5561-3494</t>
  </si>
  <si>
    <t>Chilean Fisheries Research Fund [FIP 95-23B, FIP 97-49]; Aysen Regional Government [30010880-0]; Chilean Scientific and Technological Development Fund [FONDEF MR07I1007]</t>
  </si>
  <si>
    <t>Chilean Fisheries Research Fund; Aysen Regional Government; Chilean Scientific and Technological Development Fund</t>
  </si>
  <si>
    <t>Monitoring programs were funded by the Chilean Fisheries Research Fund (FIP 95-23B and FIP 97-49). Data analysis was supported by a project funded by the Aysen Regional Government (FNDR BIP No. 30010880-0), and the Chilean Scientific and Technological Development Fund (FONDEF MR07I1007). Three anonymous reviewers contributed to improve significantly this study.</t>
  </si>
  <si>
    <t>INST OCEANOLOGIA, UNIV VALPARAISO</t>
  </si>
  <si>
    <t>VINA DEL MAR</t>
  </si>
  <si>
    <t>CASILLA 13-D, VINA DEL MAR, 00000, CHILE</t>
  </si>
  <si>
    <t>0717-3326</t>
  </si>
  <si>
    <t>REV BIOL MAR OCEANOG</t>
  </si>
  <si>
    <t>Rev. Biol. Mar. Oceanogr.</t>
  </si>
  <si>
    <t>642EJ</t>
  </si>
  <si>
    <t>WOS:000281186300001</t>
  </si>
  <si>
    <t>Blanco, J; Martin, H; Mariño, C</t>
  </si>
  <si>
    <t>Blanco, Juan; Martin, Helena; Marino, Carmen</t>
  </si>
  <si>
    <t>Reduction of diarrhetic shellfish poisoning (DSP) toxins accumulation in cultured mussels by means of rope clustering and hydrodynamic barriers</t>
  </si>
  <si>
    <t>DSP; Diarrhetic shellfish poisoning; Mitigation; Mussel; Hydrodynamic barrier; Grouping; Accumulation</t>
  </si>
  <si>
    <t>SCALLOP PECTEN-MAXIMUS; HARMFUL ALGAL BLOOMS; CLAY FLOCCULATION; MYTILUS-EDULIS; FEEDING-BEHAVIOR; DOMOIC ACID; DINOFLAGELLATE; DEPURATION; DETOXIFICATION; MITIGATION</t>
  </si>
  <si>
    <t>Accumulation of marine toxins in the organisms is one of the most important problems of the bivalve aquaculture. Mitigation methods are difficult to implement especially in species, as the mussel Mytilus galloprovincialis, which have a relatively low commercial value. For this species, one possible way of decreasing the toxin accumulation is to restrict the availability of toxic cells to the mussels by means of the reduction of the water flow around the perimeter of the culture ropes. We have checked the effectivity to decrease the accumulation of DSP toxins (okadaic acid) in mussels of two ways of obtaining that reduction: surrounding the ropes with a fishing net (1 cm mesh); and grouping the ropes (groups of four). During a four week period - with relatively high concentrations of particulate matter - those two ways were tested and shown to effectively reduce both, toxin concentration and toxin burden of cultured mussels exposed to toxic populations of Dinophysis acuminata. The observed reductions were important, 41% and 37% for grouping and surrounding with a net, respectively. Both methods can be used for mussel rafts and long lines and it is very likely they could be also effective with other kinds of toxicity and with other environmental conditions. Statement of relevance: It would allow a substantial reduction of toxin accumulation.</t>
  </si>
  <si>
    <t>[Blanco, Juan; Martin, Helena; Marino, Carmen] Ctr Invest Marinas, Pedras Coron S-N,Apdo 13, Vilanova De Arousa 36620, Spain</t>
  </si>
  <si>
    <t>Blanco, J (corresponding author), Ctr Invest Marinas, Pedras Coron S-N,Apdo 13, Vilanova De Arousa 36620, Spain.</t>
  </si>
  <si>
    <t>juan.carlos.blanco.perez@xunta.gal</t>
  </si>
  <si>
    <t>Donangelo, Carmen/AFM-9660-2022; Blanco, Juan/A-8000-2008</t>
  </si>
  <si>
    <t>Blanco, Juan/0000-0003-2123-7747</t>
  </si>
  <si>
    <t>OPMEGA; Conselleria de Innovacion e Industria of the Xunta de Galicia [PGIDIT06RMA012E]</t>
  </si>
  <si>
    <t>OPMEGA; Conselleria de Innovacion e Industria of the Xunta de Galicia</t>
  </si>
  <si>
    <t>This work was funded by OPMEGA and the Conselleria de Innovacion e Industria of the Xunta de Galicia, through the project PGIDIT06RMA012E. We acknowledge the Department of Biotoxins of INTECMAR for supplying the information needed select the date to start the experiment and to the owners and crew of the auxiliary boat of the rafts Rouco Rios and Jalda.</t>
  </si>
  <si>
    <t>10.1016/j.aquaculture.2017.05.034</t>
  </si>
  <si>
    <t>FE2GM</t>
  </si>
  <si>
    <t>WOS:000408034700016</t>
  </si>
  <si>
    <t>Marrouchi, R; Dziri, F; Belayouni, N; Hamza, A; Benoit, E; Molgó, J; Kharrat, R</t>
  </si>
  <si>
    <t>Marrouchi, Riadh; Dziri, Faten; Belayouni, Nawel; Hamza, Asma; Benoit, Evelyne; Molgo, Jordi; Kharrat, Riadh</t>
  </si>
  <si>
    <t>Quantitative Determination of Gymnodimine-A by High Performance Liquid Chromatography in Contaminated Clams from Tunisia Coastline</t>
  </si>
  <si>
    <t>MARINE BIOTECHNOLOGY</t>
  </si>
  <si>
    <t>Clams depuration; Gymnodimine-A; HPLC; Mouse bioassay</t>
  </si>
  <si>
    <t>SHELLFISH POISONING TOXINS; MASS SPECTROMETRY; MOUSE BIOASSAY; ACCUMULATION; PHYTOPLANKTON; DEPURATION; PROFILES; MUSSELS</t>
  </si>
  <si>
    <t>Quantitative determination by high performance liquid chromatography (HPLC) was performed for gymnodimine-A (GYM-A), a phycotoxin responsible for the contamination of Tunisian clams. This study demonstrates a rapid and reproducible HPLC-ultraviolet (UV) method for extraction, detection and quantification of GYM-A in toxic clams. The extraction of GYM-A from the digestive gland of clams in acetone, subsequent clean-up with diethyl ether and extraction with dichloromethane is the more valid protocol. Chromatography analyses were performed using a gradient of acetonitrile-water (10:90 to 90:10), containing trifluoroacetic acid (0.1%) for 20 min at 1 mL/min rate with a C18 column. Recovery rates exceeded 96%, and limits of detection and quantification were 5 ng/mL and 8 ng/g digestive gland, respectively. Repeatability and reproducibility were tested for various samples containing different levels of GYM-A. A significant correlation was observed between toxicity level of samples and the determined amount of GYM-A. Also, the persistence of GYM-A in contaminated clams from Boughrara lagoon was demonstrated. The kinetics discharge study of GYM-A in controlled medium, during 1 month, showed that the process of depuration was biphasic with an exponential discharge of 75% of the total amount of sequestered GYM-A during the first 12 days followed by a slow discharge (&gt; 10%) for the subsequent days up to the seventeenth day. This is the first time that a quantitative study of GYM-A in clams from Tunisian coasts is performed through the development of a new method for detection and quantify of this phycotoxin. We found HPLC-UV a reliable and suitable alternative to the mouse bioassay.</t>
  </si>
  <si>
    <t>[Marrouchi, Riadh; Dziri, Faten; Belayouni, Nawel; Kharrat, Riadh] Inst Pasteur Tunis, Lab Toxines Alimentaires, Tunis 1002, Tunisia; [Benoit, Evelyne; Molgo, Jordi] CNRS, Alfred Fessard FRC2118, Inst Neurobiol, Lab Neurobiol Cellulaire &amp; Mol UPR9040, F-91198 Gif Sur Yvette, France; [Hamza, Asma] Ctr Sfax, Inst Natl Sci &amp; Technol Mer, Sfax 3018, Tunisia</t>
  </si>
  <si>
    <t>Pasteur Network; Universite de Tunis-El-Manar; Institut Pasteur Tunis; Centre National de la Recherche Scientifique (CNRS); Universite Paris Saclay; Universite de Sfax; Institut National des Sciences et Technologies de la Mer</t>
  </si>
  <si>
    <t>Kharrat, R (corresponding author), Inst Pasteur Tunis, Lab Toxines Alimentaires, BP 74, Tunis 1002, Tunisia.</t>
  </si>
  <si>
    <t>riadh.kharrat@pasteur.rns.tn</t>
  </si>
  <si>
    <t>Marrouchi, Riadh/0000-0003-2311-576X; BENOIT, Evelyne/0000-0001-5501-0888; Marrouchi, Riadh/0009-0007-4901-3100</t>
  </si>
  <si>
    <t>1436-2228</t>
  </si>
  <si>
    <t>1436-2236</t>
  </si>
  <si>
    <t>MAR BIOTECHNOL</t>
  </si>
  <si>
    <t>Mar. Biotechnol.</t>
  </si>
  <si>
    <t>10.1007/s10126-009-9245-7</t>
  </si>
  <si>
    <t>Biotechnology &amp; Applied Microbiology; Marine &amp; Freshwater Biology</t>
  </si>
  <si>
    <t>659UR</t>
  </si>
  <si>
    <t>WOS:000282592900010</t>
  </si>
  <si>
    <t>Jauffrais, T; Marcaillou, C; Herrenknecht, C; Truquet, P; Séchet, V; Nicolau, E; Tillmann, U; Hess, P</t>
  </si>
  <si>
    <t>Jauffrais, Thierry; Marcaillou, Claire; Herrenknecht, Christine; Truquet, Philippe; Sechet, Veronique; Nicolau, Elodie; Tillmann, Urban; Hess, Philipp</t>
  </si>
  <si>
    <t>Azaspiracid accumulation, detoxification and biotransformation in blue mussels (Mytilus edulis) experimentally fed Azadinium spinosum</t>
  </si>
  <si>
    <t>Azaspiracid; Azadinium spinosum; Marine biotoxins; AZA; Tissue distribution; Histology; Bivalve molluscs; Liquid chromatography coupled to tandem mass spectrometry</t>
  </si>
  <si>
    <t>PARALYTIC SHELLFISH TOXINS; OYSTERS CRASSOSTREA-GIGAS; ANATOMICAL DISTRIBUTION; KING SCALLOP; 1ST EVIDENCE; ANALOGS; DINOFLAGELLATE; ALEXANDRIUM; DEPURATION; DINOPHYCEAE</t>
  </si>
  <si>
    <t>Azadinium spinosum (Elbrachter and Tillmann), a small marine dinoflagellate, has been recently described as a de novo producer of azaspiracid-1 and -2 (AZA1 and -2) diarrhoeic toxins. A culture of A. spinosum was established in our laboratory and optimised for pilot-scale production of this organism, to evaluate and understand AZA1 and -2 accumulation and biotransformation in blue mussels (Mytilus edulis) fed with A. spinosum. Adult mussels were continuously exposed to A. spinosum over 1 week in 160 L cylindrical conical tanks. Three different diets were tested for contamination: 5000, 10 000 cells mL(-1) of A. spinosum and a mixture of 5000 cells mL(-1) of A. spinosum with 5000 cells mL(-1) of Isochrysis aff. galbana (T-Iso, CCAP 927/14). During the subsequent period of detoxification (2 weeks), contaminated mussels were continuously fed with 5000 cells mL(-1) of T-Iso. Kinetics of accumulation, detoxification and biotransformation were evaluated, as well as the toxin distribution and the effect of A. spinosum on mussel digestive gland tubules. M. edulis fed on A. spinosum in the three tested conditions; this finding confirmed our recent experiments feeding A. spinosum to mussels. The original algal toxins AZA1 and -2, as well as mussel metabolites AZA3 to 12, -17, -19, -21 and -23 were found during these trials. After as little as 6 h, azaspiracid contents in mussels reached the EU regulatory limit, and metabolites were observed in all conditions at approximately 25% of the total AZA content. This fraction exceeded 50% after 24 h, and continued to increase until the end of the study. AZA17 and -19 were found to be the main metabolites, with AZA17 concentrations estimated in the same order of magnitude as that of the main algal toxin, AZA1. (c) 2012 Elsevier Ltd. All rights reserved.</t>
  </si>
  <si>
    <t>[Jauffrais, Thierry; Marcaillou, Claire; Truquet, Philippe; Sechet, Veronique; Nicolau, Elodie; Hess, Philipp] IFREMER, Lab EMP PHYC, F-44311 Nantes, France; [Herrenknecht, Christine] Nantes Atlantique Univ, MMS E42160, F-44035 Nantes, France; [Tillmann, Urban] Alfred Wegener Inst Polar &amp; Marine Res, D-27570 Bremerhaven, Germany</t>
  </si>
  <si>
    <t>Ifremer; Nantes Universite; Helmholtz Association; Alfred Wegener Institute, Helmholtz Centre for Polar &amp; Marine Research</t>
  </si>
  <si>
    <t>Jauffrais, T (corresponding author), IFREMER, Lab EMP PHYC, Rue Ile dYeu, F-44311 Nantes, France.</t>
  </si>
  <si>
    <t>Thierry.jauffrais@ifremer.fr; Philipp.Hess@ifremer.fr</t>
  </si>
  <si>
    <t>NICOLAU, Elodie/ADO-7121-2022; Jauffrais, Thierry/Q-5089-2018; Hess, Philipp/G-1761-2010</t>
  </si>
  <si>
    <t>Jauffrais, Thierry/0000-0001-9681-6239; Hess, Philipp/0000-0002-9047-1345; sechet, veronique/0000-0002-7085-3215; Nicolau, Elodie/0000-0003-0849-4503</t>
  </si>
  <si>
    <t>Marine Institute; Marine Research Sub-Programme of the National Development Plan; European Regional Development Fund (ASTOX2); Ifremer from the French Ministry of Education, Research and Technology through Programme 187 of the National Finance Law</t>
  </si>
  <si>
    <t>Marine Institute; Marine Research Sub-Programme of the National Development Plan; European Regional Development Fund (ASTOX2)(European Union (EU)); Ifremer from the French Ministry of Education, Research and Technology through Programme 187 of the National Finance Law</t>
  </si>
  <si>
    <t>This study was carried out under the Sea Change strategy with the support of the Marine Institute and the Marine Research Sub-Programme of the National Development Plan 2007-2013, co-financed by the European Regional Development Fund (ASTOX2). Further funding was obtained through Ifremer from the French Ministry of Education, Research and Technology through Programme 187 of the National Finance Law. The authors would like to thank all the members of the laboratory EMP/PHYC at the Atlantic Centre of Ifremer for their help and technical advice during this study and especially Drs. Patrick Lassus and Regis Baron for the constructive discussions and valuable comments.</t>
  </si>
  <si>
    <t>10.1016/j.toxicon.2012.04.351</t>
  </si>
  <si>
    <t>978WS</t>
  </si>
  <si>
    <t>WOS:000306777100016</t>
  </si>
  <si>
    <t>Amzil, Z; Sibat, M; Royer, F; Savar, V</t>
  </si>
  <si>
    <t>Amzil, Zouher; Sibat, Manoella; Royer, Florence; Savar, Veronique</t>
  </si>
  <si>
    <t>First report on azaspiracid and yessotoxin groups detection in French shellfish</t>
  </si>
  <si>
    <t>lipophilic toxins; azaspiracid group; yessotoxin group; shellfish; LC-MS/MS analyses</t>
  </si>
  <si>
    <t>MUSSELS MYTILUS-EDULIS; PROTOCERATIUM-RETICULATUM; LIQUID-CHROMATOGRAPHY; ADRIATIC SEA; MASS-SPECTROMETRY; DIARRHETIC TOXINS; ANALOGS; TOXICITY; CONFIRMATION; EXTRACTION</t>
  </si>
  <si>
    <t>The French Phytoplankton and Phycotoxins monitoring network (REPHY) recently found positive or dubious negative shellfish samples using lipophilic toxins mouse bioassay. These samples were analyzed by liquid chromatography (LC) in combination with mass spectrometry (MS) to detect the following toxins: okadaic acid (OA), dinophysistoxins (DTXs), pectenotoxins (PTXs), azaspiracids (AZAs), yessotoxins (YTXs), spirolides (SPXs) and gymnodimines (GYMs). Over the 2006-2007 period, chemical analyses revealed various lipophilic toxin profiles according to shellfish sampling locations. In addition to OA and/or PTX-2 and their derivatives, several other compounds were found for the first time in France: (1) during the summer of 2006, AZA-1 and AZA-2 in Queen scallops (Aequipecten opercularis) from Northern Brittany; (2) during the summer of 2007, YTX and its major metabolites (45-hydroxy-YTX, homo-YTX, carboxy-YTX) in shellfish from the Mediterranean coast. Regarding YTX-group, the toxin profiles evolution in mussels during summer showed that: (i) the carboxy-YTX depuration rate was much slower than the YTX and 45-hydroxy-YTX ones; (ii) the homo-YTX concentration, which was initially very weak, increased significantly during the last deputation phase, which seems to reveal a YTX-group high metabolisation level in mussels. This paper reports for the first time on AZA and YTX-groups detection in French shellfish. (C) 2008 Elsevier Ltd. All rights reserved.</t>
  </si>
  <si>
    <t>[Amzil, Zouher; Sibat, Manoella; Royer, Florence; Savar, Veronique] IFREMER, Microbiol &amp; Phycotoxins Dept, F-44311 Nantes, France</t>
  </si>
  <si>
    <t>Amzil, Z (corresponding author), IFREMER, Microbiol &amp; Phycotoxins Dept, BP 21105, F-44311 Nantes, France.</t>
  </si>
  <si>
    <t>zouher.amzil@ifremer.fr</t>
  </si>
  <si>
    <t>Sibat-dubois, manoella/0000-0001-5105-6467</t>
  </si>
  <si>
    <t>10.1016/j.toxicon.2008.05.006</t>
  </si>
  <si>
    <t>WOS:000258816500005</t>
  </si>
  <si>
    <t>Farrell, H; O'Connor, W; Seebacher, F; Harwood, DT; Murray, S</t>
  </si>
  <si>
    <t>Farrell, Hazel; O'Connor, Wayne; Seebacher, Frank; Harwood, D. Tim; Murray, Shauna</t>
  </si>
  <si>
    <t>MOLECULAR DETECTION OF THE SXTA GENE FROM SAXITOXIN-PRODUCING ALEXANDRIUM MINUTUM IN COMMERCIAL OYSTERS</t>
  </si>
  <si>
    <t>Alexandrium minutum; sxtA gene; qPCR; saxitoxin; Crassostrea gigas</t>
  </si>
  <si>
    <t>PARALYTIC SHELLFISH TOXINS; CLAM HIATULA-ROSTRATA; HARMFUL ALGAL BLOOMS; REAL-TIME PCR; POISONING TOXINS; DIFFERENTIAL ACCUMULATION; LIQUID-CHROMATOGRAPHY; PSP TOXINS; FUNDYENSE; CATENELLA</t>
  </si>
  <si>
    <t>The production of toxic secondary metabolites by marine phytoplankton and their accumulation in molluscs and fish has ecosystem-wide and human health impacts. The potent neurotoxin saxitoxin and its analogs, which can cause paralytic shellfish poisoning, are produced by species of the dinoflagellate genus Alexandrium. These toxins can accumulate in filter-feeding molluscs, including commercially grown species of shellfish. A feeding experiment was designed to assess the use of quantitative polymerase chain reaction to detect a gene involved in saxitoxin biosynthesis (sxtA) in two commercial oyster stocks. Both diploid and triploid Crassostrea gigas were fed with toxic cultures of Alexandrium minutum over a period of 12 days to allow toxin accumulation. A barcoding gene specific to Alexandrium (ITS 5.8s rRNA) and the sxtA gene, domain 4, which is specific to the saxitoxin synthesis pathway, were assayed. Both targets were detected in oysters collected after 6 and 12 days feeding with A. minutum, and after 24 h of depuration during which the oysters were fed nontoxic microalgae only. The target genes were not detected in control oysters. These methods can be used as a relatively rapid and inexpensive screen that is indicative of the presence of saxitoxin-producing microalgae in shellfish.</t>
  </si>
  <si>
    <t>[Farrell, Hazel; Murray, Shauna] Univ Technol Sydney, Plant Funct Biol &amp; Climate Change Cluster C3, Level 6 Bldg 4,745 Harris St &amp; 95 Thomas St, Ultimo, NSW 2007, Australia; [Farrell, Hazel; Murray, Shauna] Sydney Inst Marine Sci, Chowder Bay Rd, Mosman, NSW 2088, Australia; [O'Connor, Wayne] Port Stephens Fisheries Inst, Dept Primary Ind, Locked Bag 1, Nelson Bay, NSW 2315, Australia; [Seebacher, Frank] Univ Sydney, Sch Biol Sci, Integrat Physiol, Heydon Laurence Bldg A08, Sydney, NSW 2006, Australia; [Harwood, D. Tim] Cawthron Inst, 98 Halifax St, Nelson 7010, New Zealand</t>
  </si>
  <si>
    <t>University of Technology Sydney; Sydney Institute of Marine Science; Department of Primary Industries &amp; Regional Development NSW; University of Sydney; Cawthron Institute</t>
  </si>
  <si>
    <t>Murray, S (corresponding author), Univ Technol Sydney, Plant Funct Biol &amp; Climate Change Cluster C3, Level 6 Bldg 4,745 Harris St &amp; 95 Thomas St, Ultimo, NSW 2007, Australia.;Murray, S (corresponding author), Sydney Inst Marine Sci, Chowder Bay Rd, Mosman, NSW 2088, Australia.</t>
  </si>
  <si>
    <t>O'Connor, Wayne/AAL-8097-2020; Harwood, Tim/H-3636-2012; Murray, Shauna/JAN-6668-2023; Murray, Shauna A/K-5781-2015; Farrell, Hazel/H-1745-2013</t>
  </si>
  <si>
    <t>Murray, Shauna A/0000-0001-7096-1307; Seebacher, Frank/0000-0002-2281-9311; Farrell, Hazel/0000-0003-0890-7953; O'Connor, Wayne/0000-0002-0972-4668</t>
  </si>
  <si>
    <t>Australian Research Council [LP110100516]; NSW Food Authority; Australian Research Council [LP110100516] Funding Source: Australian Research Council</t>
  </si>
  <si>
    <t>Australian Research Council(Australian Research Council); NSW Food Authority; Australian Research Council(Australian Research Council)</t>
  </si>
  <si>
    <t>An Australian Research Council Linkage grant no. LP110100516 to SM, FS, and WOC supported this work. This is contribution number 171 from the Sydney Institute of Marine Science. We thank the staff at the DPI Port Stephens Fisheries Institute for technical support during the experiment. We acknowledge Gurjeet Kohli at UTS for guidance during DNA extractions. The advice of research and technical staff at the Cawthron Institute, New Zealand, in toxin analysis is acknowledged. We also thank Anthony Zammit and the NSW Food Authority for funding support. HF would like to thank Paul Parton for assistance with figure formatting.</t>
  </si>
  <si>
    <t>10.2983/035.035.0118</t>
  </si>
  <si>
    <t>DN0HA</t>
  </si>
  <si>
    <t>WOS:000376743800018</t>
  </si>
  <si>
    <t>Battistini, R; Listorti, V; Squadrone, S; Pederiva, S; Abete, MC; Mua, R; Ciccotelli, V; Suffredini, E; Maurella, C; Baioni, E; Orlandi, M; Ercolini, C; Serracca, L</t>
  </si>
  <si>
    <t>Battistini, Roberta; Listorti, Valeria; Squadrone, Stefania; Pederiva, Sabina; Abete, Maria Cesarina; Mua, Roberto; Ciccotelli, Valentina; Suffredini, Elisabetta; Maurella, Cristiana; Baioni, Elisa; Orlandi, Mino; Ercolini, Carlo; Serracca, Laura</t>
  </si>
  <si>
    <t>Occurrence and persistence of enteric viruses, arsenic and biotoxins in Pacific oysters farmed in an Italian production site</t>
  </si>
  <si>
    <t>Norovirus; Hepatitis E virus; Marine biotoxins; Arsenic</t>
  </si>
  <si>
    <t>HEPATITIS-E VIRUS; LIPOPHILIC TOXINS; 1ST DETECTION; MARINE ECOSYSTEMS; GENETIC DIVERSITY; ADRIATIC SEA; OKADAIC ACID; TRACE-METALS; GENOTYPE 3; LC-MS/MS</t>
  </si>
  <si>
    <t>The presence of Norovirus (NoV) and Hepatitis E virus (HEV) in non-depurated and depurated oysters raised in the north-west Italian coast was investigated by quantitative real-time RT-PCR. Total and inorganic arsenic (As) and the presence of marine biotoxins (DSP, ASP, PSP) by LC-MS were also investigated. NoV was detected through all the sampling period in non depurated and depurated oysters with highest levels during wintertime (&gt;10(4) genome copies per gram, gc/g) and minimum values in summer below the LOQ (&lt;130/140 gc/g). HEV has never been found as well as biotoxins. Total As concentration was found in oysters in the range 0.45-3.0 mg/kg, while inorganic As was found in all samples in concentrations below the LOQ (&lt;0.020 mg/kg). The study highlights how the 24 h depuration process didn't reduce significantly NoV levels and therefore the high concentration of NoV in oysters could represent a risk for consumers especially during winter and spring months.</t>
  </si>
  <si>
    <t>[Battistini, Roberta; Listorti, Valeria; Squadrone, Stefania; Pederiva, Sabina; Abete, Maria Cesarina; Mua, Roberto; Ciccotelli, Valentina; Maurella, Cristiana; Baioni, Elisa; Ercolini, Carlo; Serracca, Laura] Ist Zooprofilatt Sperimentale Piemonte, Liguria Valle Aosta, Turin, Italy; [Suffredini, Elisabetta] Ist Super Sanita, Dept Food Safety Nutr &amp; Vet Publ Hlth, Rome, Italy; [Orlandi, Mino] Liguria Local Hlth Unit ASL 5, Complex Unit Hyg Foods &amp; Anim Origin, La Spezia, Italy</t>
  </si>
  <si>
    <t>IZS Piemonte Liguria e Valle D'aosta; Istituto Superiore di Sanita (ISS)</t>
  </si>
  <si>
    <t>Battistini, R (corresponding author), Ist Zooprofilatt Sperimentale Piemonte, Liguria Valle Aosta, Turin, Italy.</t>
  </si>
  <si>
    <t>roberta.battistini@izsto.it</t>
  </si>
  <si>
    <t>squadrone, stefania/D-2024-2016; Ciccotelli, Valentina/AAC-6827-2022; Battistini, Roberta/O-4269-2019; cesarina, maria/AAY-7548-2020; listorti, Valeria/AAC-3771-2022; Pederiva, Sabina/GOE-6858-2022; Suffredini, Elisabetta/H-8227-2014</t>
  </si>
  <si>
    <t>Serracca, Laura/0000-0002-9270-8174; Pederiva, Sabina/0000-0003-3704-9329; Ciccotelli, Valentina/0000-0001-8887-4455; Suffredini, Elisabetta/0000-0001-7605-0539; Battistini, Roberta/0000-0002-1470-3941; Listorti, Valeria/0000-0002-4292-475X; squadrone, stefania/0000-0003-1365-7258</t>
  </si>
  <si>
    <t>Ministry of Health, Italy [IZS PLV 06/17]</t>
  </si>
  <si>
    <t>Ministry of Health, Italy(Ministry of Health, Italy)</t>
  </si>
  <si>
    <t>This work was supported by Ministry of Health, Italy, grant number IZS PLV 06/17.</t>
  </si>
  <si>
    <t>10.1016/j.marpolbul.2020.111843</t>
  </si>
  <si>
    <t>FEB 2021</t>
  </si>
  <si>
    <t>QH3WJ</t>
  </si>
  <si>
    <t>WOS:000618207200002</t>
  </si>
  <si>
    <t>Garcia-Corona, JL; Hegaret, H; Deleglise, M; Marzari, A; Rodriguez-Jaramillo, C; Foulon, V; Fabioux, C</t>
  </si>
  <si>
    <t>Garcia-Corona, Jose Luis; Hegaret, Helene; Deleglise, Margot; Marzari, Adeline; Rodriguez-Jaramillo, Carmen; Foulon, Valentin; Fabioux, Caroline</t>
  </si>
  <si>
    <t>First subcellular localization of the amnesic shellfish toxin, domoic acid, in bivalve tissues: Deciphering the physiological mechanisms involved in its long-retention in the king scallop Pecten maximus</t>
  </si>
  <si>
    <t>Editor; Jose ? Luis Garcia-Corona; Amnesic shellfish poisoning; Domoic acid; Immunodetection; Toxicokinetics; Scallops; Autophagosomes</t>
  </si>
  <si>
    <t>PSEUDO-NITZSCHIA; CRASSOSTREA-GIGAS; PACIFIC OYSTER; AUTOPHAGY; DEPURATION; ACCUMULATION; CELLS; SEA</t>
  </si>
  <si>
    <t>Domoic acid (DA), the phycotoxin responsible for amnesic shellfish poisoning (ASP), is an excitatory amino acid naturally produced by at least twenty-eight species of the bloom-forming marine diatoms Pseudo-nitzschia spp. Suspension feeders, such as bivalve mollusks, can accumulate and lengthy retain high amounts of DA in their tissues, threatening human health and leading to extensive-prolonged fishery closures, and severe economic losses. This is particularly problematic for the king scallop Pecten maximus, which retains high burdens of DA from months to years compared to other fast-depurator bivalves. Nonetheless, the physiological and cellular processes responsible for this retention are still unknown. In this work, for the first time, a novel immunohistochemical techniques based on the use of an anti-DA antibody was successfully developed and applied for DAdetection in bivalve tissues at a subcellular level. Our results show that in naturally contaminated P. maximus following a Pseudo-nitzschia australis outbreak, DA is visualized mainly within small membrane-bounded vesicles (1 - 2.5 mu m) within the digestive gland cells, identified as autophagosomic structures by means of immuneelectron microscopy, as well as in the mucus-producing cells, particularly those from gonad ducts and digestive tract. Trapping of DA in autophagososomes may be a key mechanism in the long retention of DA in scallops. These results and the development of DA-immunodetection are essential to provide a better understanding of the fate of DA, and further characterize DA contamination-decontamination kinetics in marine bivalves, as well as the main mechanisms involved in the long retention of this toxin in P. maximus.</t>
  </si>
  <si>
    <t>[Garcia-Corona, Jose Luis; Hegaret, Helene; Deleglise, Margot; Marzari, Adeline; Fabioux, Caroline] Inst Univ Europeen Mer, Lab Sci Environm Marin, Technopole Brest Irois, CNRS,UBO,IFREMER,IRD,UMR6539, F-29280 Plouzane, France; [Rodriguez-Jaramillo, Carmen] Ctr Invest Biolo Noroeste CIBNOR, Mar Bermejo 195, La Paz 23090, Mexico; [Foulon, Valentin] Univ Bretagne Loire, ENIB, UMR CNRS 6285, LabSTICC, F-29238 Brest, France</t>
  </si>
  <si>
    <t>Centre National de la Recherche Scientifique (CNRS); CNRS - Institute of Ecology &amp; Environment (INEE); Universite de Bretagne Occidentale; Institut Universitaire Europeen de la Mer (IUEM); Ifremer; Institut de Recherche pour le Developpement (IRD); Ecole Nationale d'Ingenieurs de Brest (ENIB); Universite de Bretagne Occidentale</t>
  </si>
  <si>
    <t>Fabioux, C (corresponding author), Inst Univ Europeen Mer, Lab Sci Environm Marin, Technopole Brest Irois, CNRS,UBO,IFREMER,IRD,UMR6539, F-29280 Plouzane, France.</t>
  </si>
  <si>
    <t>cfabioux@univ-brest.fr</t>
  </si>
  <si>
    <t>Fabioux, Caroline/AAC-4378-2019; Hegaret, Helene/B-7206-2008</t>
  </si>
  <si>
    <t>Garcia Corona, Jose Luis/0000-0001-6254-2997; Hegaret, Helene/0000-0003-4639-9013; Deleglise, Margot/0009-0006-6584-4791; Fabioux, Caroline/0000-0002-9436-5128</t>
  </si>
  <si>
    <t>research project MaSCoET (Maintien du Stock de Coquillages en lien avec la problematique des Efflorescences Toxiques) - France Filiere Peche and Brest Metropole; project CoDDA (Contamination and Decontamination of Domoic Acid in marine bivalves) - ISblue; CONACyT, Mexico [2019-000025-01EXTF-00067]</t>
  </si>
  <si>
    <t>research project MaSCoET (Maintien du Stock de Coquillages en lien avec la problematique des Efflorescences Toxiques) - France Filiere Peche and Brest Metropole; project CoDDA (Contamination and Decontamination of Domoic Acid in marine bivalves) - ISblue; CONACyT, Mexico(Consejo Nacional de Ciencia y Tecnologia (CONACyT))</t>
  </si>
  <si>
    <t>This work received financial support from the research project MaSCoET (Maintien du Stock de Coquillages en lien avec la problematique des Efflorescences Toxiques) financed by France Filiere Peche and Brest Metropole, and the project CoDDA (Contamination and Decontamination of Domoic Acid in marine bivalves) funded by ISblue under the academic responsibility of JLGC, CF and HH. JLGC is recipient of a doctorate fellowship from CONACyT, Mexico (REF: 2019-000025-01EXTF-00067) .</t>
  </si>
  <si>
    <t>10.1016/j.hal.2022.102251</t>
  </si>
  <si>
    <t>MAY 2022</t>
  </si>
  <si>
    <t>2C2PQ</t>
  </si>
  <si>
    <t>WOS:000810716700004</t>
  </si>
  <si>
    <t>Bresnan, E; Fryer, RJ; Fraser, S; Smith, N; Stobo, L; Brown, N; Turrell, E</t>
  </si>
  <si>
    <t>Bresnan, E.; Fryer, R. J.; Fraser, S.; Smith, N.; Stobo, L.; Brown, N.; Turrell, E.</t>
  </si>
  <si>
    <t>The relationship between Pseudo-nitzschia (Peragallo) and domoic acid in Scottish shellfish</t>
  </si>
  <si>
    <t>Pseudo-nitzschia; Domoic acid; Mytilus edulis; Pecten maximus; Scotland</t>
  </si>
  <si>
    <t>SCALLOP PECTEN-MAXIMUS; KING SCALLOP; COMPLEX BACILLARIOPHYCEAE; SILICATE LIMITATION; SERIATA BACILLARIOPHYCEAE; SPP. BACILLARIOPHYCEAE; ALGAL TOXINS; WATERS; DEPURATION; CULTURE</t>
  </si>
  <si>
    <t>The diatom genus Pseudo-nitzschia (Peragallo) associated with the production of domoic acid (DA), the toxin reposnsible for amnesic shellfish poisoning, is abundant in Scottish waters. A two year study examined the relationship between Pseudo-nitzschia cells in the water column and DA concentration in blue mussels (Mytilus edulis) at two sites, and king scallops (Pecten maximus) at one site. The rate of DA uptake and depuration differed greatly between the two species with M. edulis whole tissue accumulating and depurating 7 mu g g(-1) (now expressed as mg kg(-1)) per week. In contrast, it took 12 weeks for DA to depurate from P. maximus gonad tissue from a concentration of 68 mu g g(-1) (now mg kg(-1)) to &lt;20 mu g g(-1) (now mg kg(-1)). The DA depuration rate from P. maximus whole tissue was &lt;5% per week during both years of the study. Correlations between the Pseudo-nitzschia cell densities and toxin concentrations were weak to moderate for M. edulis and weak for P. maximus. Seasonal diversity on a species level was observed within the Pseudo-nitzschia genus at both sites with more DA toxicity associated with summer/autumn Pseudo-nitzschia blooms when P. australis was observed in phytoplankton samples. This study reveals the marked difference in DA uptake and depuration in two shellfish species of commercial importance in Scotland. The use of these shellfish species to act as a proxy for DA in the environment still requires investigation. Crown Copyright (C) 2017 Published by Elsevier B.V. All rights reserved.</t>
  </si>
  <si>
    <t>[Bresnan, E.; Fryer, R. J.; Fraser, S.; Smith, N.; Stobo, L.; Brown, N.; Turrell, E.] Marine Scotland Sci, Marine Lab, 375 Victoria Rd, Aberdeen AB11 9DB, Scotland</t>
  </si>
  <si>
    <t>Marine Scotland Science (MSS)</t>
  </si>
  <si>
    <t>Bresnan, E (corresponding author), Marine Scotland Sci, Marine Lab, 375 Victoria Rd, Aberdeen AB11 9DB, Scotland.</t>
  </si>
  <si>
    <t>Foods Standards Agency, Scotland [B04005]; Scottish Government [serviceST03p]</t>
  </si>
  <si>
    <t>Foods Standards Agency, Scotland; Scottish Government</t>
  </si>
  <si>
    <t>The authors would like to thank Jane Grant, Isle Ewe Scallops and Orkney Islands Harbour authority for the collection of samples throughout this study, and Kevin MacKenzie, Microscopy Unit, Institute of Medical Sciences, University of Aberdeen for his assistance with using the TEM. This study was funded by the Foods Standards Agency, Scotland project B04005 and the Scottish Government schedule of serviceST03p.</t>
  </si>
  <si>
    <t>10.1016/j.hal.2017.01.004</t>
  </si>
  <si>
    <t>ES9AU</t>
  </si>
  <si>
    <t>WOS:000399849100020</t>
  </si>
  <si>
    <t>Peteva, Z; Stancheva, M; Georgieva, S; Gerasimova, A; Makedonski, L</t>
  </si>
  <si>
    <t>Gastescu, P; Bretcan, P</t>
  </si>
  <si>
    <t>Peteva, Zlatina; Stancheva, Mona; Georgieva, Stanislava; Gerasimova, Anelia; Makedonski, Lubomir</t>
  </si>
  <si>
    <t>PHYCOTOXIN PROFILE OF PLANKTON NET AND SHELLFISH SAMPLES FROM BULGARIAN BLACK SEA SOUTH COAST: A CASE STUDY</t>
  </si>
  <si>
    <t>4TH INTERNATIONAL CONFERENCE WATER RESOURCES AND WETLANDS</t>
  </si>
  <si>
    <t>Water Resources and Wetlands</t>
  </si>
  <si>
    <t>4th International Conference on Water Resources and Wetlands</t>
  </si>
  <si>
    <t>SEP 05-09, 2018</t>
  </si>
  <si>
    <t>Tulcea, ROMANIA</t>
  </si>
  <si>
    <t>Romanian Limnogeog Assoc</t>
  </si>
  <si>
    <t>toxic phytoplankton species; mussels; LC-MS; PTX-2; YTX</t>
  </si>
  <si>
    <t>HARMFUL ALGAL BLOOMS; PHYTOPLANKTON BLOOMS; TOXIN PROFILE; MUSSELS; YESSOTOXIN; NORTH; IDENTIFICATION; PECTENOTOXINS; ACCUMULATION; ECOSYSTEMS</t>
  </si>
  <si>
    <t>Photosynthetic microorganisms play an important role in aquatic ecosystems. Among them about 300 are involved in harmful events by producing potent and persistent natural toxins (phycotoxins) that can be harmful or even lethal to humans and animals. These chemically diverse compounds synthesized by toxic phytoplankton species have been associated with different syndromes in humans put together in diagnosis shellfish poisoning. As shellfish are filter feeding they can be a possible vector of phycotoxins. Therefore, in EU there are legislative levels of phycotoxins in shellfish above that seafood is not safe for consumption. The dynamics and toxicity of harmful phytoplankton species is unpredictable and variable, influenced by complex of factors. For this reason, an instantaneous phycotoxins determination can be representative when monitoring in not possible. The aim of this research was to study the case of occurrence and concentration of phycotoxins in plankton and mussel samples in a relatively short area on the Bulgarian Black Sea South coast. Sampling was performed during a two-day field trip in June 2017. Phycotoxins determination was performed with liquid chromatography coupled to mass spectrometry (LC-MS). In total plankton, wild and farmed mussel samples were analyzed. Pectenotoxin-2 (PTX-2) was detected in only plankton samples and yessotoxin (YTX) only in mussel samples. As plankton and mussel sampling was performed in same locations, results indicate that PTX-2 accumulation can be expected in mussel samples in perspective. Detection of YTX in only mussel samples demonstrates mussels are in depuration phase. The research provides an evidence for presence YTX and PTX-2 producing phytoplankton species in the investigated area. Determination and isolation of these species would be valuable to better understand and manage the impact of potential harmful algal blooms and in order to prevent human intoxication and losses to aquaculture.</t>
  </si>
  <si>
    <t>[Peteva, Zlatina; Stancheva, Mona; Georgieva, Stanislava; Gerasimova, Anelia; Makedonski, Lubomir] Med Univ Varna, Dept Chem, 84 Tzar Osvoboditel Str, Varna 9000, Bulgaria</t>
  </si>
  <si>
    <t>Medical University Varna</t>
  </si>
  <si>
    <t>Peteva, Z (corresponding author), Med Univ Varna, Dept Chem, 84 Tzar Osvoboditel Str, Varna 9000, Bulgaria.</t>
  </si>
  <si>
    <t>zlatina.peteva@mu-varna.bg; mona_stancheva@abv.bg; stanislavavn@mail.bg; anelia.gerasimova@mu-varna.bg; makedonski@mu-varna.bg</t>
  </si>
  <si>
    <t>Georgieva, Stanislava/JCE-6158-2023; Gerasimova, Anelia/JHS-7637-2023</t>
  </si>
  <si>
    <t>Gerasimova, Anelia/0009-0001-3687-0767</t>
  </si>
  <si>
    <t>National Science Fund of Bulgaria Project [09/1, 48/05.12.2016]</t>
  </si>
  <si>
    <t>National Science Fund of Bulgaria Project</t>
  </si>
  <si>
    <t>This study was conducted as a part of National Science Fund of Bulgaria Project,No 09/1, 48/05.12.2016</t>
  </si>
  <si>
    <t>ROMANIAN LIMNOGEOGRAPHICAL ASSOC</t>
  </si>
  <si>
    <t>TARGOVISTE</t>
  </si>
  <si>
    <t>ALEEA GRIVITEI BL 3 SC C, TARGOVISTE, DAMBOVITA 130060, ROMANIA</t>
  </si>
  <si>
    <t>2285-7923</t>
  </si>
  <si>
    <t>WATER RESOUR WETL</t>
  </si>
  <si>
    <t>Ecology; Environmental Sciences; Water Resources</t>
  </si>
  <si>
    <t>Environmental Sciences &amp; Ecology; Water Resources</t>
  </si>
  <si>
    <t>BR7RN</t>
  </si>
  <si>
    <t>WOS:000669647100030</t>
  </si>
  <si>
    <t>Samara, F; Bejarano, I; Mateos-Molina, D; Abouleish, M; Solovieva, N; Yaghmour, F; Ali, T; Saburova, M</t>
  </si>
  <si>
    <t>Samara, Fatin; Bejarano, Ivonne; Mateos-Molina, Daniel; Abouleish, Mohamed; Solovieva, Nadia; Yaghmour, Fadi; Ali, Tarig; Saburova, Maria</t>
  </si>
  <si>
    <t>Environmental assessment of oyster beds in the northern Arabian Gulf Coast of the United Arab Emirates</t>
  </si>
  <si>
    <t>Phytoplankton; Water quality; Heavy metals; Pollution; Benthos; PAHs</t>
  </si>
  <si>
    <t>HEAVY-METAL POLLUTION; WATER-QUALITY; MARINE-ENVIRONMENT; BIVALVE MOLLUSKS; CLIMATE-CHANGE; PERSIAN-GULF; PHYTOPLANKTON; REEFS; POPULATIONS; MANAGEMENT</t>
  </si>
  <si>
    <t>The United Arab of Emirates (UAE) hosts valuable coastal and marine biodiversity, and oysters are one of the habitants of its marine ecosystem. Oysters play an essential role in the nearshore coasts where they work as an active filter. They filter nutrients, phytoplankton, sediments, heavy metals, and toxins out of the water, which improves the water quality. This is the first study that characterizes oyster bed habitats in the UAE by analyzing water quality parameters, polycyclic aromatic hydrocarbons (PAHs), organochlorine pesticides (OCPs)and heavy metals in water, sediments and oyster samples collected from five locations along the coasts of Sharjah, Ajman, and Umm al Quwain. Oyster bed areas supported a diverse assemblage of benthic life including oysters, scallops, pen shells, hard corals, and macroalgae. Mobile species in these habitats included groupers, emperors, snappers, sea snakes, among others. The phytoplankton assemblages were dominated by diatoms, dinoflagellates, and small cryptophytes. Harmful diatom Pseudonitzschia was found in all locations. No detectable concentrations of PAHs and OCPs were reported in this study, and water quality parameters were within the acceptable levels for the region. On the other hand, water quality index was reported marginal, mostly due to the presence of higher than acceptable concentrations of chromium and mercury in all sites studied. Bioconcentration factors concluded that oysters were able to bioconcentrate metals such as arsenic, cadmium, chromium, and zinc, when compared to water. No detectable concentrations of lead and mercury were reported in oysters, suggesting higher depuration rates for those metals.</t>
  </si>
  <si>
    <t>[Samara, Fatin; Bejarano, Ivonne; Abouleish, Mohamed] Amer Univ Sharjah, Coll Arts &amp; Sci, Dept Biol Chem &amp; Environm Sci, Sharjah, U Arab Emirates; [Mateos-Molina, Daniel] Univ Khorfakkan, Coll Arts Sci &amp; IT, Sharjah, U Arab Emirates; [Mateos-Molina, Daniel] Emirates Nat World Wide Fund Nat Emirates Nat WWF, Dubai, U Arab Emirates; [Solovieva, Nadia] Higher Coll Technol, Gen Studies Div, Sharjah, U Arab Emirates; [Solovieva, Nadia] UCL, Dept Geog, ECRC, Gower St, London WC1E 6BT, England; [Yaghmour, Fadi] Environm &amp; Protected Areas Author, Hefaiyah Mt Conservat Ctr, Sci Res Dept, Sharjah, U Arab Emirates; [Ali, Tarig] Amer Univ Sharjah, Coll Engn, Dept Civil Engn, Sharjah, U Arab Emirates; [Saburova, Maria] Kuwait Inst Sci Res, Environm &amp; Life Sci Res Ctr, Slamiya, Kuwait</t>
  </si>
  <si>
    <t>American University of Sharjah; Higher Colleges of Technology - United Arab Emirates; University of London; University College London; American University of Sharjah</t>
  </si>
  <si>
    <t>Samara, F (corresponding author), Amer Univ Sharjah, Coll Arts &amp; Sci, Dept Biol Chem &amp; Environm Sci, Sharjah, U Arab Emirates.</t>
  </si>
  <si>
    <t>fsamara@aus.edu</t>
  </si>
  <si>
    <t>Solovieva, Nadia/NJS-2060-2025; Abouleish, Mohamed/ABA-9060-2020; Samara, Fatin/AAI-9450-2021; Saburova, Maria/JPK-3666-2023; Ali, Tarig/AAJ-6500-2021</t>
  </si>
  <si>
    <t>American University of Sharjah (AUS); Sharjah Research Academy [FRG19-L-S51 (AS1703), SRA20-027 (223141)]</t>
  </si>
  <si>
    <t>American University of Sharjah (AUS); Sharjah Research Academy</t>
  </si>
  <si>
    <t>The work in this study would not have been possible without the close cooperation of the local environmental authorities in the study area: Ajman Municipality and Planning, and Sharjah Environment and Protected Areas Authority (EPAA). Thanks to Emirates Nature-WWF for providing critical information to carry on and implement in this study. The authors of this paper express their most sincere gratitude to Thouraya Ghalayini, Isra Alam and Dunya Medhat for all their technical support, Yanick Pages for his support in sample collection and SGS Gulf Limited for supporting the chemical analysis. Thanks to the American University of Sharjah (AUS) and to the Sharjah Research Academy for partially funding this research under Faculty Research Grant FRG19-L-S51 (AS1703) and SRA20-027 (223141).</t>
  </si>
  <si>
    <t>10.1016/j.marpolbul.2023.115442</t>
  </si>
  <si>
    <t>SEP 2023</t>
  </si>
  <si>
    <t>T2XK2</t>
  </si>
  <si>
    <t>WOS:001076662900001</t>
  </si>
  <si>
    <t>Stirling, DJ</t>
  </si>
  <si>
    <t>Survey of historical New Zealand shellfish samples for accumulation of gymnodimine</t>
  </si>
  <si>
    <t>NEW ZEALAND JOURNAL OF MARINE AND FRESHWATER RESEARCH</t>
  </si>
  <si>
    <t>Conference of the New-Zealand-Marine-Sciences-Society</t>
  </si>
  <si>
    <t>SEP 01-03, 1999</t>
  </si>
  <si>
    <t>VICTORIA UNIV, WELLINGTON, NEW ZEALAND</t>
  </si>
  <si>
    <t>New Zealand Marine Sci Soc</t>
  </si>
  <si>
    <t>VICTORIA UNIV</t>
  </si>
  <si>
    <t>liquid chromatography mass spectrometry; gymnodimine; Gymnodinium sp.; New Zealand; shellfish</t>
  </si>
  <si>
    <t>OYSTERS CRASSOSTREA-GIGAS; DEPURATION; TOXINS</t>
  </si>
  <si>
    <t>In 1994 a major biotoxin event occurred along the east coast of the South Island, New Zealand. Gymnodimine, a unique bioactive spiroimine, was isolated and characterised from Foveaux Strait dredge oysters (Tiostrea chilensis = Ostrea chilensis) collected during this outbreak. This study reports the results of liquid chromatographic-mass, spectrometric analysis for gymnodimine in 217 samples from eight species of shellfish over the years 1993-99. Of these samples 155, covering six species of shellfish, contained detectable gymnodimine with a range in concentration from 14.8 to 23 400 mug/kg. Gymnodimine-containing shellfish occurred at 37 of the 63 sites sampled from around New Zealand. This study demonstrates that accumulation of gymnodimine is not limited to T. chilensis and can occur in other shellfish species over much of New Zealand. Gymnodimine is a possible cause of the numerous historical biotoxin screen-positive results.</t>
  </si>
  <si>
    <t>Inst Environm Sci &amp; Res Ltd, Porirua, New Zealand</t>
  </si>
  <si>
    <t>Institute of Environmental Science &amp; Research (ESR) - New Zealand</t>
  </si>
  <si>
    <t>Stirling, DJ (corresponding author), Inst Environm Sci &amp; Res Ltd, Kenepuru Dr,POB 50348, Porirua, New Zealand.</t>
  </si>
  <si>
    <t>SIR PUBLISHING</t>
  </si>
  <si>
    <t>WELLINGTON</t>
  </si>
  <si>
    <t>PO BOX 399, WELLINGTON, NEW ZEALAND</t>
  </si>
  <si>
    <t>0028-8330</t>
  </si>
  <si>
    <t>NEW ZEAL J MAR FRESH</t>
  </si>
  <si>
    <t>N. Z. J. Mar. Freshw. Res.</t>
  </si>
  <si>
    <t>10.1080/00288330.2001.9517047</t>
  </si>
  <si>
    <t>Fisheries; Marine &amp; Freshwater Biology; Oceanography</t>
  </si>
  <si>
    <t>521MX</t>
  </si>
  <si>
    <t>WOS:000173845300017</t>
  </si>
  <si>
    <t>Méjean, A; Peyraud-Thomas, C; Kerbrat, AS; Golubic, S; Pauillac, S; Chinain, M; Laurent, D</t>
  </si>
  <si>
    <t>Mejean, Annick; Peyraud-Thomas, Caroline; Kerbrat, Anne Sophie; Golubic, Stjepko; Pauillac, Serge; Chinain, Mireille; Laurent, Dominique</t>
  </si>
  <si>
    <t>First identification of the neurotoxin homoanatoxin-a from mats of Hydrocoleum lyngbyaceum (marine cyanobacterium) possibly linked to giant clam poisoning in New Caledonia</t>
  </si>
  <si>
    <t>Marine cyanobacteria; Anatoxin-a; Homoanatoxin-a; Hydrocoleum spp.; Seafood poisoning</t>
  </si>
  <si>
    <t>BLUE-GREEN-ALGAE; ANATOXIN-A; DEPURATION; CIGUATERA; MUSSEL; TOXIN; FISH; PHORMIDIUM; ORIGIN; FRESH</t>
  </si>
  <si>
    <t>We report the first identification of homoanatoxin-a from benthic marine cyanobacteria (Hydrocoleum lyngbyaceum) samples collected in Lifou (Loyalty Islands, New Caledonia), where cases of giant clams (Tridacna maxima) intoxications were recorded during a severe ciguatera fish poisoning outbreak. Homoanatoxin-a was also detected in extracts of giant clams harvested in the surroundings of the contaminated area suggesting the possible link between these poisoning events and the occurrence of potentially neurotoxic Hydrocoleum. (C) 2009 Elsevier Ltd. All rights reserved.</t>
  </si>
  <si>
    <t>[Kerbrat, Anne Sophie; Laurent, Dominique] Univ Toulouse, UPS, UMR 152, Lab Pharmacochim Subst Nat &amp; Pharmacophores Redox, 118 Rte Narbonne, F-31062 Toulouse 9, France; [Mejean, Annick; Peyraud-Thomas, Caroline] Inst Pasteur, Unite Cyanobacteries, CNRS, URA 2172, F-75724 Paris 15, France; [Mejean, Annick] ENSCP, Lab Biochim Microorganismes Enzymol Metab &amp; Antib, UMR CNRS 7223, F-75231 Paris 05, France; [Mejean, Annick] Univ Paris 07, F-75013 Paris, France; [Kerbrat, Anne Sophie] IRD, UMR 152, F-98848 Noumea, New Caledonia; [Golubic, Stjepko] Boston Univ, Ctr Biol Sci, Boston, MA 02215 USA; [Pauillac, Serge] Inst Pasteur Nouvelle Caledonie, Lab Biotoxines, Noumea 98845, New Caledonia; [Chinain, Mireille] Inst Louis Malarde, Lab Microalgues Tox, F-98713 Papeete, Tahiti, France</t>
  </si>
  <si>
    <t>Universite de Toulouse; Universite Toulouse III - Paul Sabatier; Pasteur Network; Universite Paris Cite; Institut Pasteur Paris; Centre National de la Recherche Scientifique (CNRS); Universite PSL; Chimie ParisTech; Universite Paris Cite; Institut de Recherche pour le Developpement (IRD); Boston University; Universite Paris Cite</t>
  </si>
  <si>
    <t>Laurent, D (corresponding author), Univ Toulouse, UPS, UMR 152, Lab Pharmacochim Subst Nat &amp; Pharmacophores Redox, 118 Rte Narbonne, F-31062 Toulouse 9, France.</t>
  </si>
  <si>
    <t>dominique.laurent@ird.fr</t>
  </si>
  <si>
    <t>CHINAIN, Mireille/G-7055-2017</t>
  </si>
  <si>
    <t>CHINAIN, Mireille/0000-0001-6560-1278</t>
  </si>
  <si>
    <t>Pasteur Institute, the Centre National de la Recherche Scientifique [URA 2172]; Aventis Pharma (Groupe Sanofi-Aventis); Bayer Pharma</t>
  </si>
  <si>
    <t>Pasteur Institute, the Centre National de la Recherche Scientifique(Centre National de la Recherche Scientifique (CNRS)); Aventis Pharma (Groupe Sanofi-Aventis)(Sanofi-Aventis); Bayer Pharma</t>
  </si>
  <si>
    <t>This work was supported by the Pasteur Institute, the Centre National de la Recherche Scientifique (URA 2172) and by the grant Multiorganismes from Aventis Pharma (Groupe Sanofi-Aventis) and Bayer Pharma, which also provided a fellowship for C. Peyraud-Thomas.</t>
  </si>
  <si>
    <t>10.1016/j.toxicon.2009.10.029</t>
  </si>
  <si>
    <t>645XN</t>
  </si>
  <si>
    <t>WOS:000281499600020</t>
  </si>
  <si>
    <t>Hinton, M; Ramsdell, JS</t>
  </si>
  <si>
    <t>Hinton, Michael; Ramsdell, John S.</t>
  </si>
  <si>
    <t>Brevetoxin in two planktivorous fishes after exposure to Karenia brevis:: implications for food-web transfer to bottlenose dolphins</t>
  </si>
  <si>
    <t>brevetoxin; Karenia brevis; red tide; menhaden; mullet; dolphin</t>
  </si>
  <si>
    <t>MULLET MUGIL-CEPHALUS; GYMNODINIUM; BLOOD</t>
  </si>
  <si>
    <t>Brevetoxin uptake was analyzed in 2 common planktivorous fish that are likely food-web vectors for dolphin mortality events associated with brevetoxin-producing red tides. Fish were exposed to brevetoxin-producing Karenia brevis for 10 h under conditions previously reported to produce optimal uptake of toxin in blood after oral exposure. Striped mullet Mugil cephalus were exposed to a low dose of brevetoxin, and uptake and depuration by specific organs were evaluated over a 2 mo period. Atlantic menhaden Brevoortia tyrannus specimens were used to characterize a higher brevetoxin dose uptake into whole body components and evaluate depuration over I mo. We found a high uptake of toxin by menhaden, with a body to water ratio of 57 after a 10 h exposure and a slow elimination with a half life (t(1/2)) of 24 d. Elimination occurred rapidly from the intestine (t(1/2) &lt; 1 wk) and muscle (t(1/2) = 1 wk) compartments and redistributed to liver which continued to accumulate body stores of toxin for 4 wk. The accumulation and elimination characteristics of the vectoring capacity of these 2 fish species are interpreted in relation to data from the Florida Panhandle dolphin mortality event of 2004. We show that due to slow elimination rate of brevetoxin in planktivorous fish, brevetoxin-related dolphin mortality events may occur without evidence of a concurrent harmful algal bloom event.</t>
  </si>
  <si>
    <t>[Hinton, Michael; Ramsdell, John S.] NOAA, Natl Ocean Serv, Ctr Coastal Environm Hlth &amp; Biomol Res, Coastal Res Branch,Marine Biotoxins Program, Charleston, SC 29412 USA</t>
  </si>
  <si>
    <t>National Oceanic Atmospheric Admin (NOAA) - USA; National Ocean Service, NOAA</t>
  </si>
  <si>
    <t>Ramsdell, JS (corresponding author), NOAA, Natl Ocean Serv, Ctr Coastal Environm Hlth &amp; Biomol Res, Coastal Res Branch,Marine Biotoxins Program, 219 Ft Johnson Rd, Charleston, SC 29412 USA.</t>
  </si>
  <si>
    <t>john.ramsdell@noaa.gov</t>
  </si>
  <si>
    <t>10.3354/meps07267</t>
  </si>
  <si>
    <t>288CN</t>
  </si>
  <si>
    <t>WOS:000254963900021</t>
  </si>
  <si>
    <t>Jiang, TJ; Niu, T; Xu, YX</t>
  </si>
  <si>
    <t>Jiang, Tian-Jiu; Niu, Tao; Xu, Yi-Xiao</t>
  </si>
  <si>
    <t>Transfer and metabolism of paralytic shellfish poisoning from scallop (Chlamys nobilis) to spiny lobster (Panulirus stimpsoni)</t>
  </si>
  <si>
    <t>paralytic shellfish poisoning; transfer; metabolism; Chlamys nobilis; Panulirus stimpsoni</t>
  </si>
  <si>
    <t>MUSSEL MYTILUS-GALLOPROVINCIALIS; CRAB TELMESSUS-ACUTIDENS; TOXINS; ACCUMULATION; DEPURATION; DINOFLAGELLATE</t>
  </si>
  <si>
    <t>The transfer and transformation of paralytic shellfish poisoning (PSP) from scallop Chlamys nobilis to spiny lobster Panulirus stimpsoni were investigated in the present study. The results demonstrate that transfer and transformation of PSP toxins occurred when Panulirus stimpsoni were fed with toxic viscera of Chlamys nobilis, but depurated with non-toxic squids. Additionally, only the lobster hepatopancreas were found to contain PSP, and the toxin profiles were the same with those in the viscera of the scallop, including carbamate toxins (GTX(1-3)), N-sulfocarbamoyl toxins (C1+2 and B-1) and decarbamoyl toxins (dcGTX(2 + 3)). Unlike the lobster, the scallop contained more alpha than beta toxins. After being fed with toxic Chlamys nobili for 6 d, Panulirus stimpsoni selectively accumulated N-sulfocarbamoyl toxins with low toxicity. However, when they were depurated with non-toxic squid, N-sulfocarbamoyl toxins tended to transform into carbamate toxins with higher toxicity. The concentration of dcGTX(2 + 3) in Panulirus stimpsoni decreased significantly and wasn't detectable after depuration for 6 d, which was likely due to their initial low accumulation of toxins. These results reveal that PSP could be transferred and transformed in Crustaceans along the given food chain under the conditions of laboratory, but there are many questions remained to be solved, and the further studies should be carried out. (c) 2006 Elsevier Ltd. All rights reserved.</t>
  </si>
  <si>
    <t>Jinan Univ, Coll Life Sci &amp; Technol, Inst Hydrobiol, Guangzhou 510632, Peoples R China; S China Normal Univ, Coll Life Sci, Guangzhou 510631, Peoples R China; Wenzhou Med Coll, Dept Marine Sci, Wenzhou 325035, Peoples R China</t>
  </si>
  <si>
    <t>Jinan University; Chinese Academy of Sciences; South China Normal University; Wenzhou Medical University</t>
  </si>
  <si>
    <t>Jiang, TJ (corresponding author), Jinan Univ, Coll Life Sci &amp; Technol, Inst Hydrobiol, Guangzhou 510632, Peoples R China.</t>
  </si>
  <si>
    <t>tjiangtj@jnu.edu.cn</t>
  </si>
  <si>
    <t>10.1016/j.toxicon.2006.08.002</t>
  </si>
  <si>
    <t>119BR</t>
  </si>
  <si>
    <t>WOS:000242987700005</t>
  </si>
  <si>
    <t>Peña-Llopis, S; Serrano, R; Pitarch, E; Beltrán, E; Ibáñez, M; Hernández, F; Peña, JB</t>
  </si>
  <si>
    <t>Pena-Llopis, Samuel; Serrano, Roque; Pitarch, Elena; Beltran, Eduardo; Ibanez, Maria; Hernandez, Felix; Pena, Juan B.</t>
  </si>
  <si>
    <t>N-Acetylcysteine boosts xenobiotic detoxification in shellfish</t>
  </si>
  <si>
    <t>N-Acetyl-L-cysteine; Bivalve molluscs; Toxicokinetics; Organophosphorus pesticides; Red tides; Oxidative stress</t>
  </si>
  <si>
    <t>GLUTATHIONE-REDUCTASE; METABOLIZING ENZYMES; SAMPLE CLEANUP; BISPHENOL-A; FENITROTHION; EXPOSURE; PESTICIDES; RESISTANCE; DEFENSE; FISH</t>
  </si>
  <si>
    <t>Water pollution represents a threat of increasing importance to human health. Bivalve mollusks are filter-feeding organisms that can accumulate chemical and microbiological contaminants in their tissues from very low concentrations in the water or sediments. Consumption of contaminated shellfish is one of the main causes of seafood poisoning. Thus, marine bivalves are normally depurated in sterilized seawater for 48 h to allow the removal of bacteria. However, this depuration time might be insufficient to eliminate chemical contaminants from their tissues. We have developed a novel technology that accelerates up to fourfold the excretion rate of xenobiotics in bivalves by treatment with the antioxidant and glutathione (GSH) pro-drug N-acetylcysteine (NAC) during the depuration period. NAC improved dose-dependently the detoxification of the organophosphate (OP) pesticide fenitrothion in the mussel Mytilus galloprovincialis, diminishing its levels up to nearly a hundred fold compared to conventional depuration, by enhancing the glutathione S-transferase (GST) activity and inducing the GSH anabolism (GSH synthesis and reduction by glutathione reductase). Notably, this induction in GSH anabolism and GST activity was also observed in uncontaminated bivalves treated with NAC. As the GSH pathway is involved in the detoxification of many pollutants and biotoxins from harmful algal blooms, we validated this proof of principle in king scallops (Pecten maximus) that naturally accumulated the amnesic shellfish poisoning (ASP) toxin domoic acid. We illustrate here a method that enhances the elimination of organic contaminants in shellfish, opening new avenues of depuration of marine organisms. Published by Elsevier B.V.</t>
  </si>
  <si>
    <t>[Pena-Llopis, Samuel; Pena, Juan B.] CSIC, Inst Aquaculture Torre Sal, E-12595 Ribera De Cabanes, Castellon, Spain; [Pena-Llopis, Samuel] Harvard Univ, Sch Publ Hlth, Dept Genet &amp; Complex Dis, Boston, MA 02115 USA; [Serrano, Roque; Pitarch, Elena; Beltran, Eduardo; Ibanez, Maria; Hernandez, Felix] Univ Jaume 1, Res Inst Pesticides &amp; Water, Castellon De La Plana 12071, Castellon, Spain</t>
  </si>
  <si>
    <t>Consejo Superior de Investigaciones Cientificas (CSIC); CSIC - Instituto de Acuicultura de Torre de la Sal (IATS); Harvard University; Harvard T.H. Chan School of Public Health; Universitat Jaume I</t>
  </si>
  <si>
    <t>Peña-Llopis, S (corresponding author), Univ Texas SW Med Ctr Dallas, Div Oncol, 6000 Harry Hines Blvd,NB5-102, Dallas, TX 75390 USA.</t>
  </si>
  <si>
    <t>Samuel.Pena.Llopis@gmail.com</t>
  </si>
  <si>
    <t>Peña-Martínez, Juan/Y-7654-2018; Serrano, Roque/E-4968-2015; Peña-Llopis, Samuel/ABH-2358-2020; Ibanez Martinez, Maria/R-1773-2018; Hernandez, Felix/M-1530-2014; Pena-Llopis, Samuel/LBH-4206-2024; Pitarch, Elena/L-8465-2014</t>
  </si>
  <si>
    <t>Ibanez Martinez, Maria/0000-0002-4930-8933; Hernandez, Felix/0000-0003-1268-3083; Beltran, Eduardo/0000-0002-0916-1308; Pena-Llopis, Samuel/0000-0003-3847-1353; Pitarch, Elena/0000-0002-3343-5815</t>
  </si>
  <si>
    <t>Generalitat Valenciana (Conselleria de Empresa, Universidad y Ciencia, Spain) [CTBPDC/2003/035]; University Jaume I; Spanish Government (Ministerio de Educacion y Ciencia) [PTR95-0991.OP]; Valenciana as a research group of excellence [PROM-ETEO/2009/054]</t>
  </si>
  <si>
    <t>Generalitat Valenciana (Conselleria de Empresa, Universidad y Ciencia, Spain); University Jaume I; Spanish Government (Ministerio de Educacion y Ciencia)(Spanish Government); Valenciana as a research group of excellence</t>
  </si>
  <si>
    <t>This manuscript is the subject of the Spanish patent application P2306567. We thank Dr. J. Cano for providing the contaminated king scallops after a harmful algal bloom and M.J. Diez for her valuable technical assistance. S.P-L. was partially supported by a Postdoctoral Fellowship from Generalitat Valenciana (Conselleria de Empresa, Universidad y Ciencia, Spain, CTBPDC/2003/035). E.B. was supported by a pre-doctoral fellowship from University Jaume I. This work has been developed in the framework of the Research Unit of Marine Ecotoxicology IATS (CSIC)-IUPA (UJI) and was supported by a grant from the Spanish Government (Ministerio de Educacion y Ciencia, PTR95-0991.OP) to J.B.P. and R.S. and from Generalitat Valenciana as a research group of excellence (PROM-ETEO/2009/054). The authors are very grateful to Serveis Centrals d'Instrumentacio Cientifica (SCIC) of University Jaume I for using the Quattro LC triple quadrupole mass spectrometer.</t>
  </si>
  <si>
    <t>10.1016/j.aquatox.2014.05.006</t>
  </si>
  <si>
    <t>AN1JY</t>
  </si>
  <si>
    <t>WOS:000340339800015</t>
  </si>
  <si>
    <t>WOHLGESCHAFFEN, GD; MANN, KH; RAO, DVS; POCKLINGTON, R</t>
  </si>
  <si>
    <t>DYNAMICS OF THE PHYCOTOXIN DOMOIC ACID - ACCUMULATION AND EXCRETION IN 2 COMMERCIALLY IMPORTANT BIVALVES</t>
  </si>
  <si>
    <t>JOURNAL OF APPLIED PHYCOLOGY</t>
  </si>
  <si>
    <t>NITZSCHIA; NEUROTOXIN; DOMOIC ACID; MYTILUS; PLACOPECTEN</t>
  </si>
  <si>
    <t>PERFORMANCE LIQUID-CHROMATOGRAPHY; PARALYTIC SHELLFISH TOXINS; DIATOM NITZSCHIA-PUNGENS; MUSSEL MYTILUS-EDULIS; PROTOGONYAULAX-TAMARENSIS; ALGAL CONCENTRATION; FILTRATION-RATE; MARINE DIATOM; TISSUE</t>
  </si>
  <si>
    <t>Batch cultures of the toxigenic diatom Nitzschia pungens Grunow f. multiseries Hasle were fed to blue mussels (Mytilus edulis) and deep sea Atlantic scallops (Placopecten magellanicus) to elucidate conditions under which domoic acid (DA) was accumulated and excreted (depurated). Mussels accumulated the toxin to a maximum level of 13 mug g-1, at rates of 0.21 to 3.7 mug h-1 g-1 dry weight. Accumulation efficiency (the proportion of accumulated DA to estimated net uptake) ranged from 1-5%. The highest filtration rate of 1.7 l h-1 occurred at concentrations of 4-8 x 10(6) Nitzschia cells l-1 with no formation of pseudofeces. Depuration rates between fed and starved mussels over a 2 h test period were the same. The depuration rate of domoic acid was about 17% d-1 and did not account for the low uptake efficiencies, so it is suggested that most of the DA is lost from mussels in the solution during the feeding process. Domoic acid accumulation in mussels was dependent on the amount of toxin available, which in tum was a function of the density and growth phase of the Nitzschia population. Changes in filtration rate with Nitzschia concentration and depuration rate with time can account for the DA levels of mussels collected during toxic episodes in Cardigan Bay, Prince Edward Island, Canada in 1988 and 1989. Scallops accumulated DA (0.39-1.3 mug h-1 g-1 more slowly than mussels, however, accumulation efficiencies ranged from 5-100%. Filtration rates remained relatively low and constant at 0.08 l h-1. Scallops retained domoic acid longer than mussels, a fact which must be considered in the marketing of whole scallops for human consumption.</t>
  </si>
  <si>
    <t>WOHLGESCHAFFEN, GD (corresponding author), FISHERIES &amp; OCEANS CANADA,BEDFORD INST OCEANOG,POB 1006,DARTMOUTH B2Y 4A2,NS,CANADA.</t>
  </si>
  <si>
    <t>KLUWER ACADEMIC PUBL</t>
  </si>
  <si>
    <t>SPUIBOULEVARD 50, PO BOX 17, 3300 AA DORDRECHT, NETHERLANDS</t>
  </si>
  <si>
    <t>0921-8971</t>
  </si>
  <si>
    <t>J APPL PHYCOL</t>
  </si>
  <si>
    <t>J. Appl. Phycol.</t>
  </si>
  <si>
    <t>10.1007/BF02185786</t>
  </si>
  <si>
    <t>KD573</t>
  </si>
  <si>
    <t>WOS:A1992KD57300002</t>
  </si>
  <si>
    <t>Askew, C</t>
  </si>
  <si>
    <t>Shumway, SE; Rodrick, GE</t>
  </si>
  <si>
    <t>Askew, C.</t>
  </si>
  <si>
    <t>Legislation, regulation and public confidence in shellfish</t>
  </si>
  <si>
    <t>SHELLFISH SAFETY AND QUALITY</t>
  </si>
  <si>
    <t>Woodhead Publishing in Food Science Technology and Nutrition</t>
  </si>
  <si>
    <t>Article; Book Chapter</t>
  </si>
  <si>
    <t>shellfish dietary advisories; cholesterol in shellfish; iodine in shellfish; selenium in shellfish; shellfish water quality; shellfish allergy</t>
  </si>
  <si>
    <t>GASTROENTERITIS; CHOLESTEROL; CONSUMPTION; OYSTERS; VIRUS</t>
  </si>
  <si>
    <t>Historically, public confidence in shellfish became damaged by health scares of bacterial, algal toxin and viral origin. Depuration has largely eliminated bacterial outbreaks, other than marine vibrios, but viral risks are only partially reduced during normal depuration timescales. Water quality legislation and shellfish hygiene legislation have together reduced risks from shellfish consumption. Even with good controls, a small element of risk remains. Self-regulation by the industry and good management practice can achieve much. Confidence has also been damaged by unfounded dietary cholesterol scares. Most people do not significantly concentrate cholesterol from food. Only people with familial hypercholesterolaemia need caution. Filter feeders are low in cholesterol and high in plant sterols. Risks need to be balanced against the health benefits of shellfish in the diet, which are summarised.</t>
  </si>
  <si>
    <t>Shellfish Assoc Great Britain, London EC4R 9EL, England</t>
  </si>
  <si>
    <t>Askew, C (corresponding author), Shellfish Assoc Great Britain, Fishmongers Hall, London EC4R 9EL, England.</t>
  </si>
  <si>
    <t>Clive.Askew@btinternet.com</t>
  </si>
  <si>
    <t>WOODHEAD PUBL LTD</t>
  </si>
  <si>
    <t>CAMBRIDGE</t>
  </si>
  <si>
    <t>ABINGTON HALL ABINGTON, CAMBRIDGE CB1 6AH, CAMBS, ENGLAND</t>
  </si>
  <si>
    <t>2042-8049</t>
  </si>
  <si>
    <t>978-1-84569-152-3</t>
  </si>
  <si>
    <t>WOODHEAD PUBL FOOD S</t>
  </si>
  <si>
    <t>Woodhead Publ. Food Sci. Technol. Nutr.</t>
  </si>
  <si>
    <t>Book Citation Index – Science (BKCI-S)</t>
  </si>
  <si>
    <t>BOP71</t>
  </si>
  <si>
    <t>WOS:000277247700019</t>
  </si>
  <si>
    <t>Dhanji-Rapkova, M; Alves, MT; Triñanes, JA; Martinez-Urtaza, J; Haverson, D; Bradley, K; Baker-Austin, C; Huggett, JF; Stewart, G; Ritchie, JM; Turner, AD</t>
  </si>
  <si>
    <t>Dhanji-Rapkova, Monika; Alves, Mickael Teixeira; Trinanes, Joaquin A.; Martinez-Urtaza, Jaime; Haverson, David; Bradley, Kirsty; Baker-Austin, Craig; Huggett, Jim F.; Stewart, Graham; Ritchie, Jennifer M.; Turner, Andrew D.</t>
  </si>
  <si>
    <t>Sea temperature influences accumulation of tetrodotoxin in British bivalve shellfish</t>
  </si>
  <si>
    <t>SCIENCE OF THE TOTAL ENVIRONMENT</t>
  </si>
  <si>
    <t>Tetrodotoxin; Bivalve shellfish; Sea temperature; Great Britain</t>
  </si>
  <si>
    <t>MASS-SPECTROMETRY METHOD; LIQUID-CHROMATOGRAPHY; DOMOIC ACID; 1ST DETECTION; DINOFLAGELLATE; DEPURATION; TOXICITY; TOXINS</t>
  </si>
  <si>
    <t>Tetrodotoxin (TTX), a potent neurotoxin mostly associated with pufferfish poisoning, is also found in bivalve shellfish. Recent studies into this emerging food safety threat reported TTX in a few, mainly estuarine, shellfish production areas in some European countries, including the United Kingdom. A pattern in occurrences has started to emerge, however the role of temperature on TTX has not been investigated in detail. Therefore, we conducted a large systematic TTX screening study, encompassing over 3500 bivalve samples collected throughout 2016 from 155 shellfish monitoring sites along the coast of Great Britain. Overall, we found that only 1.1 % of tested samples contained TTX above the reporting limit of 2 mu g/kg whole shellfish flesh and these samples all originated from ten shellfish production sites in southern England. Subsequent continuous monitoring of selected areas over a five-year period showed a potential seasonal TTX accumulation in bivalves, starting in June when water temperatures reached around 15 degrees C. For the first time, satellite-derived data were also applied to investigate temperature differences between sites with and with-out confirmed presence of TTX in 2016. Although average annual temperatures were similar in both groups, daily mean values were higher in summer and lower in winter at sites where TTX was found. Here, temperature also in-creased significantly faster during late spring and early summer, the critical period for TTX. Our study supports the hy-pothesis that temperature is one of the key triggers of events leading to TTX accumulation in European bivalves.</t>
  </si>
  <si>
    <t>[Dhanji-Rapkova, Monika; Alves, Mickael Teixeira; Baker-Austin, Craig; Turner, Andrew D.] The Nothe, Ctr Environm Fisheries &amp; Aquaculture Sci Cefas, Barrack Rd, Weymouth DT4 8UB, England; [Dhanji-Rapkova, Monika; Stewart, Graham; Ritchie, Jennifer M.] Univ Surrey, Fac Hlth &amp; Med Sci, Guildford GU2 7XH, England; [Trinanes, Joaquin A.] Univ Santiago De Compostela, Lab Syst, Dept Elect &amp; Comp Sci, Campus Univ Sur, Santiago De Compostela, Spain; [Trinanes, Joaquin A.] NOAA, Atlantic Oceanog &amp; Meteorol Lab, 4301 Rickenbacker Causeway, Miami, FL 33149 USA; [Trinanes, Joaquin A.] Univ Miami, Cooperat Inst Marine &amp; Atmospher Studies, Rosenstiel Sch Marine &amp; Atmospher Sci, 4600 Rickenbacker Causeway, Miami, FL 33149 USA; [Martinez-Urtaza, Jaime] Univ Autonoma Barcelona, Dept Genet &amp; Microbiol, Fac Biociencies, Barcelona, Spain; [Haverson, David; Bradley, Kirsty] Ctr Environm Fisheries &amp; Aquaculture Sci Cefas, Pakefield Rd, Lowestoft NR33 0HT, England; [Huggett, Jim F.] LGC, Natl Measurement Lab, Teddington TW11 0LY, England</t>
  </si>
  <si>
    <t>Centre for Environment Fisheries &amp; Aquaculture Science; University of Surrey; Universidade de Santiago de Compostela; National Oceanic Atmospheric Admin (NOAA) - USA; Atlantic Oceanographic &amp; Meteorological Laboratory (AOML); University of Miami; Autonomous University of Barcelona; Centre for Environment Fisheries &amp; Aquaculture Science</t>
  </si>
  <si>
    <t>Dhanji-Rapkova, M (corresponding author), The Nothe, Ctr Environm Fisheries &amp; Aquaculture Sci Cefas, Barrack Rd, Weymouth DT4 8UB, England.;Dhanji-Rapkova, M; Ritchie, JM (corresponding author), Univ Surrey, Fac Hlth &amp; Med Sci, Guildford GU2 7XH, England.</t>
  </si>
  <si>
    <t>monika.dhanjirapkova@cefas.gov.uk; j.ritchie@surrey.ac.uk</t>
  </si>
  <si>
    <t>Martinez-Urtaza, Jaime/ABG-5429-2020; Turner, Andrew/J-5658-2015; Huggett, Jim/N-9316-2013; Trinanes Fernandez, Joaquin A./B-3881-2015</t>
  </si>
  <si>
    <t>Bradley, Kirsty A./0000-0002-7564-5722; Martinez-Urtaza, Jaime/0000-0001-6219-0418; Trinanes Fernandez, Joaquin A./0000-0003-1529-3371</t>
  </si>
  <si>
    <t>Cefas Seedcorn grant [DP901M]; Faculty Studentship Award (Faculty of Health and Medical Sciences, University of Surrey); Interreg Alertox-Net [EAPA-317-2016]</t>
  </si>
  <si>
    <t>Cefas Seedcorn grant; Faculty Studentship Award (Faculty of Health and Medical Sciences, University of Surrey); Interreg Alertox-Net</t>
  </si>
  <si>
    <t>This research was funded by Cefas Seedcorn grant (DP901M) with additional support from Interreg Alertox-Net EAPA-317-2016 (Atlantic Area Program) and a Faculty Studentship Award (Faculty of Health and Medical Sciences, University of Surrey) .</t>
  </si>
  <si>
    <t>0048-9697</t>
  </si>
  <si>
    <t>1879-1026</t>
  </si>
  <si>
    <t>SCI TOTAL ENVIRON</t>
  </si>
  <si>
    <t>Sci. Total Environ.</t>
  </si>
  <si>
    <t>AUG 10</t>
  </si>
  <si>
    <t>10.1016/j.scitotenv.2023.163905</t>
  </si>
  <si>
    <t>MAY 2023</t>
  </si>
  <si>
    <t>I3DM2</t>
  </si>
  <si>
    <t>WOS:001001619200001</t>
  </si>
  <si>
    <t>Hardardóttir, S; Hjort, DM; Wohlrab, S; Krock, B; John, U; Nielsen, TG; Lundholm, N</t>
  </si>
  <si>
    <t>Hardardottir, Sara; Hjort, Ditte Marie; Wohlrab, Sylke; Krock, Bernd; John, Uwe; Nielsen, Torkel Gissel; Lundholm, Nina</t>
  </si>
  <si>
    <t>Trophic interactions, toxicokinetics, and detoxification processes in a domoic acid-producing diatom and two copepod species</t>
  </si>
  <si>
    <t>LIMNOLOGY AND OCEANOGRAPHY</t>
  </si>
  <si>
    <t>PSEUDO-NITZSCHIA-SERIATA; CALANUS-GLACIALIS; ECOLOGICAL GENOMICS; GUT FLUORESCENCE; FEEDING-BEHAVIOR; TOXIN PRODUCTION; EGG-PRODUCTION; DISKO BAY; BLOOM; FINMARCHICUS</t>
  </si>
  <si>
    <t>In costal ecosystems, copepods coexist with toxin-producing phytoplankton. The presence of copepods can amplify the phytoplankton toxin production and thereby increase the overall toxicity of a bloom. Copepods are not always affected by the toxins and can vector the toxins to higher trophic levels. To investigate the interactions between toxin producers and their grazers, we determined the kinetics of grazer-induced increases in toxin production and the subsequent toxin reduction in a domoic acid (DA)-producing diatom, Pseudo-nitzschia seriata. The cellular DA level of the diatom was within the range of in situ measurements. Ten days after removal of the copepods, 28% +/- 8% of the cellular DA still remained in the cells. Simultaneously, we monitored the toxicokinetics of DA in two grazers; Calanus finmarchicus and Calanus glacialis. After 144 h of grazing on the toxic diet, the copepods accumulated and retained high concentrations of DA. Nine hours after exposure to the toxic diet was terminated, the copepods had depurated 70% +/- 10% of the DA. The depuration lasted 4 +/- 2 d and was independent of Calanus species and treatment. We explored the possible physiological responses in copepods after feeding on a purely toxic diet from gene expression profiles of C. finmarchicus. Expression of genes regulating several major metabolic and cellular processes was reduced in copepods feeding on DA-containing diatoms, and we hypothesize that this is because of exposure to DA.</t>
  </si>
  <si>
    <t>[Hardardottir, Sara; Hjort, Ditte Marie; Lundholm, Nina] Univ Copenhagen, Nat Hist Museum Denmark, Copenhagen, Denmark; [Wohlrab, Sylke; Krock, Bernd; John, Uwe] Alfred Wegener Inst, Helmholtz Ctr Polar &amp; Marine Res, Bremerhaven, Germany; [Wohlrab, Sylke; John, Uwe] Helmholtz Inst Funct Marine Biodivers, Oldenburg, Germany; [Nielsen, Torkel Gissel] Tech Univ Denmark, Natl Inst Aquat Resources, Lyngby, Denmark</t>
  </si>
  <si>
    <t>University of Copenhagen; Helmholtz Association; Alfred Wegener Institute, Helmholtz Centre for Polar &amp; Marine Research; Technical University of Denmark</t>
  </si>
  <si>
    <t>Hardardóttir, S (corresponding author), Univ Copenhagen, Nat Hist Museum Denmark, Copenhagen, Denmark.</t>
  </si>
  <si>
    <t>sara.hardardottir@snm.ku.dk</t>
  </si>
  <si>
    <t>Nielsen, Torkel Gissel/HLQ-4981-2023; wohlrab, sylke/R-7435-2016; Lundholm, Nina/AAY-6249-2020; Krock, Bernd/ABB-7541-2020; Hardardottir, Sara/N-8000-2019; john, uwe/S-3009-2016; Lundholm, Nina/A-4856-2013</t>
  </si>
  <si>
    <t>Hardardottir, Sara/0000-0001-6213-6657; Wohlrab, Sylke/0000-0003-3190-0880; Lundholm, Nina/0000-0002-2035-1997; Nielsen, Torkel Gissel/0000-0003-1057-158X</t>
  </si>
  <si>
    <t>Independent Research Fund Denmark [DFF-1323-00258]; PACES research program of the Alfred-Wegener-Institute Helmholtz-Zentrum fur Polar-und Meeresforschung</t>
  </si>
  <si>
    <t>Independent Research Fund Denmark(Det Frie Forskningsrad (DFF)); PACES research program of the Alfred-Wegener-Institute Helmholtz-Zentrum fur Polar-und Meeresforschung</t>
  </si>
  <si>
    <t>We wish to thank the board and staff at Arctic station in Qeqertarsuaq, Greenland and the scientific leader Christian Juncher Jorgensen for providing excellent research facilities and help in many ways. We are grateful to Rasmus Dyrmose Norregaard for assisting with field work and copepod sorting. Special acknowledgments to the local hunters of Qeqertarsuaq for their expertise and dedication to successful sampling in challenging conditions. We thank Wolfgang Drebing for sample extraction and toxin measurements and Nancy Kuhne for assisting with the molecular laboratory work. Editing was provided by Sea Pen Scientific Writing, LLC. Funding for this project was by the Independent Research Fund Denmark, Grant DFF-1323-00258 to NL. Financial support for UJ, BK, and SW was provided by the PACES research program of the Alfred-Wegener-Institute Helmholtz-Zentrum fur Polar-und Meeresforschung.</t>
  </si>
  <si>
    <t>0024-3590</t>
  </si>
  <si>
    <t>1939-5590</t>
  </si>
  <si>
    <t>LIMNOL OCEANOGR</t>
  </si>
  <si>
    <t>Limnol. Oceanogr.</t>
  </si>
  <si>
    <t>10.1002/lno.11078</t>
  </si>
  <si>
    <t>HX7NZ</t>
  </si>
  <si>
    <t>WOS:000467593600001</t>
  </si>
  <si>
    <t>Tang, YY; Zhang, HY; Wang, Y; Fan, CQ; Shen, XS</t>
  </si>
  <si>
    <t>Tang, Yunyu; Zhang, Haiyan; Wang, Yu; Fan, Chengqi; Shen, Xiaosheng</t>
  </si>
  <si>
    <t>Combined Effects of Temperature and Toxic Algal Abundance on Paralytic Shellfish Toxic Accumulation, Tissue Distribution and Elimination Dynamics in Mussels Mytilus coruscus</t>
  </si>
  <si>
    <t>harmful algal blooms; paralytic shellfish toxins; pharmacokinetics; environmental changes; A; catenella</t>
  </si>
  <si>
    <t>SCALLOP PATINOPECTEN-YESSOENSIS; ALEXANDRIUM-TAMARENSE; POISONING TOXINS; CLIMATE-CHANGE; GYMNODINIUM-CATENATUM; OCEAN ACIDIFICATION; CRASSOSTREA-GIGAS; PORTUGUESE COAST; PERNA-VIRIDIS; DEPURATION</t>
  </si>
  <si>
    <t>This study assessed the impact of increasing seawater surface temperature (SST) and toxic algal abundance (TAA) on the accumulation, tissue distribution and elimination dynamics of paralytic shellfish toxins (PSTs) in mussels. Mytilus coruscus were fed with the PSTs-producing dinoflagellate A. catenella under four simulated environment conditions. The maximum PSTs concentration was determined to be 3548 mu g STX eq.kg(-1), which was four times higher than the EU regulatory limit. The increasing SST caused a significant decline in PSTs levels in mussels with rapid elimination rates, whereas high TAA increased the PSTs concentration. As a result, the PSTs toxicity levels decreased under the combined condition. Additionally, toxin burdens were assessed within shellfish tissues, with the highest levels quantified in the hepatopancreas. It is noteworthy that the toxin burden shifted towards the mantle from gill, muscle and gonad at the 17th day. Moreover, variability of PSTs was measured, and was associated with changes in each environmental factor. Hence, this study primarily illustrates the combined effects of SST and TAA on PSTs toxicity, showing that increasing environmental temperature is of benefit to lower PSTs toxicity with rapid elimination rates.</t>
  </si>
  <si>
    <t>[Tang, Yunyu; Zhang, Haiyan; Wang, Yu; Fan, Chengqi; Shen, Xiaosheng] Chinese Acad Fishery Sci, East China Sea Fisheries Res Inst, Jungong 300, Shanghai 200090, Peoples R China</t>
  </si>
  <si>
    <t>Chinese Academy of Fishery Sciences; East China Sea Fisheries Research Institute, CAFS</t>
  </si>
  <si>
    <t>Shen, XS (corresponding author), Chinese Acad Fishery Sci, East China Sea Fisheries Res Inst, Jungong 300, Shanghai 200090, Peoples R China.</t>
  </si>
  <si>
    <t>tangyunyu@ecsf.ac.cn; zhanghaiyan@ecsf.ac.cn; wangy0513@126.com; fancq@ecsf.ac.cn; shenxs@ecsf.ac.cn</t>
  </si>
  <si>
    <t>Tang, Yunyu/0000-0002-7950-2083</t>
  </si>
  <si>
    <t>Central Public Interest Scientific Institution Basal Research Fund, ECSFR, CAFS [2018T02, 2017HY-YJ0202]</t>
  </si>
  <si>
    <t>Central Public Interest Scientific Institution Basal Research Fund, ECSFR, CAFS</t>
  </si>
  <si>
    <t>This research was funded by the Central Public Interest Scientific Institution Basal Research Fund, ECSFR, CAFS, grant number 2018T02 and 2017HY-YJ0202.</t>
  </si>
  <si>
    <t>10.3390/toxins13060425</t>
  </si>
  <si>
    <t>SZ4SN</t>
  </si>
  <si>
    <t>WOS:000666556900001</t>
  </si>
  <si>
    <t>Bogan, YM; Kennedy, D; Harkin, AL; Gillespie, J; Hess, P; Slater, JW</t>
  </si>
  <si>
    <t>Comparison of domoic acid concentration in king scallops, Pecten maximus from seabed and suspended culture systems</t>
  </si>
  <si>
    <t>amnesic shellfish poisoning (ASP); domoic acid; Pecten maximus; scallop</t>
  </si>
  <si>
    <t>NITZSCHIA-NAVIS-VARINGICA; PSEUDO-NITZSCHIA; SHELLFISH; BACILLARIOPHYCEAE; TOXIN; DEPURATION</t>
  </si>
  <si>
    <t>Domoic acid (DA) the toxin responsible for amnesic shellfish poisoning (ASP) has proven problematic for king scallop Pecten maximus fisheries and aquaculture in Ireland. Toxin concentration in hepatopancreas of individual scallops and composite samples of gonad and adductor muscle of scallops suspended from a submerged longline, 2 in beneath the water surface and on a seabed site, 12-15 in beneath the Suspended scallops were monitored from February 2003 to February 2004 at an aquaculture site in Clew Bay, Ireland. DA concentration in hepatopancreas of scallops from the seabed and longline peaked in April 2003. individual concentrations reaching 1037.1 mu g.g(-1) and 1212.6 mu g.g(-1) respectively. No statistically significant differences were exhibited between DA concentration in hepatopancreas of seabed and long-line scallops except on 1 of the 10 sampling occasions. Slow depuration of DA toxin from hepatopancreas Occurred front April 2003 to June 2003 and the concentration remained relatively stable from June 2003 to Feb 2004. Interpretation of DA concentrations in gonad were complicated by the lower concentrations recorded and the variable size of the gonad caused by the reproductive cycle over the 12-month study duration. DA concentrations in adductor muscle were below the limit of detection throughout the investigation. In summary DA concentration between scallops held in suspension or maintained on the seabed exhibited minor difference, and routine monitoring samples could be collected annually and held in suspended culture systems rather than using more expensive diver collection for sample procurement.</t>
  </si>
  <si>
    <t>Letterkenny Inst Technol, Letterkenny, Donegal, Ireland; Marine Inst, Galway, Ireland</t>
  </si>
  <si>
    <t>Letterkenny Inst Technol, Port Rd, Letterkenny, Donegal, Ireland.</t>
  </si>
  <si>
    <t>10.2983/0730-8000(2006)25[129:CODACI]2.0.CO;2</t>
  </si>
  <si>
    <t>037LX</t>
  </si>
  <si>
    <t>WOS:000237149500016</t>
  </si>
  <si>
    <t>JONES, TO; WHYTE, JNC; TOWNSEND, LD; GINTHER, NG; IWAMA, GK</t>
  </si>
  <si>
    <t>EFFECTS OF DOMOIC ACID ON HEMOLYMPH PH, PCO2 AND PO2 IN THE PACIFIC OYSTER, CRASSOSTREA-GIGAS AND THE CALIFORNIA MUSSEL, MYTILUS-CALIFORNIANUS</t>
  </si>
  <si>
    <t>HEMOLYMPH CHEMISTRY; DOMOIC ACID; OYSTERS; MUSSELS; TOXIN UPTAKE; TOXIN RETENTION; PSEUDONITZSCHIA PUNGENS</t>
  </si>
  <si>
    <t>EDULIS-L; CARBON-DIOXIDE; BASE-BALANCE; AMINO-ACIDS; NEUROTOXICITY; ENVIRONMENTS; DEPURATION; BLOOD</t>
  </si>
  <si>
    <t>The physiological effects of domoic acid on marine invertebrates which are known to accumulate this neurotoxin have not been investigated previously. Changes in haemolymph pH, PCO2, and PO2 were measured in Crassostrea gigas and Mytilus californianus when exposed continuously to the domoic acid producing diatom, Pseudonitzschia pungens f. multiseries, for 48 h followed by a 120 h clearance period. A general stress response by C. gigas was characterized by a respiratory acidosis from shell closure bs h after introduction of the algae. Haemolymph pH in the oyster returned to control levels after 36 h exposure and although hypoxic conditions persisted during 48 h exposure PO2 levels returned to normal only after 24 h of clearance, Substantial hypercapnia and elevated haemolymph bicarbonate occurred after 8 h exposure which was rectified during the remaining period of exposure. Body burden of domoic acid was greatest in the oyster after 4 h of exposure. At 120 h of continuous clearance the gill, muscle, and soft tissue still revealed detectable levels of domoic acid. M. californianus exhibited no significant change in haemolymph pH on exposure to the alga although a slight alkalosis occurred, which is associated normally with increased filtration (feeding) and gas exchange. Haemolymph PCO2 and PO2 were within the range of established control values throughout the experiment, Domoic acid was assimilated to the highest level in gill tissue and no detectable concentration of toxin was observed in any tissue after 120 h of clearance.</t>
  </si>
  <si>
    <t>FISHERIES &amp; OCEANS CANADA, BIOL SCI BRANCH, PACIFIC BIOL STN, NANAIMO, BC V9R 5K6, CANADA</t>
  </si>
  <si>
    <t>10.1016/0166-445X(94)00057-W</t>
  </si>
  <si>
    <t>QE742</t>
  </si>
  <si>
    <t>WOS:A1995QE74200003</t>
  </si>
  <si>
    <t>MARSDEN, ID</t>
  </si>
  <si>
    <t>Jasperse, JA</t>
  </si>
  <si>
    <t>EFFECTS OF ALGAL BLOOMS ON SHELLFISH BIOLOGY AND METABOLISM</t>
  </si>
  <si>
    <t>MARINE TOXINS AND NEW ZEALAND SHELLFISH</t>
  </si>
  <si>
    <t>MISCELLANEOUS SERIES - ROYAL SOCIETY OF NEW ZEALAND</t>
  </si>
  <si>
    <t>Workshop on Research Issues: Marine Toxins and New Zealand Shellfish</t>
  </si>
  <si>
    <t>JUN 10-11, 1993</t>
  </si>
  <si>
    <t>ROYAL SOC NEW ZEALAND, WELLINGTON, NEW ZEALAND</t>
  </si>
  <si>
    <t>ROYAL SOC NEW ZEALAND,MINIST RES SCI &amp; TECHNOL NEW ZEALAND,MINIST AGR &amp; FISHERIES NEW ZEALAND,FISHING IND BOARD NEW ZEALAND</t>
  </si>
  <si>
    <t>ROYAL SOC NEW ZEALAND</t>
  </si>
  <si>
    <t>NEW-ZEALAND SHELLFISH; BIVALVE TOXICITY; TOXIC ALGAL BLOOMS; TOXIN ACCUMULATION; DEPURATION; MONITORING</t>
  </si>
  <si>
    <t>MARSDEN, ID (corresponding author), UNIV CANTERBURY,DEPT ZOOL,POB 4800,CHRISTCHURCH 1,NEW ZEALAND.</t>
  </si>
  <si>
    <t>SCIENCE CENTRE 11 TURNBULL ST, THORNDON - PRIVATE BAG, WELLINGTON, NEW ZEALAND</t>
  </si>
  <si>
    <t>0111-3895</t>
  </si>
  <si>
    <t>0-908654-44-8</t>
  </si>
  <si>
    <t>MISC S RSNZ</t>
  </si>
  <si>
    <t>Environmental Sciences; Fisheries; Marine &amp; Freshwater Biology; Toxicology</t>
  </si>
  <si>
    <t>Environmental Sciences &amp; Ecology; Fisheries; Marine &amp; Freshwater Biology; Toxicology</t>
  </si>
  <si>
    <t>BA22F</t>
  </si>
  <si>
    <t>WOS:A1993BA22F00006</t>
  </si>
  <si>
    <t>Paldaviciene, A; Zaiko, A; Mazur-Marzec, H; Razinkovas-Baziukas, A</t>
  </si>
  <si>
    <t>Paldaviciene, Aiste; Zaiko, Anastasija; Mazur-Marzec, Hanna; Razinkovas-Baziukas, Arturas</t>
  </si>
  <si>
    <t>Bioaccumulation of rnicrocystins in invasive bivalves: A case study from the boreal lagoon ecosystem</t>
  </si>
  <si>
    <t>OCEANOLOGIA</t>
  </si>
  <si>
    <t>Microcystins; Bioaccumulation; Dreissena polymorpha; Baltic Sea; Curonian Lagoon</t>
  </si>
  <si>
    <t>MUSSEL DREISSENA-POLYMORPHA; TOXIN MICROCYSTIN-LR; ZEBRA MUSSEL; CYANOBACTERIAL TOXIN; SEDIMENTARY IMPRINT; COMMUNITY STRUCTURE; WATER-QUALITY; BALTIC SEA; LAKE; ACCUMULATION</t>
  </si>
  <si>
    <t>In the current study we present the first report on the bioaccumulation of microcystins (MC) in zebra mussel Dreissena polymorpha from the eutrophic brackish water Curonian Lagoon. The bioaccumulation capacity was related to age structure of mussels and ambient environmental conditions. We also discuss the relevant implications of these findings for biomonitoring of toxic cyanobacteria blooms in the Curonian Lagoon and potential consequences for D. polymorpha cultivation activities considered for the futures as remediation measure. Samples for the analysis were collected twice per year, in June and September, in 2006, 2007 and 2008, from two sites within the littoral zone of the lagoon. The highest microcystin concentrations were measured in mussels larger than 30 mm length and sampled in 2006 (when a severe toxic cyanobacteria bloom occurred). In the following years, a consistent reduction in bioaccumutated MC concentration was noticed. However, certain amount of microcystin was recorded in mussel tissues in 2007 and 2008, when no cyanotoxins were reported in the phytoplankton. Considering high depuration rates and presence of cyanotoxins in the bottom sediments well after the recorded toxic blooms, we assume mechanism of secondary contamination when microcystin residuals could be uptaken by mussels with resuspended sediment particles. (C) 2014 Institute of Oceanology of the Polish Academy of Sciences. Production and hosting by Elsevier Urban Et Partner Sp. z o.o. All rights reserved.</t>
  </si>
  <si>
    <t>[Paldaviciene, Aiste; Zaiko, Anastasija; Razinkovas-Baziukas, Arturas] Univ Klaipeda, Marine Sci &amp; Technol Ctr, LT-92294 Klaipeda, Lithuania; [Mazur-Marzec, Hanna] Univ Gdansk, Inst Oceanog, Dept Marine Biol &amp; Ecol, Gdynia, Poland</t>
  </si>
  <si>
    <t>Klaipeda University; Fahrenheit Universities; University of Gdansk</t>
  </si>
  <si>
    <t>Paldaviciene, A (corresponding author), Univ Klaipeda, Coastal Res &amp; Planning Inst, H Manto 84, LT-92294 Klaipeda, Lithuania.</t>
  </si>
  <si>
    <t>aiste@corpi.ku.lt</t>
  </si>
  <si>
    <t>Zaiko, Anastasija/J-2665-2014; Mazur-Marzec, Hanna/J-8511-2017</t>
  </si>
  <si>
    <t>Zaiko, Anastasija/0000-0003-4037-1861</t>
  </si>
  <si>
    <t>POLISH ACAD SCIENCES INST OCEANOLOGY</t>
  </si>
  <si>
    <t>SOPOT</t>
  </si>
  <si>
    <t>POWSTANCOW WASZAWY 55, PL-81-712 SOPOT, POLAND</t>
  </si>
  <si>
    <t>0078-3234</t>
  </si>
  <si>
    <t>2300-7370</t>
  </si>
  <si>
    <t>Oceanologia</t>
  </si>
  <si>
    <t>10.1016/j.oceano.2014.10.001</t>
  </si>
  <si>
    <t>CD6GM</t>
  </si>
  <si>
    <t>WOS:000351187600012</t>
  </si>
  <si>
    <t>Meyer, L; Capper, A; Carter, S; Simpfendorfer, C</t>
  </si>
  <si>
    <t>Meyer, Lauren; Capper, Angela; Carter, Steve; Simpfendorfer, Colin</t>
  </si>
  <si>
    <t>An investigation into ciguatoxin bioaccumulation in sharks</t>
  </si>
  <si>
    <t>Ciguatera; Ciguatoxin; Shark; Elasmobranch</t>
  </si>
  <si>
    <t>FRENCH-POLYNESIA; CIGUATERA; FISH; DINOFLAGELLATE; CONTAMINANTS; TOXINS; CHONDRICHTHYES; PERSPECTIVES; DINOPHYCEAE; MADAGASCAR</t>
  </si>
  <si>
    <t>Ciguatoxins (CTXs) produced by benthic Gambierdiscus dinoflagellates, readily biotransform and bioaccumulate in food chains ultimately bioconcentrating in high-order, carnivorous marine species. Certain shark species, often feeding at, or near the top of the food-chain have the ability to bioaccumulate a suite of toxins, from both anthropogenic and algal sources. As such, these apex predators are likely sinks for CTXs. This assumption, in conjunction with anecdotal knowledge of poisoning incidents, several nonspecific feeding trials whereby various terrestrial animals were fed suspect fish flesh, and a single incident in Madagascar in 1994, have resulted in the widespread acceptance that sharks may accumulate CTXs. This prompted a study to investigate original claims within the literature, as well as investigate CTX bioaccumulation in the muscle and liver of 22 individual sharks from nine species, across four locations along the east coast of Australia. Utilizing an updated ciguatoxin extraction method with HPLC-MS/MS, we were unable to detect P-CTX-1, P-CTX-2 or P-CTX-3, the three primary CTX congeners, in muscle or liver samples. We propose four theories to address this finding: (1) to date, methods have been optimized for teleost species and may not be appropriate for elasmobranchs, or the CI-Xs may be below the limit of detection; (2) CTX may be biotransformed into elasmobranch-specific congeners as a result of unique metabolic properties; (3) 22 individuals may be an inadequate sample size given the rare occurrence of high-order ciguatoxic organisms and potential for CTX depuration; and (4) the ephemeral nature and inconsistent toxin profiles of Gambierdiscus blooms may have undermined our classifications of certain areas as CTX hotspots. These results, in combination with the lack of clarity within the literature, suggest that ciguatoxin bioaccumulation in sharks remains elusive, and warrants further investigation to determine the dynamics of toxin production, accumulation and transformation throughout the entire food-web. (C) 2016 Elsevier Ltd. All rights reserved.</t>
  </si>
  <si>
    <t>[Meyer, Lauren; Capper, Angela; Simpfendorfer, Colin] James Cook Univ, Ctr Sustainable Trop Fisheries &amp; Aquaculture, Ames Cook Dr, Townsville, Qld 4811, Australia; [Carter, Steve] Queensland Hlth Forens &amp; Sci Serv, 39 Kessels Rd, Coopers Plains, Qld 4108, Australia</t>
  </si>
  <si>
    <t>James Cook University; Queensland Health</t>
  </si>
  <si>
    <t>Meyer, L (corresponding author), James Cook Univ, Ctr Sustainable Trop Fisheries &amp; Aquaculture, Ames Cook Dr, Townsville, Qld 4811, Australia.</t>
  </si>
  <si>
    <t>lauren.meyer@my.jcu.edu.au</t>
  </si>
  <si>
    <t>Capper, Angela/B-4403-2012; Simpfendorfer, Colin/G-9681-2011; Meyer, Lauren/B-1876-2019</t>
  </si>
  <si>
    <t>Simpfendorfer, Colin/0000-0002-0295-2238; Capper, Angela/0000-0002-4922-0253; Meyer, Lauren/0000-0003-0374-9941</t>
  </si>
  <si>
    <t>Queensland's Shark Control program</t>
  </si>
  <si>
    <t>This work was made possible by James Cook University in conjunction with Queensland Health's Forensic and Scientific Services department. The samples and support provided by Queensland's Shark Control program, members of the Merimbula Big Game &amp; Lakes Angling Club Inc, and James Cook University's Centre for Sustainable Tropical Fisheries and Aquaculture, proved invaluable and sustained the project. Additionally, field and laboratory based components of the work would not have been possible without the help of Jeroen van den Wildenberg.</t>
  </si>
  <si>
    <t>10.1016/j.toxicon.2016.06.007</t>
  </si>
  <si>
    <t>DT5OK</t>
  </si>
  <si>
    <t>WOS:000381532300029</t>
  </si>
  <si>
    <t>Plakas, SM; Wang, ZH; El Said, KR; Jester, ELE; Granade, HR; Flewelling, L; Scott, P; Dickey, RW</t>
  </si>
  <si>
    <t>Brevetoxin metabolism and elimination in the Eastern oyster (Crassostrea virginica) after controlled exposures to Karenia brevis</t>
  </si>
  <si>
    <t>brevetoxin; metabolism; elimination; Eastern oyster; liquid chromatography/mass spectrometry</t>
  </si>
  <si>
    <t>NEW-ZEALAND; AUSTROVENUS-STUTCHBURYI; PERNA-CANALICULUS; GREENSHELL MUSSEL; GYMNODINIUM-BREVE; RED TIDE; SHELLFISH; TOXINS; COCKLE; ANALOG</t>
  </si>
  <si>
    <t>The metabolism and elimination of brevetoxins were examined in the Eastern oyster (Crassostrea virginica) following controlled exposures to Karenia brevis cultures in the laboratory. After a 2-day exposure period (similar to62 million cells/oyster), elimination of brevetoxins and their metabolites was monitored by using liquid chromatography/mass spectrometry (LC/MS). Composite toxin in oyster extracts was measured by in vitro assay (i.e. cytotoxicity, receptor binding, and ELISA). Of the parent algal toxins, PbTx-1 and PbTx-2 were not detectable by LC/MS in K. brevis-exposed oysters. PbTx-3 and PbTx-9, which are accumulated directly from K. brevis and through metabolic reduction of PbTx-2 in the oyster, were at levels initially (after exposure) of 0.74 and 0.49 mug equiv./g, respectively, and were eliminated largely within 2 weeks after dosing. PbTx-7 and PbTx-10, the reduced forms of PbTx-1, were non-detectable. Conjugative brevetoxin metabolites identified previously in field-exposed oysters were confirmed in the laboratory-exposed oysters. Cysteine conjugates of PbTx-1 and PbTx-2, and their sulfoxides, were in the highest abundance, as apparent in LC/MS ion traces, and were detectable for up to 6 months after dosing. Composite toxin measurements by in vitro assay also reflected persistence (up to 6 months) of brevetoxin residues in the oyster. Levels of cysteine conjugates, as determined by LC/MS, were well correlated with those of composite toxin, as measured by ELISA, throughout depuration. Composite toxin levels by cytotoxicity assay were well correlated with those by receptor binding assay. Cysteine-PbTx conjugates are useful LC/MS determinants of brevetoxin exposure and potential markers for composite toxin in the Eastern oyster. (C) 2004 Elsevier Ltd. All rights reserved.</t>
  </si>
  <si>
    <t>US FDA, Gulf Coast Seafood Lab, Dauphin Isl, AL 36528 USA; Florida Marine Res Inst, Florida Fish &amp; Wildlife Conservat Commiss, St Petersburg, FL 33701 USA</t>
  </si>
  <si>
    <t>US Food &amp; Drug Administration (FDA); Florida Fish &amp; Wildlife Conservation Commission</t>
  </si>
  <si>
    <t>Plakas, SM (corresponding author), US FDA, Gulf Coast Seafood Lab, POB 158,1 Iberville Dr, Dauphin Isl, AL 36528 USA.</t>
  </si>
  <si>
    <t>splakas@cfsan.fda.gov</t>
  </si>
  <si>
    <t>10.1016/j.toxicon.2004.07.027</t>
  </si>
  <si>
    <t>869SA</t>
  </si>
  <si>
    <t>WOS:000225003200012</t>
  </si>
  <si>
    <t>Papiol, GG; Casanova, A; Fernández-Tejedor, M; de la Iglesia, P; Diogène, J</t>
  </si>
  <si>
    <t>Gimenez Papiol, Gemma; Casanova, Alexis; Fernandez-Tejedor, Margarita; de la Iglesia, Pablo; Diogene, Jorge</t>
  </si>
  <si>
    <t>Management of domoic acid monitoring in shellfish from the Catalan coast</t>
  </si>
  <si>
    <t>Amnesic shellfish poisoning; Domoic acid monitoring; Food safety; Risk management; Mediterranean Sea</t>
  </si>
  <si>
    <t>SCALLOP PECTEN-MAXIMUS; BIVALVE MOLLUSKS; ACCUMULATION; TOXIN; DEPURATION; EXTRACTION; TOXICITY; MUSSELS</t>
  </si>
  <si>
    <t>Monitoring of amnesic shellfish poisoning (ASP) toxins in shellfish from the Catalan coast started in 2001. No ASP toxins were detected in any of the analyses performed before 2008. On 22 January 2008, domoic acid (DA) was detected in Donax trunculus (0.5 mg kg(-1)) and confirmed by rapid resolution liquid chromatography-tandem mass spectrometry (0.6 mg kg(-1)). A total of 974 shellfish samples were analyzed from January 2008 to December 2011, covering all the Catalan production areas and the most important marketed species. DA was detected in 23.8 % of the samples and was recorded every month in all areas and all species, except Ostrea edulis, although the percentage of samples with DA and DA content varied widely among samples. DA exceeded the regulatory level of 20 mg kg(-1) twice: in Callista chione sampled on February 2008 and in D. trunculus sampled on April 2010. DA content in Bolinus brandaris appeared constant and close to 4.5 mg kg(-1) for months in 2009. Mytilus galloprovincialis, Crassostrea gigas, and Ruditapes sp. presented very low concentrations of DA in the Ebro Delta bays, despite 113 alert situations according to Pseudo-nitzschia spp. abundances and the high number of shellfish samples analyzed. The origin of DA in Catalan shellfish remains unknown.</t>
  </si>
  <si>
    <t>[Gimenez Papiol, Gemma; Casanova, Alexis; Fernandez-Tejedor, Margarita; de la Iglesia, Pablo; Diogene, Jorge] IRTA, Tarragona 43540, Spain</t>
  </si>
  <si>
    <t>IRTA</t>
  </si>
  <si>
    <t>Papiol, GG (corresponding author), Cawthron Inst, 98 Halifax St East,Private Bag 2, Nelson 7042, New Zealand.</t>
  </si>
  <si>
    <t>gemma.gimenezpapiol@cawthron.org.nz</t>
  </si>
  <si>
    <t>de la Iglesia, Pablo/I-2744-2012; Diogene, Jorge/AAB-8667-2019; Fernandez-Tejedor, Margarita/J-9449-2013</t>
  </si>
  <si>
    <t>, Gemma/0000-0001-8084-9159; Diogene, Jorge/0000-0002-6567-6891; Fernandez-Tejedor, Margarita/0000-0002-2875-1135</t>
  </si>
  <si>
    <t>Generalitat de Catalunya (Commission for Universities and Research of the Ministry of Innovation); Universities and Enterprise of the Autonomous Government of Catalonia; COFUND programme of the Marie Curie Actions of the 7th R&amp;D Framework Programme of the European Union; Instituto Nacional de Investigacion Agraria (INIA) [RTA2006-00103-00-00, RTA2009-00127-00-00]; Monitoring Program in shellfish harvesting areas of Catalonia</t>
  </si>
  <si>
    <t>Generalitat de Catalunya (Commission for Universities and Research of the Ministry of Innovation); Universities and Enterprise of the Autonomous Government of Catalonia; COFUND programme of the Marie Curie Actions of the 7th R&amp;D Framework Programme of the European Union; Instituto Nacional de Investigacion Agraria (INIA)(Instituto de Investigacion Agropecuaria (INIA)); Monitoring Program in shellfish harvesting areas of Catalonia</t>
  </si>
  <si>
    <t>Gemma Gimenez acknowledges the funding provided by the Beatriu de Pinos-Marie Curie COFUND Postdoctoral Fellowship Program (Generalitat de Catalunya) (Commission for Universities and Research of the Ministry of Innovation, Universities and Enterprise of the Autonomous Government of Catalonia and the COFUND programme of the Marie Curie Actions of the 7th R&amp;D Framework Programme of the European Union). The authors acknowledge the financial support from the Instituto Nacional de Investigacion Agraria (INIA) through the projects RTA2006-00103-00-00 and RTA2009-00127-00-00, and the Monitoring Program in shellfish harvesting areas of Catalonia, executed by the IRTA for the General Direction of Fisheries and Marine Affairs of Catalonia, Government of Catalonia. The collaboration with ACA and contribution of IRTA's technical staff are gratefully acknowledged. Dr. Ana Roque (IRTA) has helped with the statistical analysis. Dr. Lesley Rhodes (Cawthron Institute) has revised the manuscript.</t>
  </si>
  <si>
    <t>10.1007/s10661-012-3054-6</t>
  </si>
  <si>
    <t>174AA</t>
  </si>
  <si>
    <t>WOS:000321123800035</t>
  </si>
  <si>
    <t>Cary, TL; Karasov, WH</t>
  </si>
  <si>
    <t>Cary, Tawnya L.; Karasov, William H.</t>
  </si>
  <si>
    <t>Toxicokinetics of polybrominated diphenyl ethers across life stages in the northern leopard frog (Lithobates pipiens)</t>
  </si>
  <si>
    <t>Amphibian; Polybrominated diphenyl ethers; Toxicokinetics; Elimination; Persistent organic pollutant</t>
  </si>
  <si>
    <t>BROMINATED FLAME-RETARDANTS; POLYCHLORINATED-BIPHENYLS PCBS; FRESH-WATER MUSSEL; RANA-PIPIENS; ELLIPTIO-COMPLANATA; TISSUE DISTRIBUTION; AMPHIBIAN DECLINES; BIOLOGICAL SAMPLES; MATERNAL TRANSFER; CYPRINUS-CARPIO</t>
  </si>
  <si>
    <t>Polybrominated diphenyl ethers (PBDEs), a class of flame retardants, are bioaccumulative toxins that can biomagnify in food webs. However, little is known about the toxicokinetics of total and congener-specific BDEs in lower vertebrates. The authors exposed northern leopard frog (Lithobates (Rana) pipiens) tadpoles to diets containing DE-71 (a pentabromodiphenyl ether mixture (0ng/g as control, 71.4ng/g, and 634 DE-71ng/g wet mass)) for 50 d, followed by a period of depuration during which they were fed only undosed (control) food. After 28 d, tadpoles eliminated over 94% of the sigma PBDEs from their tissues (t1/2=5.9 +/- 1.9 d) with no significant differences in elimination rates for the predominant congeners. Elimination of BDE-99 was independent of dose, indicating first-order kinetics. It did not fit a biexponential model significantly better than a monoexponential model, indicating single-compartment elimination. To compare developmental life-stage kinetics following larval exposure, the authors collected individuals at the beginning and end of metamorphosis and at 70 d postmetamorphosis. During metamorphosis, total-body residues per individual did not significantly change, implying little to no elimination. After 70 d, juvenile frogs eliminated 89.7% of the sigma PBDEs from their tissues, and BDE-47 was eliminated at a faster rate (t1/2= 17.3 d) than BDE-99 and BDE-100 (t1/2=63.0 d and 69.3 d, respectively). Because the kinetics of PBDEs in L. pipiens differed among life stages, developmental life stageespecially for species that undergo metamorphosisshould be considered when determining the toxicity of persistent organic pollutants. Environ Toxicol Chem 2013;32:1631-1640. (c) 2013 SETAC</t>
  </si>
  <si>
    <t>[Cary, Tawnya L.; Karasov, William H.] Univ Wisconsin, Dept Zool, Madison, WI 53706 USA; [Karasov, William H.] Univ Wisconsin, Dept Forest &amp; Wildlife Ecol, Madison, WI USA</t>
  </si>
  <si>
    <t>University of Wisconsin System; University of Wisconsin Madison; University of Wisconsin System; University of Wisconsin Madison</t>
  </si>
  <si>
    <t>Cary, TL (corresponding author), Univ Wisconsin, Dept Zool, Madison, WI 53706 USA.</t>
  </si>
  <si>
    <t>tcary@wisc.edu</t>
  </si>
  <si>
    <t>University of Wisconsin Sea Grant Institute under National Sea Grant College Program, National Oceanic and Atmospheric Administration, US Department of Commerce; state of Wisconsin [NA16RG2257, R/EH-2]</t>
  </si>
  <si>
    <t>University of Wisconsin Sea Grant Institute under National Sea Grant College Program, National Oceanic and Atmospheric Administration, US Department of Commerce; state of Wisconsin</t>
  </si>
  <si>
    <t>We thank M. Ortiz-Santaliestra for assistance with bioassays. The present study was sponsored by the University of Wisconsin Sea Grant Institute under grants from the National Sea Grant College Program, National Oceanic and Atmospheric Administration, US Department of Commerce, and the state of Wisconsin (federal grant NA16RG2257, project R/EH-2).</t>
  </si>
  <si>
    <t>10.1002/etc.2215</t>
  </si>
  <si>
    <t>157CU</t>
  </si>
  <si>
    <t>WOS:000319874100024</t>
  </si>
  <si>
    <t>Kadiri, MO; Isagba, S; Ogbebor, JU; Omoruyi, OA; Unusiotame-Owolagba, TE; Lorenzi, AS; Bittencourt-Oliveira, MD; Chia, MA</t>
  </si>
  <si>
    <t>Kadiri, Medina O.; Isagba, Solomon; Ogbebor, Jeffrey U.; Omoruyi, Osasere A.; Unusiotame-Owolagba, Timothy E.; Lorenzi, Adriana Sturion; Bittencourt-Oliveira, Maria do Carmo; Chia, Mathias Ahii</t>
  </si>
  <si>
    <t>The presence of microcystins in the coastal waters of Nigeria, from the Bights of Bonny and Benin, Gulf of Guinea</t>
  </si>
  <si>
    <t>ENVIRONMENTAL SCIENCE AND POLLUTION RESEARCH</t>
  </si>
  <si>
    <t>Early warming; mcyE gene; Microcystins; Peptide synthetase; Water monitoring</t>
  </si>
  <si>
    <t>DRINKING-WATER; GENUS BRASILONEMA; TOXIN PRODUCTION; LR; CYANOBACTERIA; CANCER; BIOSYNTHESIS; BIODIVERSITY; DEPURATION; AERUGINOSA</t>
  </si>
  <si>
    <t>Microcystins (MCs) are the most studied toxins of cyanobacteria in freshwater bodies worldwide. However, they are poorly documented in coastal waters in several parts of the world. In this study, we investigated the composition of cyanobacteria and the presence of microcystins (MCs) in several coastal aquatic ecosystems of Nigeria. Direct morphological analysis revealed that members of the genusOscillatoriawere dominant with five species, followed byTrichodesmiumwith two species in Nigerian coastal waters. Oso Ibanilo had the highest cyanobacterial biomass (998 x 10(3)cells/L), followed by Rivers Ocean (156 x 10(3)cells/L). Except for the Cross River Ocean, cyanobacteria were present in all the investigated aquatic ecosystems. Ten (10) out of twenty water bodies examined had detectable levels of MCs. Furthermore, genomic DNA analysis for themcyE gene of microcystin synthetase (mcy) cluster showed identities higher than 86% (query coverage &gt; 96%) with toxic strains of cyanobacteria in all the samples analyzed. Also, the sequences of samples matched those of uncultured cyanobacteria from recreational lakes in Southern Germany. Our findings indicate that the presence of toxic cyanobacteria in coastal waters of Nigeria is of public and environmental health concern.</t>
  </si>
  <si>
    <t>[Kadiri, Medina O.; Isagba, Solomon; Ogbebor, Jeffrey U.; Omoruyi, Osasere A.; Unusiotame-Owolagba, Timothy E.] Univ Benin, Dept Plant Biol &amp; Biotechnol, Fac Life Sci, Benin, Nigeria; [Lorenzi, Adriana Sturion; Bittencourt-Oliveira, Maria do Carmo; Chia, Mathias Ahii] Univ Sao Paulo, Dept Biol Sci, Luiz de Queiroz Coll Agr, Lab Cyanobacteria, Piracicaba, SP, Brazil; [Chia, Mathias Ahii] Ahmadu Bello Univ, Dept Bot, Zaria, Nigeria</t>
  </si>
  <si>
    <t>University of Benin; Universidade de Sao Paulo; Ahmadu Bello University</t>
  </si>
  <si>
    <t>Chia, MA (corresponding author), Univ Sao Paulo, Dept Biol Sci, Luiz de Queiroz Coll Agr, Lab Cyanobacteria, Piracicaba, SP, Brazil.;Chia, MA (corresponding author), Ahmadu Bello Univ, Dept Bot, Zaria, Nigeria.</t>
  </si>
  <si>
    <t>chia28us@yahoo.com</t>
  </si>
  <si>
    <t>Lorenzi, Adriana/H-2164-2013; Bittencourt de Oliveira, Maria do Carmo/C-1597-2012; Chia, Mathias/E-3448-2013</t>
  </si>
  <si>
    <t>Omoruyi, Osasere/0000-0003-4505-9551; Ogbebor, Jeffrey/0000-0002-0841-1248; Bittencourt de Oliveira, Maria do Carmo/0000-0002-4198-8110; Sturion Lorenzi, Adriana/0000-0002-2247-0543; Chia, Mathias/0000-0002-3549-5475</t>
  </si>
  <si>
    <t>Sao Paulo Research Foundation [FAPESP-2013/15296-2]; Brazilian National Research Council [CNPq-442083/2014-9]; Nigerian Tertiary Education Trust Fund National Research grant [TETF/NRF 2009]; FAPESP [2014/01913-2, 2014/26898-6, 2013/11306-3]</t>
  </si>
  <si>
    <t>Sao Paulo Research Foundation(Fundacao de Amparo a Pesquisa do Estado de Sao Paulo (FAPESP)); Brazilian National Research Council(Conselho Nacional de Desenvolvimento Cientifico e Tecnologico (CNPQ)); Nigerian Tertiary Education Trust Fund National Research grant; FAPESP(Fundacao de Amparo a Pesquisa do Estado de Sao Paulo (FAPESP))</t>
  </si>
  <si>
    <t>This study was sponsored by grants from the Sao Paulo Research Foundation (FAPESP-2013/15296-2), the Brazilian National Research Council (CNPq-442083/2014-9), and Nigerian Tertiary Education Trust Fund National Research grant (TETF/NRF 2009). A.S.L. and M.A.C. were supported by FAPESP post-doctoral fellowships (Grant 2014/01913-2 and Grant 2014/26898-6 and 2013/11306-3).</t>
  </si>
  <si>
    <t>0944-1344</t>
  </si>
  <si>
    <t>1614-7499</t>
  </si>
  <si>
    <t>ENVIRON SCI POLLUT R</t>
  </si>
  <si>
    <t>Environ. Sci. Pollut. Res.</t>
  </si>
  <si>
    <t>10.1007/s11356-020-09740-x</t>
  </si>
  <si>
    <t>JUN 2020</t>
  </si>
  <si>
    <t>NH9ZY</t>
  </si>
  <si>
    <t>WOS:000543604500011</t>
  </si>
  <si>
    <t>Liu, H; Kelly, MS; Campbell, DA; Fang, JG; Zhu, JX</t>
  </si>
  <si>
    <t>Liu, Hui; Kelly, Maeve S.; Campbell, Dirk A.; Fang, Jianguang; Zhu, Jianxin</t>
  </si>
  <si>
    <t>Accumulation of domoic acid and its effect on juvenile king scallop Pecten maximus (Linnaeus, 1758)</t>
  </si>
  <si>
    <t>King scallop; Pecten maximus; Juvenile; Domoic acid</t>
  </si>
  <si>
    <t>MUSSELS MYTILUS-EDULIS; PSEUDO-NITZSCHIA; CRASSOSTREA-GIGAS; PACIFIC OYSTER; SHELLFISH; DEPURATION; TOXIN; BACILLARIOPHYCEAE; MULTISERIES; INGESTION</t>
  </si>
  <si>
    <t>juvenile king scallops Pecten maximus of 1.23 cm shell height were exposed to domoic acid (DA) and the toxin accumulation and effects of bearing this toxin were investigated. After feeding on a formulated feed containing about 0.19 pg DA per particle for 7 days, the juvenile scallops incorporated a relatively low DA burden of 15.9 ng g(-1), which was similar to those exposed to 10 and 50 ng ml(-1) dissolved DA. The maximum DA accumulation, 302.5 ng g(-1) whole tissue, was achieved by scallops maintained in 100 ng ml(-1) dissolved DA for 18 days. No significant effect of exposure to DA was observed on feeding rate (on microalgae), shell valve activity (shell clatter), righting response, or the secretion of byssus threads. However, negative impacts on growth rate and survival were found for scallops exposed to DA-spiked feed. This is the first study on DA accumulation in juvenile P. maximus and on the negative effect of DA on this life history stage. (c) 2008 Elsevier B.V. All rights reserved.</t>
  </si>
  <si>
    <t>[Liu, Hui; Fang, Jianguang; Zhu, Jianxin] Chinese Acad Fishery Sci, Yellow Sea Fisheries Res Inst, Qingdao 266071, Peoples R China; [Liu, Hui; Kelly, Maeve S.; Campbell, Dirk A.] Dunstaffnage Marine Res Lab, Scottish Assoc Marine Sci, Oban PA37 1QA, Argyll, Scotland</t>
  </si>
  <si>
    <t>Chinese Academy of Fishery Sciences; Yellow Sea Fisheries Research Institute, CAFS; University of the Highlands &amp; Islands</t>
  </si>
  <si>
    <t>Fang, JG (corresponding author), Chinese Acad Fishery Sci, Yellow Sea Fisheries Res Inst, 106 Nanjing Rd, Qingdao 266071, Peoples R China.</t>
  </si>
  <si>
    <t>fangjg@ysfri.ac.cn</t>
  </si>
  <si>
    <t>Zhu, Jianxin/H-9763-2018</t>
  </si>
  <si>
    <t>INTERAM [509394]</t>
  </si>
  <si>
    <t>INTERAM</t>
  </si>
  <si>
    <t>This research was funded by the Marie Curie project INTERAM (509394) of the Sixth EU Framework Programme for Research and Technological Development. We thank Dr. Charlie Bavington for the HPLC tests, Dr. Hans Kleivdal for his help on ELISA tests, and Dr. Nancy Nevejan and INVE Aquaculture Nutrition (Belgium) for providing the formulated feeds. Our sincere thanks are also extended to Elizabeth Cook, Coleen Suckling, Heather Orr, Peter Lamont, Mark Hart, Tim Brand and other SAMS colleagues for their great help with this study.</t>
  </si>
  <si>
    <t>10.1016/j.aquaculture.2008.07.003</t>
  </si>
  <si>
    <t>380DA</t>
  </si>
  <si>
    <t>WOS:000261445000032</t>
  </si>
  <si>
    <t>Nair, A; Thomas, AC; Borsuk, ME</t>
  </si>
  <si>
    <t>Nair, Apurva; Thomas, Andrew C.; Borsuk, Mark E.</t>
  </si>
  <si>
    <t>Interannual variability in the timing of New England shellfish toxicity and relationships to environmental forcing</t>
  </si>
  <si>
    <t>Harmful algal blooms; Red tides; Paralytic shellfish poisoning; Cluster analysis; CART modeling; Satellite remote sensing</t>
  </si>
  <si>
    <t>DINOFLAGELLATE ALEXANDRIUM-FUNDYENSE; RED TIDE DINOFLAGELLATE; PARALYTIC SHELLFISH; WESTERN GULF; MAINE; BLOOMS; DEPURATION; ABUNDANCE; DYNAMICS; PLUME</t>
  </si>
  <si>
    <t>Routine monitoring along the coast of the Gulf of Maine (GoM) reveals shellfish toxicity nearly every summer, but at varying times, locations, and magnitudes. The responsible toxin is known to be produced by the dinoflagellate Alexandrium fundyense, yet there is little apparent association between Alexandrium abundance and shellfish toxicity. One possibility is that toxic cells are persistent in offshore areas and variability in shellfish toxicity is caused not by changes in overall abundance, but rather by variability in transport processes. Measurements of offshore Alexandrium biomass are scarce, so we bypass cell abundance as an explanatory variable and focus instead on the relations between shellfish toxicity and concurrent metrics of GoM meteorology, hydrology, and oceanography. While this yields over two decades (1985-2005) of data representing a variety of interannual conditions, the toxicity data are gappy in spatial and temporal coverage. We address this through a combination of parametric curve fitting and hierarchical cluster analysis to reveal eight archetypical modes of seasonal toxicity timing. Groups of locations are then formed that have similar interannual patterns in these archetypes. Finally, the interannual patterns within each group are related to available environmental metrics using classification trees. Results indicate that a weak cross-shore sea surface temperature (SST) gradient in the summer is the strongest correlate of shellfish toxicity, likely by signifying a hydrological connection between offshore Alexandrium populations and near-shore shellfish beds. High cumulative downwelling wind strength early in the season is revealed as a precursor consistent with this mechanism. Although previous studies suggest that alongshore transport is important in moving Alexandrium from the eastern to western GoM, alongshore SST gradient is not an important correlate of toxicity in our study. We conclude by discussing the implications of our results for designing efficient and effective shellfish monitoring programs along the GoM coast. (C) 2013 Elsevier B.V. All rights reserved.</t>
  </si>
  <si>
    <t>[Nair, Apurva; Borsuk, Mark E.] Dartmouth Coll, Thayer Sch Engn, Hanover, NH 03755 USA; [Thomas, Andrew C.] Univ Maine, Sch Marine Sci, Orono, ME 04469 USA</t>
  </si>
  <si>
    <t>Dartmouth College; University of Maine System; University of Maine Orono</t>
  </si>
  <si>
    <t>Borsuk, ME (corresponding author), Dartmouth Coll, Thayer Sch Engn, 14 Engn Dr, Hanover, NH 03755 USA.</t>
  </si>
  <si>
    <t>mark.borsuk@dartmouth.edu</t>
  </si>
  <si>
    <t>Borsuk, Mark/AAV-1663-2020</t>
  </si>
  <si>
    <t>Borsuk, Mark/0000-0002-5121-1110</t>
  </si>
  <si>
    <t>USEPA Office of Research and Development's Advanced Monitoring Initiative (AMI) Pilot Projects focused on GEOSS (Global Earth Observation System of Systems); NOAA Coastal Ocean Program [NA04NOS4780271]</t>
  </si>
  <si>
    <t>USEPA Office of Research and Development's Advanced Monitoring Initiative (AMI) Pilot Projects focused on GEOSS (Global Earth Observation System of Systems); NOAA Coastal Ocean Program(National Oceanic Atmospheric Admin (NOAA) - USA)</t>
  </si>
  <si>
    <t>Funding was provided by a grant to M.E.B. by the USEPA Office of Research and Development's Advanced Monitoring Initiative (AMI) Pilot Projects focused on GEOSS (Global Earth Observation System of Systems). We thank Ryan Weatherbee for organizing and processing the data used here as part of grant NA04NOS4780271 to A.C.T. from the NOAA Coastal Ocean Program. We thank the Maine Department of Marine Resources, the Massachusetts Division of Marine Fisheries, and the New Hampshire Department of Environmental Resources for providing their shellfish toxicity records and for maintaining their ongoing monitoring programs. This research benefited from discussions with Dan Lynch, Pasky Pascual, Don Anderson, Dennis McGillicuddy, Keston Smith, Maureen Taylor, and Jim Manning.</t>
  </si>
  <si>
    <t>10.1016/j.scitotenv.2013.01.023</t>
  </si>
  <si>
    <t>125KG</t>
  </si>
  <si>
    <t>WOS:000317538100028</t>
  </si>
  <si>
    <t>Dhanji-Rapkova, M; Turner, AD; Baker-Austin, C; Huggett, JF; Ritchie, JM</t>
  </si>
  <si>
    <t>Dhanji-Rapkova, Monika; Turner, Andrew D.; Baker-Austin, Craig; Huggett, Jim F.; Ritchie, Jennifer M.</t>
  </si>
  <si>
    <t>Distribution of Tetrodotoxin in Pacific Oysters (Crassostrea gigas)</t>
  </si>
  <si>
    <t>tetrodotoxin; Pacific oyster; Crassostrea gigas; organs; distribution; digestive gland</t>
  </si>
  <si>
    <t>DOMOIC ACID; PARALYTIC SHELLFISH; 1ST DETECTION; KING SCALLOP; ANATOMICAL DISTRIBUTION; MASS-SPECTROMETRY; BINDING-PROTEIN; DEPURATION; MUSSELS; TOXINS</t>
  </si>
  <si>
    <t>A potent and heat-stable tetrodotoxin (TTX) has been found to accumulate in various marine bivalve species, including Pacific oysters (Crassostrea gigas), raising a food safety concern. While several studies on geographical occurrence of TTX have been conducted, there is a lack of knowledge about the distribution of the toxin within and between bivalves. We, therefore, measured TTX in the whole flesh, mantle, gills, labial palps, digestive gland, adductor muscle and intravalvular fluid of C. gigas using liquid chromatography-tandem mass spectrometry. Weekly monitoring during summer months revealed the highest TTX concentrations in the digestive gland (up to 242 mu g/kg), significantly higher than in other oyster tissues. Intra-population variability of TTX, measured in the whole flesh of each of twenty animals, reached 46% and 32% in the two separate batches, respectively. In addition, an inter-population study was conducted to compare TTX levels at four locations within the oyster production area. TTX concentrations in the whole flesh varied significantly between some of these locations, which was unexplained by the differences in weight of flesh. This is the first study examining TTX distribution in C. gigas and the first confirmation of the preferential accumulation of TTX in oyster digestive gland.</t>
  </si>
  <si>
    <t>[Dhanji-Rapkova, Monika; Turner, Andrew D.; Baker-Austin, Craig] Ctr Environm Fisheries &amp; Aquaculture Sci Cefas, Barrack Rd, Weymouth DT4 8UB, England; [Dhanji-Rapkova, Monika; Huggett, Jim F.; Ritchie, Jennifer M.] Univ Surrey, Fac Hlth &amp; Med Sci, Guildford GU2 7XH, Surrey, England; [Huggett, Jim F.] LGC, Natl Measurement Lab, Queens Rd, Teddington TW11 0LY, Middx, England</t>
  </si>
  <si>
    <t>Centre for Environment Fisheries &amp; Aquaculture Science; University of Surrey</t>
  </si>
  <si>
    <t>Dhanji-Rapkova, M (corresponding author), Ctr Environm Fisheries &amp; Aquaculture Sci Cefas, Barrack Rd, Weymouth DT4 8UB, England.;Dhanji-Rapkova, M; Ritchie, JM (corresponding author), Univ Surrey, Fac Hlth &amp; Med Sci, Guildford GU2 7XH, Surrey, England.</t>
  </si>
  <si>
    <t>monika.dhanjirapkova@cefas.co.uk; andrew.turner@cefas.co.uk; craig.baker-austin@cefas.co.uk; j.huggett@surrey.ac.uk; j.ritchie@surrey.ac.uk</t>
  </si>
  <si>
    <t>Huggett, Jim/N-9316-2013; Turner, Andrew/J-5658-2015</t>
  </si>
  <si>
    <t>Turner, Andrew/0000-0003-1390-0924</t>
  </si>
  <si>
    <t>Cefas Seedcorn grant [DP901M]; Atlantic Area Program [Interreg Alertox-Net EAPA-317-2016]; Faculty of Health and Medical Sciences, University of Surrey</t>
  </si>
  <si>
    <t>Cefas Seedcorn grant; Atlantic Area Program; Faculty of Health and Medical Sciences, University of Surrey</t>
  </si>
  <si>
    <t>This research was funded by Cefas Seedcorn grant, Cefas contract code DP901M, with additional support from Interreg Alertox-Net EAPA-317-2016 (Atlantic Area Program) and Faculty Studentship Award (Faculty of Health and Medical Sciences, University of Surrey).</t>
  </si>
  <si>
    <t>10.3390/md19020084</t>
  </si>
  <si>
    <t>QN8FP</t>
  </si>
  <si>
    <t>WOS:000622688400001</t>
  </si>
  <si>
    <t>Ji, Y; Qiu, JB; Xie, T; McCarron, P; Li, AF</t>
  </si>
  <si>
    <t>Ji, Ying; Qiu, Jiangbing; Xie, Tian; McCarron, Pearse; Li, Aifeng</t>
  </si>
  <si>
    <t>Accumulation and transformation of azaspiracids in scallops (Chlamys farreri) and mussels (Mytilus galloprovincialis) fed with Azadinium poporum, and response of antioxidant enzymes</t>
  </si>
  <si>
    <t>Azaspiracid-2; Azadinium poporum; Shellfish; Metabolism; Reactive oxygen species (ROS); Antioxidant enzymes</t>
  </si>
  <si>
    <t>POISONING AZP TOXINS; TISSUE COMPARTMENTS; LIPOPHILIC TOXINS; OXIDATIVE STRESS; SHELLFISH TOXINS; DIGESTIVE GLAND; CHINA SEA; SP-NOV; DINOPHYCEAE; EDULIS</t>
  </si>
  <si>
    <t>Azaspiracid (AZA) producing microalgae have been reported internationally and could potentially impact a variety of seafood. Scallops (Chlamys farreri) and mussels (Mytilus galloprovincialis) from China were fed with the AZA2 producer, Azadinium poporum, to study uptake, metabolism and oxidative stress in the shellfish. LC-MS/MS showed significant accumulation and differential metabolism of AZA2 in the scallops and mussels. In mussels AZA2 was metabolized to AZA19, with subsequent decarboxylation to AZA6. In scallops no AZA19 or AZA6 was observed, however, a novel AZA metabolite was formed that is isobaric with AZA19 ([M+H](1), m/z 886), but elutes at a different retention time. In addition it was noted that the scallop metabolite was stable during heating, while AZA19 has been shown to decarboxylate. Concentrations of reactive oxygen species (ROS) and activities of antioxidant enzymes were monitored. ROS levels increased slightly in the meat of scallops and mussels due to starvation in the acclimation and depuration periods, but reduced in the feeding periods with non-toxic Isocluysis galbana or toxic A. poporum. No obvious variations were found in activities for a range of antioxidant enzymes. These results provide new insights on the potential for accumulation and metabolism of AZAs in bivalve species relevant to this area of China, which is of importance considering the recent finding of AZA producing microalgae in the region. (C) 2017 Published by Elsevier Ltd.</t>
  </si>
  <si>
    <t>[Ji, Ying; Qiu, Jiangbing; Xie, Tian; Li, Aifeng] Ocean Univ China, Coll Environm Sci &amp; Engn, Qingdao 266100, Peoples R China; [Ji, Ying; Qiu, Jiangbing; Li, Aifeng] Ocean Univ China, Key Lab Marine Environm &amp; Ecol, Minist Educ, Qingdao 266100, Peoples R China; [McCarron, Pearse] Natl Res Council Canada, Measurement Sci &amp; Stand, 1411 Oxford St, Halifax, NS B3H 3Z1, Canada</t>
  </si>
  <si>
    <t>Ocean University of China; Ocean University of China; Ministry of Education - China; International Business Machines (IBM); IBM Canada; National Research Council Canada</t>
  </si>
  <si>
    <t>Li, AF (corresponding author), Ocean Univ China, Coll Environm Sci &amp; Engn, Qingdao 266100, Peoples R China.;Li, AF (corresponding author), Ocean Univ China, Key Lab Marine Environm &amp; Ecol, Minist Educ, Qingdao 266100, Peoples R China.</t>
  </si>
  <si>
    <t>Ji, Ying/0000-0001-5527-8446; Qiu, Jiangbing/0000-0002-0973-1809</t>
  </si>
  <si>
    <t>This work was funded by the National Natural Science Foundation of China (41376122). We would like to appreciate Dr. Haifeng Gu, working at the Third Institute of Oceanography, gifting the toxic strain of A. poporum (AZFC22) used in this study. Dr. Chris Miles of the National Research Council Canada is thanked for his discussions on AZA chemistry and metabolism.</t>
  </si>
  <si>
    <t>10.1016/j.toxicon.2017.12.040</t>
  </si>
  <si>
    <t>FX6UR</t>
  </si>
  <si>
    <t>WOS:000426223300002</t>
  </si>
  <si>
    <t>Blanco, J</t>
  </si>
  <si>
    <t>Blanco, J.</t>
  </si>
  <si>
    <t>Modelling as a mitigation strategy for harmful algal blooms</t>
  </si>
  <si>
    <t>Woodhead Publishing Series in Food Science Technology and Nutrition</t>
  </si>
  <si>
    <t>modelling; phycotoxins; paralytic shellfish poisoning; diarrhoetic shellfish poisoning; amnesic shellfish poisoning; ingestion; depuration; detoxification; biotransformation; multicompartmental; kinetics; harmful algal blooms; mitigation</t>
  </si>
  <si>
    <t>PARALYTIC SHELLFISH TOXINS; MUSSELS MYTILUS-GALLOPROVINCIALIS; SCALLOP PLACOPECTEN-MAGELLANICUS; CERASTODERMA-EDULE L; DOMOIC ACID; PROTOGONYAULAX-TAMARENSIS; ANATOMICAL DISTRIBUTION; 2-COMPARTMENT MODELS; PROROCENTRUM-LIMA; BLUE MUSSEL</t>
  </si>
  <si>
    <t>This chapter reviews the efforts that have been made to develop dynamic models of phycotoxin accumulation in bivalves. The different processes involved in the accumulation are described and their corresponding models are explained. The chapter includes a discussion about the advantages of using models both for research and to increase the safety of marine bivalves, and some information about modelling and modelling tools.</t>
  </si>
  <si>
    <t>Ctr Invest Marinas, Vilanova De Arousa 36620, Spain</t>
  </si>
  <si>
    <t>Blanco, J (corresponding author), Ctr Invest Marinas, Apdo 13,Pedras Coron S-N, Vilanova De Arousa 36620, Spain.</t>
  </si>
  <si>
    <t>Blanco, Juan/A-8000-2008</t>
  </si>
  <si>
    <t>WOS:000277247700009</t>
  </si>
  <si>
    <t>DRUM, AS; SIEBENS, TL; CRECELIUS, EA; ELSTON, RA</t>
  </si>
  <si>
    <t>DOMOIC ACID IN THE PACIFIC RAZOR CLAM SILIQUA-PATULA (DIXON, 1789)</t>
  </si>
  <si>
    <t>DOMOIC ACID; RAZOR CLAM; SILIQUA-PATULA; NEUROTOXIN</t>
  </si>
  <si>
    <t>MUSSELS MYTILUS-EDULIS; PRINCE-EDWARD-ISLAND; DEPURATION; SHELLFISH</t>
  </si>
  <si>
    <t>In the fall of 1991 domoic acid was discovered in coastal Pacific razor clams Siliqua patula (Dixon, 1789) in Washington and Oregon states at levels higher than acceptable for safe human consumption, thereby forcing a closure of the recreational harvest. Tissue distribution data indicated the clams maintained these elevated levels from fall through early summer of 1992 in the edible muscular tissues (mantle, siphon, adductor muscles, and muscular foot) with concentrations of toxin averaging from 23.3-50.7 mug/g. The concentration in the non-edible tissues (gill, digestive gland, gonad, and siphon tip) ranged from trace amounts to 8.4 mug/g. Clams that were dissected into edible and non edible pooled portions contained 36.4 +/- 22.6 and 13.7 +/- 7.6 mug/g, respectively. On an additional sampling date, clams were sampled fresh or were frozen whole before sampling. The concentration in the edible portion of the fresh clams averaged 16.8 +/- 11.6 mug/g, while the blood and dissection fluids contained only trace amounts of toxin. The domoic acid concentration of the frozen edible portion averaged 12.6 +/- 6.9 mug/g with meltwater levels reaching 4.2 mug/g and the dissection fluid containing up to 10.0 mug/g. Clams collected in December 1991 with elevated levels of toxin (47.9 +/- 12.7 mug/g) that were held on Strait of Juan de Fuca seawater for three months maintained this level of contamination (44.3 +/- 19.8 mug/g). Razor clams from Alaska held under identical conditions during this time period did not contain detectable levels of toxin. Razor clam tissues collected in 1985, 1990, and the summer of 1991 revealed only trace levels of toxin.</t>
  </si>
  <si>
    <t>DRUM, AS (corresponding author), BATTELLE MARINE SCI LAB,439 W SEQUIM BAY RD,SEQUIM,WA 98382, USA.</t>
  </si>
  <si>
    <t>SOUTHAMPTON</t>
  </si>
  <si>
    <t>C/O DR. SANDRA E. SHUMWAY, NATURAL SCIENCE DIVISION, SOUTHAMPTON COLLEGE, SOUTHAMPTON, NY 11968</t>
  </si>
  <si>
    <t>MX612</t>
  </si>
  <si>
    <t>WOS:A1993MX61200036</t>
  </si>
  <si>
    <t>Paranjpye, RN; Strom, MS</t>
  </si>
  <si>
    <t>Paranjpye, Rohinee N.; Strom, Mark S.</t>
  </si>
  <si>
    <t>Colonization of shellfish by pathogenic Vibrios</t>
  </si>
  <si>
    <t>OCEANS 2005, VOLS 1-3</t>
  </si>
  <si>
    <t>OCEANS-IEEE</t>
  </si>
  <si>
    <t>Oceans 2005 Conference</t>
  </si>
  <si>
    <t>SEP 17-23, 2005</t>
  </si>
  <si>
    <t>Washington, DC</t>
  </si>
  <si>
    <t>IEEE</t>
  </si>
  <si>
    <t>MANNOSE-SENSITIVE HEMAGGLUTININ; TOXIN-COREGULATED PILI; PSEUDOMONAS-AERUGINOSA; BIOFILM FORMATION; CRASSOSTREA-VIRGINICA; EPITHELIAL-CELLS; IV PILI; VULNIFICUS; VIRULENCE; OYSTERS</t>
  </si>
  <si>
    <t>Bacteria that are members of the Vibrio genus are ubiquitous in the marine environment and are part of the natural estuarine microflora. Several Vibrio species can accumulate in shellfish through filter feeding, and pose a significant threat to human health from important fishery resources. Little is known about the interactions of these microorganisms with shellfish that result in significant accumulation of the bacteria. Vibrio vulnificus can cause fatal septicemic infections in individuals who are immunocompromised or suffer from liver disease through consumption of raw shellfish harvested from warm water regions. In addition, the bacterium can cause severe necrotizing wound infections in otherwise healthy people who handle shellfish. Such infections impact the entire U.S. shellfish industry causing significant economic losses. Another vibrio, Vibrio parahaemolyticus, has a wider geographic distribution and is a significant source of shellfish-transmitted gastrointestinal illness in humans, with increased incidence during summer months. Our research is aimed at the characterization of surface structures called pili or fimbriae to ascertain their function in persistence of vibrios in oysters, as well as in human pathogenesis. Pili are thin (ca. 10 nm diameter) fiber-like structures that extend from bacterial cells and are often involved in cell to cell binding or attachment of a bacterium to a variety of biotic and abiotic surfaces. In initial studies on the role of a specific class of pili in V. vulnificus, designated type IV, we have demonstrated their role in adherence to human epithelial cells, biofilm formation, virulence in a mouse model, and persistence in oysters. We are currently examining the function of homologous pili in K parahaemolyticus. If these factors prove to be responsible for the bacterium's ability to colonize oyster tissue, they may present a unique and specific target(s) for compounds designed to interfere with this attachment, leading to depuration methods that could potentially reduce or eliminate the organisms from oysters.</t>
  </si>
  <si>
    <t>NOAA, Natl Marine Fisheries Serv, NW Fisheries Sci Ctr, Seattle, WA 98112 USA</t>
  </si>
  <si>
    <t>National Oceanic Atmospheric Admin (NOAA) - USA</t>
  </si>
  <si>
    <t>Paranjpye, RN (corresponding author), NOAA, Natl Marine Fisheries Serv, NW Fisheries Sci Ctr, Seattle, WA 98112 USA.</t>
  </si>
  <si>
    <t>345 E 47TH ST, NEW YORK, NY 10017 USA</t>
  </si>
  <si>
    <t>0197-7385</t>
  </si>
  <si>
    <t>0-933957-34-3</t>
  </si>
  <si>
    <t>Engineering, Ocean; Oceanography</t>
  </si>
  <si>
    <t>Engineering; Oceanography</t>
  </si>
  <si>
    <t>BEQ88</t>
  </si>
  <si>
    <t>WOS:000238978701025</t>
  </si>
  <si>
    <t>Zhang, JX; Yu, M; Gao, YN; Zhang, M; Dong, J; Li, M; Li, XJ</t>
  </si>
  <si>
    <t>Zhang, Jingxiao; Yu, Miao; Gao, Yunni; Zhang, Man; Dong, Jing; Li, Mei; Li, Xuejun</t>
  </si>
  <si>
    <t>Feeding behavior, microcystin accumulation, biochemical response, and ultramicrostructure changes in edible freshwater bivalve Corbicula fluminea exposed to Microcystis aeruginosa</t>
  </si>
  <si>
    <t>Bioaccumulation; Biochemical response; Ultramicrostructure changes; Microcystins; Corbicula fluminea</t>
  </si>
  <si>
    <t>2 MARINE BIVALVES; OXIDATIVE STRESS; CYANOBACTERIAL TOXINS; ANTIOXIDANT RESPONSES; CRASSOSTREA-GIGAS; ZEBRA MUSSEL; ASIAN CLAM; LR; CONSEQUENCES; DEPURATION</t>
  </si>
  <si>
    <t>As filter-feeders, bivalves naturally come into direct contact with microcystins ( MCs) in eutrophic water bodies suffering from cyanobacteria blooms. To date, however, no studies have quantified the dynamics of microcystin accumulation and depuration in the edible freshwater bivalve Corbicula fluminea when exposed to dense bloom concentrations of Microcystis aeruginosa, while considering dynamic changes of biochemical indexes and feeding structure. In the present study, the bioaccumulation and detoxification of microcystin-LR (MC-LR) in C. fluminea were investigated. Our results showed that C. fluminea would graze equally efficiently on green algae and M. aeruginosa, irrespective of whether the M. aeruginosa strains were toxic or non-toxic. MCs could be accumulated and depurated by C. fluminea efficiently. In addition, linear and exposure time-dependent MC-LR accumulation patterns were observed in C. fluminea. Activities of biotransformation (glutathione S- transferase, GST) and antioxidant enzymes (superoxide dismutase, SOD, and catalase, CAT) and malondialdehyde (MDA) contents in various tissues of treated clams were stimulated by MCs in a tissue-specific manner. Our findings indicated that C. fluminea hepatopancreas was the primary target organ for MC-LR detoxification processes, as evidenced by a significant increase in GST activity. Besides, gills and mantle were more sensitive than the other tissues to oxidative stress in the initial microcystin exposure period with a significant increase in SOD activity. The scanning electron microscopy (SEM) observations revealed that the lateral cilia in the gill aperture were well developed during the MCs exposure period, which could perform the filter-feeding function instead of the damaged frontal cilium. This study provides insight into the possible tolerance of C. fluminea exposed to dense bloom concentrations of M. aeruginosa.</t>
  </si>
  <si>
    <t>[Zhang, Jingxiao; Yu, Miao; Gao, Yunni; Zhang, Man; Dong, Jing; Li, Mei; Li, Xuejun] Henan Normal Univ, Coll Fisheries, Engn Technol Res Ctr Henan Prov Aquat Anim Cultiv, Xinxiang 453007, Henan, Peoples R China</t>
  </si>
  <si>
    <t>Henan Normal University</t>
  </si>
  <si>
    <t>Li, XJ (corresponding author), Henan Normal Univ, Coll Fisheries, Engn Technol Res Ctr Henan Prov Aquat Anim Cultiv, Xinxiang 453007, Henan, Peoples R China.</t>
  </si>
  <si>
    <t>xjli@htu.cn</t>
  </si>
  <si>
    <t>Dong, Jing/KDM-6171-2024; Jingxiao, Zhang/AAA-5777-2020; Li, zhiling/AAS-4712-2021</t>
  </si>
  <si>
    <t>Major Public Welfare Projects in Henan Province [201300311300]; National Natural Science Foundation of China [U1904124]; Key Technology Research Project of Henan Province [212102310842]; Key Program of Higher Education of Henan Province [22A240003]</t>
  </si>
  <si>
    <t>Major Public Welfare Projects in Henan Province; National Natural Science Foundation of China(National Natural Science Foundation of China (NSFC)); Key Technology Research Project of Henan Province; Key Program of Higher Education of Henan Province</t>
  </si>
  <si>
    <t>This work was supported by the grants from Major Public Welfare Projects in Henan Province (201300311300), National Natural Science Foundation of China (U1904124), Key Technology Research Project of Henan Province (212102310842), and Key Program of Higher Education of Henan Province (22A240003).</t>
  </si>
  <si>
    <t>10.1007/s11356-022-22833-z</t>
  </si>
  <si>
    <t>SEP 2022</t>
  </si>
  <si>
    <t>I5TD6</t>
  </si>
  <si>
    <t>WOS:000857690800004</t>
  </si>
  <si>
    <t>Bogan, YM; Bender, K; Hervas, A; Kennedy, DJ; Slater, JW; Hess, P</t>
  </si>
  <si>
    <t>Bogan, Y. M.; Bender, K.; Hervas, A.; Kennedy, D. J.; Slater, J. W.; Hess, P.</t>
  </si>
  <si>
    <t>Spatial variability of domoic acid concentration in king scallops Pecten maximus off the southeast coast of Ireland</t>
  </si>
  <si>
    <t>amnesic shellfish poisoning (ASP); domoic acid; Pecten maximus; scallop; spatial variation</t>
  </si>
  <si>
    <t>ANATOMICAL DISTRIBUTION; MYTILUS-EDULIS; SHELLFISH; TOXIN; DEPURATION; SCOTLAND</t>
  </si>
  <si>
    <t>Amnesic shellfish poisoning (ASP) has proved problematic in Irish king scallop, Pecten maximus fisheries necessitating restrictions on the sale of fresh scallops (in-shell), which achieve a higher market price than frozen processed product. An investigation of variability in domoic acid (DA) concentration in king scallop from 69 sampling sites within a limited area off the southeast coast of Ireland was performed. Variation in DA concentration was examined in the whole area, within smaller sub-areas, with size, age, and water depth. Mean DA concentrations in whole scallop ranged from 6.5 to 154.3 mu g g(-1), with an overall mean of 40.6 +/- 30.8 mu g g(-1). The concentration in gonad exceeded 20 mu g g(-1) in 17 sites and in adductor muscle in 3 sites. Significant differences in DA concentration were detected between scallops from different sampling stations. Whole scallop tissue and individual scallop tissues with the exception of gonad, exhibited significant negative correlations with water depth. Highest DA concentrations were recorded in inshore, shallow sites and lowest DA concentrations in deeper offshore waters. Significant positive correlations between DA concentration in hepatopancreas and scallop size were exhibited at inshore sites but not at offshore sites. High inter-animal and spatial variability in toxin concentration demonstrated the importance of a reliable sampling protocol for the management of ASP outbreaks to ensure public safety and to avoid unnecessary fishery closures. (c) 2006 Published by Elsevier B.V.</t>
  </si>
  <si>
    <t>Letterkenny Inst Technol, Letterkenny, Co Donegal, Ireland; Inst Marine, Galway, Ireland; Univ Dublin Trinity Coll, Dept Zool, Dublin 2, Ireland</t>
  </si>
  <si>
    <t>Atlantic Technological University (ATU); Marine Institute Ireland; Trinity College Dublin</t>
  </si>
  <si>
    <t>10.1016/j.hal.2006.05.004</t>
  </si>
  <si>
    <t>WOS:000243846200001</t>
  </si>
  <si>
    <t>NAQVI, SM; VAISHNAVI, C</t>
  </si>
  <si>
    <t>BIOACCUMULATIVE POTENTIAL AND TOXICITY OF ENDOSULFAN INSECTICIDE TO NONTARGET ANIMALS</t>
  </si>
  <si>
    <t>COMPARATIVE BIOCHEMISTRY AND PHYSIOLOGY C-TOXICOLOGY &amp; PHARMACOLOGY</t>
  </si>
  <si>
    <t>1. Endosulfan insecticide is a polychlorinated compound used for controlling a variety of insects; it is practically water-insoluble, but readily adheres to clay particles and persists in soil and water for several years. Its mode of action involves repetitive nerve-discharges positively correlated to increase in temperature. This compound is extremely toxic to most fish and can cause massive mortalities. In fish, it causes marked changes in Na and K concentrations, decrease in blood Ca2+ and Mg levels and inhibits Na, K and Mg-dependent ATPase (in brain), 2. Bioaccumulation of endosulfan is reported for marine animals; however, freshwater animals (e.g. crayfish) accumulate it to some extent, but they lose the compound rapidly during depuration. Endosulfan is generally less toxic to aquatic invertebrates than fish. However, it causes decreases in adenylate energy charge, oxygen consumption, hemolymph amino acids, succinate dehydrogenase, heart-beat (mussel) and altered osmoregulation. 3. Generally, mammals are less susceptible to endosulfan's toxicity than aquatic animals. The majority of studies conducted on laboratory mammals can be summarized. (a) Neurotoxicity: male rats are more sensitive than females to endosulfan, which decreases brain and plasma acetylcholinesterase activity. Endosulfan I (a metabolite) causes a significant change in norepinephrine, 5-HT and GABA. (b) Renal toxicity: inhibition of MFOs activity was noticed in rats; other effects included changes in proximal convoluted tubules and necrosis of the tubular epithelium. (c) Hepatotoxicity: chemically-induced aminopyrine N-demethylase and aniline hydrolase were found in rat liver, and reduction in the glycogen level occurred. (d) Hematologic toxicity: endosulfan exposure resulted in a significant decrease in the erythrocyte glutathione reductase, hemoglobin amount, RBC number and mean corpuscular volume. 4. Respiratory toxicity: involved dyspnea, acute emphysema, cyanosis and hemorrhages in the interalveolar partitions of rat's lungs. 5. Biochemical: in rats, endosulfan caused increased glucose-6-phosphate dehydrogenase activity, blood glucose level, phospholipid contents of the microsomal and surfactant system, and profoundly induced the activity of alcohol dehydrogenase and cytosolic glutathione S-transferases. It also decreased significantly Na+, K+ and Mg2+ ATPases, plasma calcium level and alkaline phosphatase in the intestinal epithelium. 6. Immunologic toxicity: rat serum antibody titer to tetanus toxin, IgG, IgM and gammaglobulins were significantly reduced. 7. Reproductive toxicity: degenerative changes in the seminiferous epithelium, induction of the rate-limiting in testosterone production (3beta-hydroxysteroid transferase and 17beta-hydroxysteroid transferase), histological changes in reproductive organs, testicular atrophy and the occurrence of ovarian cysts were noticed in rat. Reduction in the weight of secondary sex organ was also observed. 8. Developmental, teratogenic and genotoxicity: this insecticide caused a significant increase in the fetal resorption of rats. Skeletal abnormalities included underweight fetuses, small 4th and 5th unossified sternabrae. No fetotoxic or teratogenic activity was found in rabbits; however, in chickens, egg-hatchability and sterility occurred due to antimitotic activity. Endosulfan caused significant chromosomal aberrations in mouse and hamster bone-marrow cells and damage to spermatozoa cells. In Drosophila, sex-linked recessive lethals were noticed. In mice, dominant lethal mutations occurred; increase in abnormal sperm and decrease in count occurred. 9. Carcinogenic toxicity: not reported to be carcinogenic in B6C3F mice or humans by any route of exposure. 10. Toxicity to humans: endosulfan exposure has exhibited epileptic effects, hyperactivity, irritability, tremors, convulsions and paralysis in humans. A suicidal attempt by a 20-year old male who ingested 30% endosulfan caused hypoxia, followed by recurrent aspiration pneumonia, episodes of tachycardiogenic shock which was preceded by tachycardia and hypertension.</t>
  </si>
  <si>
    <t>SOUTHERN UNIV, HLTH RES CTR, BATON ROUGE, LA 70813 USA; POSTGRAD INST MED EDUC &amp; RES, DEPT EXPTL MED, CHANDIGARH 160012, INDIA</t>
  </si>
  <si>
    <t>Southern University System; Southern University &amp; A&amp;M College; Post Graduate Institute of Medical Education &amp; Research (PGIMER), Chandigarh</t>
  </si>
  <si>
    <t>SOUTHERN UNIV, DEPT BIOL, BATON ROUGE, LA 70813 USA.</t>
  </si>
  <si>
    <t>ELSEVIER SCIENCE INC</t>
  </si>
  <si>
    <t>STE 800, 230 PARK AVE, NEW YORK, NY 10169 USA</t>
  </si>
  <si>
    <t>1532-0456</t>
  </si>
  <si>
    <t>1878-1659</t>
  </si>
  <si>
    <t>Comp. Biochem. Physiol. C-Toxicol. Pharmacol.</t>
  </si>
  <si>
    <t>10.1016/0742-8413(93)90071-R</t>
  </si>
  <si>
    <t>LV342</t>
  </si>
  <si>
    <t>WOS:A1993LV34200003</t>
  </si>
  <si>
    <t>Preece, EP; Moore, BC; Swanson, ME; Hardy, FJ</t>
  </si>
  <si>
    <t>Preece, Ellen P.; Moore, Barry C.; Swanson, Mark E.; Hardy, F. Joan</t>
  </si>
  <si>
    <t>Identifying best methods for routine ELISA detection of microcystin in seafood</t>
  </si>
  <si>
    <t>Cyanobacteria; ELISA; Microcystin; Seafood; Method comparison</t>
  </si>
  <si>
    <t>FRESH-WATER FISH; CYANOBACTERIAL TOXIN; ACCUMULATION; TISSUES; BIOACCUMULATION; DEPURATION; EXTRACTION; LIVER; LAKE; LR</t>
  </si>
  <si>
    <t>Ingestion of water contaminated with the cyanotoxin, microcystin (MC), can pose serious health risks to humans. MC is also known to accumulate in seafood; however, this exposure pathway is much less understood. A fundamental element of this uncertainty is related to analytical difficulties. Commercially available enzyme-linked immunosorbent assays (ELISAs) offer one of the best options for routine MC detection, but methods of detecting MC in tissue are far from standardized. We spiked freshwater finfish and marine mussel tissues with MC, then compared recovery rates using four different preparation protocols and two ELISA types (polyclonal anti-MC-ADDA/direct monoclonal (DM)). Preparation protocol, type of ELISA, and seafood tissue variety significantly affected MC detection. This is the first known study to use DM ELISA for tissue analyses, and our findings demonstrate that DM ELISA combined with a short solvent extraction results in fewer false positives than other commonly used methods. This method can be used for rapid and reliable MC detection in seafood.</t>
  </si>
  <si>
    <t>[Preece, Ellen P.; Moore, Barry C.; Swanson, Mark E.] Washington State Univ, Sch Environm, Pullman, WA 99164 USA; [Hardy, F. Joan] Washington State Dept Publ Hlth, Off Environm Hlth Safety &amp; Toxicol, Olympia, WA 98504 USA</t>
  </si>
  <si>
    <t>eppreece@wsu.edu; bcmoore@wsu.edu; markswanson@wsu.edu; Joan.hardy@doh.wa.gov</t>
  </si>
  <si>
    <t>Swanson, Mark/0000-0002-6295-2838</t>
  </si>
  <si>
    <t>U.S. Environmental Protection Agency's Science to Achieve Results (STAR) program; Confederated Tribes of the Colville Reservation</t>
  </si>
  <si>
    <t>U.S. Environmental Protection Agency's Science to Achieve Results (STAR) program(United States Environmental Protection Agency); Confederated Tribes of the Colville Reservation</t>
  </si>
  <si>
    <t>This research was supported by grants from the U.S. Environmental Protection Agency's Science to Achieve Results (STAR) program and the Confederated Tribes of the Colville Reservation. We thank Scott Mattinson and Lee Deobald for laboratory assistance and helpful discussions.</t>
  </si>
  <si>
    <t>10.1007/s10661-014-4255-y</t>
  </si>
  <si>
    <t>CA6HP</t>
  </si>
  <si>
    <t>WOS:000349012200012</t>
  </si>
  <si>
    <t>Zheng, GC; Wu, HY; Guo, MM; Peng, JX; Zhai, YX; Tan, ZJ</t>
  </si>
  <si>
    <t>Zheng, Guanchao; Wu, Haiyan; Guo, Mengmeng; Peng, Jixing; Zhai, Yuxiu; Tan, Zhijun</t>
  </si>
  <si>
    <t>First observation of domoic acid and its isomers in shellfish samples from Shandong Province, China</t>
  </si>
  <si>
    <t>JOURNAL OF OCEANOLOGY AND LIMNOLOGY</t>
  </si>
  <si>
    <t>domoic acid; shellfish; liquid chromatography-tandem mass spectrometry (LC-MS; MS); Shandong Province</t>
  </si>
  <si>
    <t>VIVO SEIZURE INDUCTION; PSEUDO-NITZSCHIA; YELLOW SEA; LIQUID-CHROMATOGRAPHY; ISODOMOIC ACIDS; HUMAN EXPOSURE; BOHAI SEA; DEPURATION; SEAFOOD; TOXIN</t>
  </si>
  <si>
    <t>A total of 133 shellfish samples were collected in seven cities of Shandong Province, China, from May to October, 2019. The domoic acid (DA) concentrations were determined by liquid chromatography-tandem mass spectrometry (LC-MS/MS), and their distribution characteristics were investigated. DA concentration was detected high in over 1/3 (36.1%) of the samples of four kinds of shellfish in all three seasons in range from 0 to 102 mu g/kg. The highest DA concentrations were 102, 101, 36.7, and 10.2 mu g/kg in Crassostrea gigas, Chlamys farreri, Mactra veneriformis, and Mytilus edulis, respectively. Geographically, Yantai (22.0 mu g/kg) and Weihai (16.9 mu g/kg) showed relatively high concentrations of DA, whereas Rizhao and Dongying presented only 0.85- and 1.76-mu g/kg DA, respectively. DA concentrations in the shellfish samples were strongly related to seasonal changes, being significantly higher in autumn and summer than that in spring. The DA risk exposure assessments indicate that dietary seafood consumption did not pose a health threat to general human population. In addition, three isomers (isoA, isoD, isoE) and 5 '-epimer DA were detected in 3.00%-15.80% of the shellfish samples. This study is the first to observe DA and its isomers in shellfish samples of Shandong Province. The results demonstrate that DA contamination is very common and should be continuously monitored.</t>
  </si>
  <si>
    <t>[Zheng, Guanchao; Wu, Haiyan; Guo, Mengmeng; Peng, Jixing; Zhai, Yuxiu; Tan, Zhijun] Chinese Acad Fishery Sci, Yellow Sea Fisheries Res Inst, Key Lab Testing &amp; Evaluat Aquat Prod Safety &amp; Qua, Minist Agr &amp; Rural Affairs, Qingdao 266071, Peoples R China; [Zhai, Yuxiu; Tan, Zhijun] Pilot Natl Lab Marine Sci &amp; Technol Qingdao, Qingdao 266237, Peoples R China; [Zhai, Yuxiu; Tan, Zhijun] Dalian Polytech Univ, Collaborat Innovat Ctr Seafood Deep Proc, Dalian 116034, Peoples R China</t>
  </si>
  <si>
    <t>Ministry of Agriculture &amp; Rural Affairs; Chinese Academy of Fishery Sciences; Yellow Sea Fisheries Research Institute, CAFS; Laoshan Laboratory; Dalian Polytechnic University</t>
  </si>
  <si>
    <t>Tan, ZJ (corresponding author), Chinese Acad Fishery Sci, Yellow Sea Fisheries Res Inst, Key Lab Testing &amp; Evaluat Aquat Prod Safety &amp; Qua, Minist Agr &amp; Rural Affairs, Qingdao 266071, Peoples R China.;Tan, ZJ (corresponding author), Pilot Natl Lab Marine Sci &amp; Technol Qingdao, Qingdao 266237, Peoples R China.;Tan, ZJ (corresponding author), Dalian Polytech Univ, Collaborat Innovat Ctr Seafood Deep Proc, Dalian 116034, Peoples R China.</t>
  </si>
  <si>
    <t>Peng, Jixing/0000-0002-2073-3389</t>
  </si>
  <si>
    <t>Science &amp; Technology Basic Resources Investigation Program of China [2018FY100200]; National Natural Science Foundation of China [32072329, 41976110]; Central PublicInterest Scientific Institution Basal Research Fund, CAFS [2020TD71]; Earmarked Fund for CARS [CARS-49]</t>
  </si>
  <si>
    <t>Science &amp; Technology Basic Resources Investigation Program of China; National Natural Science Foundation of China(National Natural Science Foundation of China (NSFC)); Central PublicInterest Scientific Institution Basal Research Fund, CAFS; Earmarked Fund for CARS</t>
  </si>
  <si>
    <t>Supported by the Science &amp; Technology Basic Resources Investigation Program of China (No. 2018FY100200), the National Natural Science Foundation of China (Nos. 32072329, 41976110), the Central PublicInterest Scientific Institution Basal Research Fund, CAFS (No. 2020TD71), and the Earmarked Fund for CARS (CARS-49)</t>
  </si>
  <si>
    <t>16 DONGHUANGCHENGGEN NORTH ST, Building 5, Room 411, BEIJING, 100009, PEOPLES R CHINA</t>
  </si>
  <si>
    <t>2096-5508</t>
  </si>
  <si>
    <t>2523-3521</t>
  </si>
  <si>
    <t>J OCEANOL LIMNOL</t>
  </si>
  <si>
    <t>J. Oceanol. Limnol.</t>
  </si>
  <si>
    <t>10.1007/s00343-022-2104-3</t>
  </si>
  <si>
    <t>OCT 2022</t>
  </si>
  <si>
    <t>7N1SD</t>
  </si>
  <si>
    <t>WOS:000870624200002</t>
  </si>
  <si>
    <t>Zheng, GC; Wu, HY; Che, HY; Li, XK; Zhang, ZH; Peng, JX; Guo, MM; Tan, ZJ</t>
  </si>
  <si>
    <t>Zheng, Guanchao; Wu, Haiyan; Che, Hanyu; Li, Xiaokang; Zhang, Zhihua; Peng, Jixing; Guo, Mengmeng; Tan, Zhijun</t>
  </si>
  <si>
    <t>Residue Analysis and Assessment of the Risk of Dietary Exposure to Domoic Acid in Shellfish from the Coastal Areas of China</t>
  </si>
  <si>
    <t>domoic acid; shellfish; liquid chromatography-tandem mass spectrometry (LC-MS; MS); risk assessment; China</t>
  </si>
  <si>
    <t>SCALLOP PECTEN-MAXIMUS; PSEUDO-NITZSCHIA; ANATOMICAL DISTRIBUTION; LIQUID-CHROMATOGRAPHY; SEIZURE INDUCTION; ISODOMOIC ACIDS; TOXIN; ACCUMULATION; DEPURATION; SEAFOOD</t>
  </si>
  <si>
    <t>Harmful algal blooms in Chinese waters have caused serious domoic acid (DA) contamination in shellfish. Although shellfish are at particular risk of dietary exposure to DA, there have been no systematic DA risk assessments in Chinese coastal waters. A total of 451 shellfish samples were collected from March to November 2020. The presence of DA and four of its isomers were detected using liquid chromatography-tandem mass spectrometry. The spatial-temporal distribution of DA occurrence and its potential health risks were examined. DA was detected in 198 shellfish samples (43.90%), with a maximum level of 942.86 mu g/kg. DA was recorded in all 14 shellfish species tested and Pacific oysters (Crassostrea gigas) showed the highest average DA concentration (82.36 mu g/kg). The DA concentrations in shellfish showed distinct spatial-temporal variations, with significantly higher levels of occurrence in autumn than in summer and spring (p &lt; 0.01), and particularly high occurrence in Guangdong and Fujian Provinces. The detection rates and maximum concentrations of the four DA isomers were low. While C. gigas from Guangdong Province in September showed the highest levels of DA contamination, the risk to human consumers was low. This study improves our understanding of the potential risk of shellfish exposure to DA-residues.</t>
  </si>
  <si>
    <t>[Zheng, Guanchao; Wu, Haiyan; Che, Hanyu; Li, Xiaokang; Peng, Jixing; Guo, Mengmeng; Tan, Zhijun] Chinese Acad Fishery Sci, Yellow Sea Fisheries Res Inst, Key Lab Testing &amp; Evaluat Aquat Prod Safety &amp; Qual, Minist Agr &amp; Rural Affairs, Qingdao 266071, Peoples R China; [Che, Hanyu] Ocean Univ China, Coll Food Sci &amp; Engn, Qingdao 266003, Peoples R China; [Li, Xiaokang] Shanghai Ocean Univ, Coll Food Sci &amp; Technol, Shanghai 201306, Peoples R China; [Zhang, Zhihua] Hebei Prov Aquat Prod Qual Inspection &amp; Testing St, Shijiazhuang 050011, Peoples R China; [Tan, Zhijun] Pilot Natl Lab Marine Sci &amp; Technol Qingdao, Qingdao 266237, Peoples R China; [Tan, Zhijun] Dalian Polytech Univ, Collaborat Innovat Ctr Seafood Deep Proc, Dalian 116034, Peoples R China</t>
  </si>
  <si>
    <t>Chinese Academy of Fishery Sciences; Yellow Sea Fisheries Research Institute, CAFS; Ministry of Agriculture &amp; Rural Affairs; Ocean University of China; Shanghai Ocean University; Laoshan Laboratory; Dalian Polytechnic University</t>
  </si>
  <si>
    <t>Tan, ZJ (corresponding author), Chinese Acad Fishery Sci, Yellow Sea Fisheries Res Inst, Key Lab Testing &amp; Evaluat Aquat Prod Safety &amp; Qual, Minist Agr &amp; Rural Affairs, Qingdao 266071, Peoples R China.;Tan, ZJ (corresponding author), Pilot Natl Lab Marine Sci &amp; Technol Qingdao, Qingdao 266237, Peoples R China.;Tan, ZJ (corresponding author), Dalian Polytech Univ, Collaborat Innovat Ctr Seafood Deep Proc, Dalian 116034, Peoples R China.</t>
  </si>
  <si>
    <t>zhang, zhihua/AAW-6011-2020; Che, Hanyu/IUM-7311-2023; Guo, Mengmeng/LWZ-8315-2024</t>
  </si>
  <si>
    <t>Tan, Zhijun/0000-0002-7216-4034; Peng, Jixing/0000-0002-2073-3389</t>
  </si>
  <si>
    <t>Science and Technology Basic Resources Investigation Program of China [2018FY100200]; National Natural Science Foundation of China [32072329, 41976110]; Central Public-Interest Scientific Institution Basal Research Fund, CAFS [2020TD71]; Earmarked fund for CARS [CARS-49]</t>
  </si>
  <si>
    <t>Science and Technology Basic Resources Investigation Program of China; National Natural Science Foundation of China(National Natural Science Foundation of China (NSFC)); Central Public-Interest Scientific Institution Basal Research Fund, CAFS; Earmarked fund for CARS</t>
  </si>
  <si>
    <t>This work was supported by the Science and Technology Basic Resources Investigation Program of China (No. 2018FY100200), the National Natural Science Foundation of China (No. 32072329, 41976110), the Central Public-Interest Scientific Institution Basal Research Fund, CAFS (No. 2020TD71) and the earmarked fund for CARS (CARS-49). We thank International Science Editing (http://www.internationalscienceediting.com) (accessed on 23 October 2022) for editing this manuscript.</t>
  </si>
  <si>
    <t>10.3390/toxins14120862</t>
  </si>
  <si>
    <t>7J3QK</t>
  </si>
  <si>
    <t>WOS:000904497200001</t>
  </si>
  <si>
    <t>Leal, JF; Cristiano, MLS</t>
  </si>
  <si>
    <t>Leal, Joana F.; Cristiano, Maria L. S.</t>
  </si>
  <si>
    <t>Why are bivalves not detoxified?</t>
  </si>
  <si>
    <t>CURRENT OPINION IN FOOD SCIENCE</t>
  </si>
  <si>
    <t>PARALYTIC SHELLFISH TOXINS; OKADAIC ACID; DEPURATION; CHITOSAN</t>
  </si>
  <si>
    <t>Paralytic (PSP), diarrheic (DSP), and amnesic shellfish poisonings are among the most prominent foodborne diseases threatening the food security. Because of the absence of legal methods capable of eliminating these biotoxins, the option is to rely on natural detoxification, compromising the availability of protein-based food and imposing severe socioeconomic impacts. In vivo detoxification methodologies have focused on the use of adsorbents (mainly applied to PSP), some of which are combined with nontoxic algae. Alternative methodologies for DSP have emerged, but they are based on absorption inhibition, which may be unfeasible in real situations. It is thus imperative to optimize existing proposals or develop novel, safe, and cost-effective methods so that the solution is seen as an attractive financial investment.</t>
  </si>
  <si>
    <t>[Leal, Joana F.; Cristiano, Maria L. S.] Univ Algarve, CIMAR LA, Ctr Marine Sci CCMAR, Campus Gambelas, P-8005139 Faro, Portugal; [Cristiano, Maria L. S.] Univ Algarve, Fac Sci &amp; Technol, Dept Chem &amp; Pharm, Campus Gambelas, P-8005139 Faro, Portugal</t>
  </si>
  <si>
    <t>Leal, JF (corresponding author), Univ Algarve, CIMAR LA, Ctr Marine Sci CCMAR, Campus Gambelas, P-8005139 Faro, Portugal.</t>
  </si>
  <si>
    <t>jfleal@ualg.pt</t>
  </si>
  <si>
    <t>Cristiano, Maria de Lurdes/G-2345-2012; Leal, Joana F./AAD-1990-2019</t>
  </si>
  <si>
    <t>Cristiano, Maria de Lurdes/0000-0002-9447-2855; Leal, Joana F./0000-0002-0336-346X</t>
  </si>
  <si>
    <t>FCT - Fundacao para a Ciencia e a Tecnologia, I.P. (Portugal) [2022.08181.CEECIND/CP1729/CT0002, UIDB/04326/2020, UIDP/04326/2020, LA/P/0101/2020]</t>
  </si>
  <si>
    <t>FCT - Fundacao para a Ciencia e a Tecnologia, I.P. (Portugal)(Fundacao para a Ciencia e a Tecnologia (FCT))</t>
  </si>
  <si>
    <t>This work was funded by national funds through FCT - Fundacao para a Ciencia e a Tecnologia, I.P. (Portugal), under the Scientific Employment Stimulus - Individual Call (J. F. Leal) - 2022.08181.CEECIND/CP1729/CT0002 (DOI: 10.54499/2022.08181.CEECIND/CP1729/CT0002), and through projects UIDB/04326/2020 (DOI:10.54499/UIDB/04326/2020), UIDP/04326/2020 (DOI:10.54499/UIDP/04326/2020), and LA/P/0101/2020 (DOI:10.54499/LA/P/0101/2020) (CCMAR - Centro de Ciencias do Mar do Algarve).</t>
  </si>
  <si>
    <t>2214-7993</t>
  </si>
  <si>
    <t>2214-8000</t>
  </si>
  <si>
    <t>CURR OPIN FOOD SCI</t>
  </si>
  <si>
    <t>Curr. Opin. Food Sci.</t>
  </si>
  <si>
    <t>10.1016/j.cofs.2024.101162</t>
  </si>
  <si>
    <t>APR 2024</t>
  </si>
  <si>
    <t>C4Q7B</t>
  </si>
  <si>
    <t>WOS:001289227400001</t>
  </si>
  <si>
    <t>Takata, K; Takatsuji, H; Seno, M</t>
  </si>
  <si>
    <t>Takata, Kumiyo; Takatsuji, Hideyuki; Seno, Masato</t>
  </si>
  <si>
    <t>Detoxification of the oyster Crassostrea gigas contaminated with paralytic shellfish poison (PSP) by cultivation in filtered seawater</t>
  </si>
  <si>
    <t>NIPPON SUISAN GAKKAISHI</t>
  </si>
  <si>
    <t>Japanese</t>
  </si>
  <si>
    <t>ALEXANDRIUM-TAMARENSE; TOXINS; ACCUMULATION; DEPURATION; BIVALVES; KINETICS</t>
  </si>
  <si>
    <t>[Takata, Kumiyo; Seno, Masato] Hiroshima Prefectural Technol Res Inst, Hlth &amp; Environm Ctr, Minami Ku, Hiroshima 7340007, Japan; [Takatsuji, Hideyuki] Hiroshima Prefectural Technol Res Inst, Fisheries &amp; Marine Technol Ctr, Hiroshima 7371207, Japan</t>
  </si>
  <si>
    <t>Takata, K (corresponding author), Hiroshima Prefectural Technol Res Inst, Hlth &amp; Environm Ctr, Minami Ku, Hiroshima 7340007, Japan.</t>
  </si>
  <si>
    <t>k-takata80447@pref.hiroshima.lg.jp</t>
  </si>
  <si>
    <t>JAPANESE SOC FISHERIES SCIENCE</t>
  </si>
  <si>
    <t>C/O TOKYO UNIV FISHERIES, KONAN 4, MINATO, TOKYO, 108-8477, JAPAN</t>
  </si>
  <si>
    <t>0021-5392</t>
  </si>
  <si>
    <t>NIPPON SUISAN GAKK</t>
  </si>
  <si>
    <t>Nippon Suisan Gakkaishi</t>
  </si>
  <si>
    <t>10.2331/suisan.74.78</t>
  </si>
  <si>
    <t>272FI</t>
  </si>
  <si>
    <t>WOS:000253844900012</t>
  </si>
  <si>
    <t>Liu, LP; Su, XM; Chen, TY; Li, K; Zhan, J; Egna, H; Diana, J</t>
  </si>
  <si>
    <t>Liu, Li-Ping; Su, Xiao-Ming; Chen, Tao-Ying; Li, Kang; Zhan, Jia; Egna, Hillary; Diana, James</t>
  </si>
  <si>
    <t>Evidence of rapid transfer and bioaccumulation of Microcystin-LR poses potential risk to freshwater prawn Macrobrachium rosenbergii (de Man)</t>
  </si>
  <si>
    <t>AQUACULTURE RESEARCH</t>
  </si>
  <si>
    <t>Macrobrachium rosenbergii; Microcystin-LR; bioaccumulation; food safety</t>
  </si>
  <si>
    <t>CYANOBACTERIAL TOXINS; EUTROPHIC LAKE; ACCUMULATION; HEALTH; LIVER; FISH; CONSEQUENCES; DEPURATION; AERUGINOSA; MANAGEMENT</t>
  </si>
  <si>
    <t>Microcystins accumulate in aquatic organisms and can be transferred to higher trophic levels, eventually affecting vector animals and consumers. We examined three levels of an aquatic food chain (Microcystis aeruginosa, Daphnia magna and Macrobrachium rosenbergii) to identify the transfer efficiency and risk of microcystin on prawns. Samples were analysed using ultra performance liquid chromatography-mass spectrometry (MS)/MS and microcystin-LR (MC-LR) distributions in prawn tissues were studied. The results showed that prawns accumulate MC-LR both directly from M. aeruginosa and indirectly through D. magna which was pre-exposed to M. aeruginosa. MC-LR was detected in the gills, digestive tracts and hepatopancreas of the prawns 2 h after exposure. MC-LR accumulated in prawns to 0.49 +/- 0.04 lg g(-1) dry weight in hepatopancreas within 24 h, while it was not detected in muscle samples, and rarely appeared in blood samples in such a short period. Although MC-LR was not detected in muscle, the head including hepatopancreas of the prawns accumulated troublesome amounts of MC-LR. These results demonstrate that microcystis blooms in prawn farming potentially pose a risk to human consumers, although prawns may be exposed to the bloom for a very short time, hence regular monitoring of blue green algae population is recommended.</t>
  </si>
  <si>
    <t>[Liu, Li-Ping; Su, Xiao-Ming; Chen, Tao-Ying; Li, Kang] Shanghai Ocean Univ, Minist Educ, Key Lab Explorat &amp; Utilizat Aquat Genet Resources, Shanghai, Peoples R China; [Zhan, Jia] Ningbo Entry Exit Inspect &amp; Quarantine Bur PR Chi, Ningbo, Zhejiang, Peoples R China; [Egna, Hillary] Oregon State Univ, AquaFish Innovat Lab, Corvallis, OR 97331 USA; [Diana, James] Univ Michigan, Sch Nat Resources &amp; Environm, Ann Arbor, MI 48109 USA</t>
  </si>
  <si>
    <t>Ministry of Education - China; Shanghai Ocean University; Oregon State University; University of Michigan System; University of Michigan</t>
  </si>
  <si>
    <t>Liu, LP (corresponding author), Shanghai Ocean Univ, Coll Fisheries &amp; Life Sci, 999 Huchenghuan Rd, Shanghai 201306, Peoples R China.</t>
  </si>
  <si>
    <t>lp-liu@shou.edu.cn</t>
  </si>
  <si>
    <t>Meng, Xia/GRF-2464-2022</t>
  </si>
  <si>
    <t>li, kang/0000-0002-3049-0552</t>
  </si>
  <si>
    <t>National Natural Science Foundation of China [31101914]; Aquaculture &amp; Fisheries Collaborative Research Support Program (AquaFish CRSP) through Oregon State University; Michigan University [EPP-A-00-06-00012-00]; EU [222889]; Analysis and Testing Foundation of Zhejiang, China [2011C37038]; Shanghai Universities First-class Disciplines Project of Fisheries</t>
  </si>
  <si>
    <t>National Natural Science Foundation of China(National Natural Science Foundation of China (NSFC)); Aquaculture &amp; Fisheries Collaborative Research Support Program (AquaFish CRSP) through Oregon State University; Michigan University; EU(European Union (EU)); Analysis and Testing Foundation of Zhejiang, China; Shanghai Universities First-class Disciplines Project of Fisheries</t>
  </si>
  <si>
    <t>The authors would thank Li Zhi, Lin Jing and Yue Yaling for technical support. This research is funded by the National Natural Science Foundation of China (contract no. 31101914), the Aquaculture &amp; Fisheries Collaborative Research Support Program (AquaFish CRSP) through Oregon State University and Michigan University under USAID Grant (no. EPP-A-00-06-00012-00), and the 7th EU Framework Program project Sustaining Ethical Aquaculture Trade (contract no. 222889) and the Analysis and Testing Foundation of Zhejiang, China (no. 2011C37038) and the Shanghai Universities First-class Disciplines Project of Fisheries.</t>
  </si>
  <si>
    <t>1355-557X</t>
  </si>
  <si>
    <t>1365-2109</t>
  </si>
  <si>
    <t>AQUAC RES</t>
  </si>
  <si>
    <t>Aquac. Res.</t>
  </si>
  <si>
    <t>10.1111/are.12759</t>
  </si>
  <si>
    <t>DW0RG</t>
  </si>
  <si>
    <t>WOS:000383348700006</t>
  </si>
  <si>
    <t>Martins, JC; Machado, J; Martins, A; Azevedo, J; OlivaTeles, L; Vasconcelos, V</t>
  </si>
  <si>
    <t>Martins, Jose Carlos; Machado, Joao; Martins, Antonio; Azevedo, Joana; OlivaTeles, Luis; Vasconcelos, Vitor</t>
  </si>
  <si>
    <t>Dynamics of Protein Phosphatase Gene Expression in Corbicula fluminea Exposed to Microcystin-LR and to Toxic Microcystis aeruginosa Cells</t>
  </si>
  <si>
    <t>INTERNATIONAL JOURNAL OF MOLECULAR SCIENCES</t>
  </si>
  <si>
    <t>C. fluminea; cyanotoxins; gene expression; microcystin-LR; protein phosphatases</t>
  </si>
  <si>
    <t>LYMNAEA-STAGNALIS; CYANOBACTERIAL TOXIN; PLANKTOTHRIX-AGARDHII; OXIDATIVE STRESS; TUMOR PROMOTION; WATER; GASTROPODS; SUBUNIT; ACCUMULATION; DEPURATION</t>
  </si>
  <si>
    <t>This study investigated the in vivo effects of microcystins on gene expression of several phosphoprotein phosphatases (PPP) in the freshwater clam Corbicula fluminea with two different exposure scenarios. Clams were exposed for 96 h to 5 mu g L-1 of dissolved microcystin-LR and the relative changes of gene expression of three different types of PPP (PPP1, 2 and 4) were analyzed by quantitative real-time PCR. The results showed a significant induction of PPP2 gene expression in the visceral mass. In contrast, the cyanotoxin did not cause any significant changes on PPP1 and PPP4 gene expression. Based on these results, we studied alterations in transcriptional patterns in parallel with enzymatic activity of C. fluminea for PPP2, induced by a Microcystis aeruginosa toxic strain (1 x 10(5) cells cm(-3)) during 96 h. The relative changes of gene expression and enzyme activity in visceral mass were analyzed by quantitative real-time PCR and colorimetric assays respectively. The clams exhibited a significant reduction of PPP2 activity with a concomitant enhancement of gene expression. Considering all the results we can conclude that the exposure to an ecologically relevant concentration of pure or intracellular microcystins (-LR) promoted an in vivo effect on PPP2 gene expression in C. fluminea.</t>
  </si>
  <si>
    <t>[Martins, Jose Carlos; Machado, Joao; Martins, Antonio; Azevedo, Joana; OlivaTeles, Luis; Vasconcelos, Vitor] Univ Porto, Interdisciplinary Ctr Marine &amp; Environm Res, CIIMAR CIMAR, P-4050123 Oporto, Portugal; [Martins, Jose Carlos; OlivaTeles, Luis; Vasconcelos, Vitor] Univ Porto, Fac Sci, Dept Biol, P-4069007 Oporto, Portugal</t>
  </si>
  <si>
    <t>Vasconcelos, V (corresponding author), Univ Porto, Interdisciplinary Ctr Marine &amp; Environm Res, CIIMAR CIMAR, Rua Bragas 289, P-4050123 Oporto, Portugal.</t>
  </si>
  <si>
    <t>Martins, José/J-7920-2012; azevedo, joana/AAE-4868-2020; Martins, António/JRY-6309-2023; Oliva Teles, Luis/P-9548-2019; Vasconcelos, Vitor/A-8933-2008</t>
  </si>
  <si>
    <t>Martins, Jose Carlos/0000-0003-2134-6169; Oliva Teles, Luis/0000-0003-2584-1482; Vasconcelos, Vitor/0000-0003-3585-2417; Azevedo, Joana/0000-0002-3757-8143; Machado, Joao Paulo/0000-0002-7404-9670</t>
  </si>
  <si>
    <t>Portuguese Foundation for Science and Technology (FCT) [SFRH/BD/31416/2006]; Fundação para a Ciência e a Tecnologia [SFRH/BD/31416/2006] Funding Source: FCT</t>
  </si>
  <si>
    <t>Portuguese Foundation for Science and Technology (FCT)(Fundacao para a Ciencia e a Tecnologia (FCT)); Fundação para a Ciência e a Tecnologia(Fundacao para a Ciencia e a Tecnologia (FCT))</t>
  </si>
  <si>
    <t>This work was supported by the Portuguese Foundation for Science and Technology (FCT) (SFRH/BD/31416/2006).</t>
  </si>
  <si>
    <t>1422-0067</t>
  </si>
  <si>
    <t>INT J MOL SCI</t>
  </si>
  <si>
    <t>Int. J. Mol. Sci.</t>
  </si>
  <si>
    <t>10.3390/ijms12129172</t>
  </si>
  <si>
    <t>866TD</t>
  </si>
  <si>
    <t>Green Published, gold, Green Submitted</t>
  </si>
  <si>
    <t>WOS:000298405100053</t>
  </si>
  <si>
    <t>Rañada, MLO; Tabbada, RSD; Mendoza, ADL; Relox, J; Sombrito, EZ</t>
  </si>
  <si>
    <t>Ranada, Ma. Llorina O.; Tabbada, Rhett Simon dC.; Mendoza, Aileen D. L.; Relox, Juan, Jr.; Sombrito, Elvira Z.</t>
  </si>
  <si>
    <t>Size-dependent changes in toxicity of Perna viridis mussels exposed to natural populations of Pyrodinium bahamense var. compressum</t>
  </si>
  <si>
    <t>REGIONAL STUDIES IN MARINE SCIENCE</t>
  </si>
  <si>
    <t>Saxitoxin; Green mussel Perna viridis; Pyrodinium bahamense var. compressum; Receptor binding assay</t>
  </si>
  <si>
    <t>PARALYTIC SHELLFISH TOXINS; MYTILUS-EDULIS; GYMNODINIUM-CATENATUM; BODY-SIZE; MODEL; BIOACCUMULATION; DEPURATION; DENSITY; GROWTH; ASSAY</t>
  </si>
  <si>
    <t>The mussel Perna viridisis used in the Philippine saxitoxin monitoring program as an indicator organism for the presence of saxitoxin in shellfish in an effort to assess concentration beyond a level considered safe for public consumption. Saxitoxin bioaccumulates in mussels through ingestion of saxitoxin-producing algae Pyrodinium bahamense var. compressum(Pbc). This study focuses on the relationship between mussel length and mussel toxicity in mussels exposed to a natural bloom of Pbc. Mussel toxicity was assessed weekly in a 134-day sampling period using Receptor Binding Assay (RBA). Smaller mussels are more toxic than larger mussels at low Pbc cell density (approximate to 10(2) cells/L) and the reverse is true at higher Pbc cell density (approximate to 5x10(3) cells/L). These results can be useful in developing strategies for the collection of mussel samples in a toxic algal bloom monitoring program. (C) 2015 Elsevier B.V. All rights reserved.</t>
  </si>
  <si>
    <t>[Ranada, Ma. Llorina O.; Tabbada, Rhett Simon dC.; Mendoza, Aileen D. L.; Sombrito, Elvira Z.] Philippine Nucl Res Inst, IAEA Collaborating Ctr Harmful Algal Bloom HAB St, Chem Res Sect, Dept Sci &amp; Technol PNRI DOST, City,1101, Quezon City 1101, Philippines; [Relox, Juan, Jr.] Bur Fisheries &amp; Aquat Resources, Quezon City 1101, Philippines</t>
  </si>
  <si>
    <t>Department of Science &amp; Technology (DOST), Philippines; Philippine Nuclear Research Institute</t>
  </si>
  <si>
    <t>Rañada, MLO (corresponding author), Philippine Nucl Res Inst, IAEA Collaborating Ctr Harmful Algal Bloom HAB St, Chem Res Sect, Dept Sci &amp; Technol PNRI DOST, City,1101, Quezon City 1101, Philippines.</t>
  </si>
  <si>
    <t>mloranada@pnri.dost.gov.ph</t>
  </si>
  <si>
    <t>Department of Science and Technology (DOST); International Atomic Energy Agency (IAEA) [CRP 14537]</t>
  </si>
  <si>
    <t>Department of Science and Technology (DOST)(Department of Science &amp; Technology (India)); International Atomic Energy Agency (IAEA)(International Atomic Energy Agency)</t>
  </si>
  <si>
    <t>This work was financially supported by the Department of Science and Technology (DOST) through the project Development of a Toxicity Model for Paralytic Shellfish Toxins in Mussel: Uptake and Release of Toxins in Green Bay Mussels, and the International Atomic Energy Agency (IAEA) through the Research Contract CRP 14537. The authors also thank the assistance provided by Mr. Valentino Macasaet of BFAR, and Mr. Ryan U. Olivares and Mr. Efren J. Sta. Maria of PNRI.</t>
  </si>
  <si>
    <t>2352-4855</t>
  </si>
  <si>
    <t>REG STUD MAR SCI</t>
  </si>
  <si>
    <t>Reg. Stud. Mar. Sci.</t>
  </si>
  <si>
    <t>10.1016/j.rsma.2015.07.007</t>
  </si>
  <si>
    <t>FM1QS</t>
  </si>
  <si>
    <t>WOS:000414755500020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</si>
</sst>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92"/>
  <sheetViews>
    <sheetView tabSelected="1" workbookViewId="0"/>
  </sheetViews>
  <sheetFormatPr baseColWidth="10" defaultRowHeight="13" x14ac:dyDescent="0.15"/>
  <cols>
    <col min="1" max="256" width="8.83203125" customWidth="1"/>
  </cols>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74</v>
      </c>
      <c r="AB2" t="s">
        <v>74</v>
      </c>
      <c r="AC2" t="s">
        <v>74</v>
      </c>
      <c r="AD2" t="s">
        <v>74</v>
      </c>
      <c r="AE2" t="s">
        <v>74</v>
      </c>
      <c r="AF2" t="s">
        <v>74</v>
      </c>
      <c r="AG2">
        <v>105</v>
      </c>
      <c r="AH2">
        <v>2</v>
      </c>
      <c r="AI2">
        <v>2</v>
      </c>
      <c r="AJ2">
        <v>11</v>
      </c>
      <c r="AK2">
        <v>24</v>
      </c>
      <c r="AL2" t="s">
        <v>87</v>
      </c>
      <c r="AM2" t="s">
        <v>88</v>
      </c>
      <c r="AN2" t="s">
        <v>89</v>
      </c>
      <c r="AO2" t="s">
        <v>90</v>
      </c>
      <c r="AP2" t="s">
        <v>91</v>
      </c>
      <c r="AQ2" t="s">
        <v>74</v>
      </c>
      <c r="AR2" t="s">
        <v>92</v>
      </c>
      <c r="AS2" t="s">
        <v>93</v>
      </c>
      <c r="AT2" t="s">
        <v>94</v>
      </c>
      <c r="AU2">
        <v>2024</v>
      </c>
      <c r="AV2">
        <v>284</v>
      </c>
      <c r="AW2" t="s">
        <v>74</v>
      </c>
      <c r="AX2" t="s">
        <v>74</v>
      </c>
      <c r="AY2" t="s">
        <v>74</v>
      </c>
      <c r="AZ2" t="s">
        <v>74</v>
      </c>
      <c r="BA2" t="s">
        <v>74</v>
      </c>
      <c r="BB2" t="s">
        <v>74</v>
      </c>
      <c r="BC2" t="s">
        <v>74</v>
      </c>
      <c r="BD2">
        <v>116990</v>
      </c>
      <c r="BE2" t="s">
        <v>95</v>
      </c>
      <c r="BF2" t="str">
        <f>HYPERLINK("http://dx.doi.org/10.1016/j.ecoenv.2024.116990","http://dx.doi.org/10.1016/j.ecoenv.2024.116990")</f>
        <v>http://dx.doi.org/10.1016/j.ecoenv.2024.116990</v>
      </c>
      <c r="BG2" t="s">
        <v>74</v>
      </c>
      <c r="BH2" t="s">
        <v>96</v>
      </c>
      <c r="BI2">
        <v>12</v>
      </c>
      <c r="BJ2" t="s">
        <v>97</v>
      </c>
      <c r="BK2" t="s">
        <v>98</v>
      </c>
      <c r="BL2" t="s">
        <v>99</v>
      </c>
      <c r="BM2" t="s">
        <v>100</v>
      </c>
      <c r="BN2">
        <v>39236658</v>
      </c>
      <c r="BO2" t="s">
        <v>101</v>
      </c>
      <c r="BP2" t="s">
        <v>74</v>
      </c>
      <c r="BQ2" t="s">
        <v>74</v>
      </c>
      <c r="BR2" t="s">
        <v>102</v>
      </c>
      <c r="BS2" t="s">
        <v>103</v>
      </c>
      <c r="BT2" t="str">
        <f>HYPERLINK("https%3A%2F%2Fwww.webofscience.com%2Fwos%2Fwoscc%2Ffull-record%2FWOS:001308248800001","View Full Record in Web of Science")</f>
        <v>View Full Record in Web of Science</v>
      </c>
    </row>
    <row r="3" spans="1:72" x14ac:dyDescent="0.15">
      <c r="A3" t="s">
        <v>72</v>
      </c>
      <c r="B3" t="s">
        <v>104</v>
      </c>
      <c r="C3" t="s">
        <v>74</v>
      </c>
      <c r="D3" t="s">
        <v>74</v>
      </c>
      <c r="E3" t="s">
        <v>74</v>
      </c>
      <c r="F3" t="s">
        <v>105</v>
      </c>
      <c r="G3" t="s">
        <v>74</v>
      </c>
      <c r="H3" t="s">
        <v>74</v>
      </c>
      <c r="I3" t="s">
        <v>106</v>
      </c>
      <c r="J3" t="s">
        <v>107</v>
      </c>
      <c r="K3" t="s">
        <v>74</v>
      </c>
      <c r="L3" t="s">
        <v>74</v>
      </c>
      <c r="M3" t="s">
        <v>78</v>
      </c>
      <c r="N3" t="s">
        <v>108</v>
      </c>
      <c r="O3" t="s">
        <v>74</v>
      </c>
      <c r="P3" t="s">
        <v>74</v>
      </c>
      <c r="Q3" t="s">
        <v>74</v>
      </c>
      <c r="R3" t="s">
        <v>74</v>
      </c>
      <c r="S3" t="s">
        <v>74</v>
      </c>
      <c r="T3" t="s">
        <v>109</v>
      </c>
      <c r="U3" t="s">
        <v>110</v>
      </c>
      <c r="V3" t="s">
        <v>111</v>
      </c>
      <c r="W3" t="s">
        <v>112</v>
      </c>
      <c r="X3" t="s">
        <v>113</v>
      </c>
      <c r="Y3" t="s">
        <v>114</v>
      </c>
      <c r="Z3" t="s">
        <v>115</v>
      </c>
      <c r="AA3" t="s">
        <v>116</v>
      </c>
      <c r="AB3" t="s">
        <v>117</v>
      </c>
      <c r="AC3" t="s">
        <v>118</v>
      </c>
      <c r="AD3" t="s">
        <v>119</v>
      </c>
      <c r="AE3" t="s">
        <v>120</v>
      </c>
      <c r="AF3" t="s">
        <v>74</v>
      </c>
      <c r="AG3">
        <v>77</v>
      </c>
      <c r="AH3">
        <v>1</v>
      </c>
      <c r="AI3">
        <v>1</v>
      </c>
      <c r="AJ3">
        <v>2</v>
      </c>
      <c r="AK3">
        <v>15</v>
      </c>
      <c r="AL3" t="s">
        <v>121</v>
      </c>
      <c r="AM3" t="s">
        <v>122</v>
      </c>
      <c r="AN3" t="s">
        <v>123</v>
      </c>
      <c r="AO3" t="s">
        <v>124</v>
      </c>
      <c r="AP3" t="s">
        <v>125</v>
      </c>
      <c r="AQ3" t="s">
        <v>74</v>
      </c>
      <c r="AR3" t="s">
        <v>126</v>
      </c>
      <c r="AS3" t="s">
        <v>127</v>
      </c>
      <c r="AT3" t="s">
        <v>128</v>
      </c>
      <c r="AU3">
        <v>2023</v>
      </c>
      <c r="AV3">
        <v>42</v>
      </c>
      <c r="AW3">
        <v>2</v>
      </c>
      <c r="AX3" t="s">
        <v>74</v>
      </c>
      <c r="AY3" t="s">
        <v>74</v>
      </c>
      <c r="AZ3" t="s">
        <v>74</v>
      </c>
      <c r="BA3" t="s">
        <v>74</v>
      </c>
      <c r="BB3">
        <v>265</v>
      </c>
      <c r="BC3">
        <v>279</v>
      </c>
      <c r="BD3" t="s">
        <v>74</v>
      </c>
      <c r="BE3" t="s">
        <v>129</v>
      </c>
      <c r="BF3" t="str">
        <f>HYPERLINK("http://dx.doi.org/10.2983/035.042.0209","http://dx.doi.org/10.2983/035.042.0209")</f>
        <v>http://dx.doi.org/10.2983/035.042.0209</v>
      </c>
      <c r="BG3" t="s">
        <v>74</v>
      </c>
      <c r="BH3" t="s">
        <v>74</v>
      </c>
      <c r="BI3">
        <v>15</v>
      </c>
      <c r="BJ3" t="s">
        <v>130</v>
      </c>
      <c r="BK3" t="s">
        <v>98</v>
      </c>
      <c r="BL3" t="s">
        <v>130</v>
      </c>
      <c r="BM3" t="s">
        <v>131</v>
      </c>
      <c r="BN3" t="s">
        <v>74</v>
      </c>
      <c r="BO3" t="s">
        <v>74</v>
      </c>
      <c r="BP3" t="s">
        <v>74</v>
      </c>
      <c r="BQ3" t="s">
        <v>74</v>
      </c>
      <c r="BR3" t="s">
        <v>102</v>
      </c>
      <c r="BS3" t="s">
        <v>132</v>
      </c>
      <c r="BT3" t="str">
        <f>HYPERLINK("https%3A%2F%2Fwww.webofscience.com%2Fwos%2Fwoscc%2Ffull-record%2FWOS:001067433600009","View Full Record in Web of Science")</f>
        <v>View Full Record in Web of Science</v>
      </c>
    </row>
    <row r="4" spans="1:72" x14ac:dyDescent="0.15">
      <c r="A4" t="s">
        <v>72</v>
      </c>
      <c r="B4" t="s">
        <v>133</v>
      </c>
      <c r="C4" t="s">
        <v>74</v>
      </c>
      <c r="D4" t="s">
        <v>74</v>
      </c>
      <c r="E4" t="s">
        <v>74</v>
      </c>
      <c r="F4" t="s">
        <v>134</v>
      </c>
      <c r="G4" t="s">
        <v>74</v>
      </c>
      <c r="H4" t="s">
        <v>74</v>
      </c>
      <c r="I4" t="s">
        <v>135</v>
      </c>
      <c r="J4" t="s">
        <v>136</v>
      </c>
      <c r="K4" t="s">
        <v>74</v>
      </c>
      <c r="L4" t="s">
        <v>74</v>
      </c>
      <c r="M4" t="s">
        <v>78</v>
      </c>
      <c r="N4" t="s">
        <v>108</v>
      </c>
      <c r="O4" t="s">
        <v>74</v>
      </c>
      <c r="P4" t="s">
        <v>74</v>
      </c>
      <c r="Q4" t="s">
        <v>74</v>
      </c>
      <c r="R4" t="s">
        <v>74</v>
      </c>
      <c r="S4" t="s">
        <v>74</v>
      </c>
      <c r="T4" t="s">
        <v>137</v>
      </c>
      <c r="U4" t="s">
        <v>138</v>
      </c>
      <c r="V4" t="s">
        <v>139</v>
      </c>
      <c r="W4" t="s">
        <v>140</v>
      </c>
      <c r="X4" t="s">
        <v>141</v>
      </c>
      <c r="Y4" t="s">
        <v>142</v>
      </c>
      <c r="Z4" t="s">
        <v>143</v>
      </c>
      <c r="AA4" t="s">
        <v>144</v>
      </c>
      <c r="AB4" t="s">
        <v>74</v>
      </c>
      <c r="AC4" t="s">
        <v>145</v>
      </c>
      <c r="AD4" t="s">
        <v>146</v>
      </c>
      <c r="AE4" t="s">
        <v>147</v>
      </c>
      <c r="AF4" t="s">
        <v>74</v>
      </c>
      <c r="AG4">
        <v>31</v>
      </c>
      <c r="AH4">
        <v>4</v>
      </c>
      <c r="AI4">
        <v>5</v>
      </c>
      <c r="AJ4">
        <v>1</v>
      </c>
      <c r="AK4">
        <v>38</v>
      </c>
      <c r="AL4" t="s">
        <v>148</v>
      </c>
      <c r="AM4" t="s">
        <v>149</v>
      </c>
      <c r="AN4" t="s">
        <v>150</v>
      </c>
      <c r="AO4" t="s">
        <v>151</v>
      </c>
      <c r="AP4" t="s">
        <v>152</v>
      </c>
      <c r="AQ4" t="s">
        <v>74</v>
      </c>
      <c r="AR4" t="s">
        <v>153</v>
      </c>
      <c r="AS4" t="s">
        <v>154</v>
      </c>
      <c r="AT4" t="s">
        <v>155</v>
      </c>
      <c r="AU4">
        <v>2015</v>
      </c>
      <c r="AV4">
        <v>34</v>
      </c>
      <c r="AW4">
        <v>12</v>
      </c>
      <c r="AX4" t="s">
        <v>74</v>
      </c>
      <c r="AY4" t="s">
        <v>74</v>
      </c>
      <c r="AZ4" t="s">
        <v>74</v>
      </c>
      <c r="BA4" t="s">
        <v>74</v>
      </c>
      <c r="BB4">
        <v>170</v>
      </c>
      <c r="BC4">
        <v>174</v>
      </c>
      <c r="BD4" t="s">
        <v>74</v>
      </c>
      <c r="BE4" t="s">
        <v>156</v>
      </c>
      <c r="BF4" t="str">
        <f>HYPERLINK("http://dx.doi.org/10.1007/s13131-015-0764-y","http://dx.doi.org/10.1007/s13131-015-0764-y")</f>
        <v>http://dx.doi.org/10.1007/s13131-015-0764-y</v>
      </c>
      <c r="BG4" t="s">
        <v>74</v>
      </c>
      <c r="BH4" t="s">
        <v>74</v>
      </c>
      <c r="BI4">
        <v>5</v>
      </c>
      <c r="BJ4" t="s">
        <v>157</v>
      </c>
      <c r="BK4" t="s">
        <v>98</v>
      </c>
      <c r="BL4" t="s">
        <v>157</v>
      </c>
      <c r="BM4" t="s">
        <v>158</v>
      </c>
      <c r="BN4" t="s">
        <v>74</v>
      </c>
      <c r="BO4" t="s">
        <v>74</v>
      </c>
      <c r="BP4" t="s">
        <v>74</v>
      </c>
      <c r="BQ4" t="s">
        <v>74</v>
      </c>
      <c r="BR4" t="s">
        <v>102</v>
      </c>
      <c r="BS4" t="s">
        <v>159</v>
      </c>
      <c r="BT4" t="str">
        <f>HYPERLINK("https%3A%2F%2Fwww.webofscience.com%2Fwos%2Fwoscc%2Ffull-record%2FWOS:000367121700019","View Full Record in Web of Science")</f>
        <v>View Full Record in Web of Science</v>
      </c>
    </row>
    <row r="5" spans="1:72" x14ac:dyDescent="0.15">
      <c r="A5" t="s">
        <v>72</v>
      </c>
      <c r="B5" t="s">
        <v>160</v>
      </c>
      <c r="C5" t="s">
        <v>74</v>
      </c>
      <c r="D5" t="s">
        <v>74</v>
      </c>
      <c r="E5" t="s">
        <v>74</v>
      </c>
      <c r="F5" t="s">
        <v>161</v>
      </c>
      <c r="G5" t="s">
        <v>74</v>
      </c>
      <c r="H5" t="s">
        <v>74</v>
      </c>
      <c r="I5" t="s">
        <v>162</v>
      </c>
      <c r="J5" t="s">
        <v>163</v>
      </c>
      <c r="K5" t="s">
        <v>74</v>
      </c>
      <c r="L5" t="s">
        <v>74</v>
      </c>
      <c r="M5" t="s">
        <v>78</v>
      </c>
      <c r="N5" t="s">
        <v>108</v>
      </c>
      <c r="O5" t="s">
        <v>74</v>
      </c>
      <c r="P5" t="s">
        <v>74</v>
      </c>
      <c r="Q5" t="s">
        <v>74</v>
      </c>
      <c r="R5" t="s">
        <v>74</v>
      </c>
      <c r="S5" t="s">
        <v>74</v>
      </c>
      <c r="T5" t="s">
        <v>164</v>
      </c>
      <c r="U5" t="s">
        <v>165</v>
      </c>
      <c r="V5" t="s">
        <v>166</v>
      </c>
      <c r="W5" t="s">
        <v>167</v>
      </c>
      <c r="X5" t="s">
        <v>168</v>
      </c>
      <c r="Y5" t="s">
        <v>169</v>
      </c>
      <c r="Z5" t="s">
        <v>170</v>
      </c>
      <c r="AA5" t="s">
        <v>74</v>
      </c>
      <c r="AB5" t="s">
        <v>74</v>
      </c>
      <c r="AC5" t="s">
        <v>171</v>
      </c>
      <c r="AD5" t="s">
        <v>172</v>
      </c>
      <c r="AE5" t="s">
        <v>173</v>
      </c>
      <c r="AF5" t="s">
        <v>74</v>
      </c>
      <c r="AG5">
        <v>28</v>
      </c>
      <c r="AH5">
        <v>27</v>
      </c>
      <c r="AI5">
        <v>31</v>
      </c>
      <c r="AJ5">
        <v>0</v>
      </c>
      <c r="AK5">
        <v>83</v>
      </c>
      <c r="AL5" t="s">
        <v>174</v>
      </c>
      <c r="AM5" t="s">
        <v>175</v>
      </c>
      <c r="AN5" t="s">
        <v>176</v>
      </c>
      <c r="AO5" t="s">
        <v>177</v>
      </c>
      <c r="AP5" t="s">
        <v>74</v>
      </c>
      <c r="AQ5" t="s">
        <v>74</v>
      </c>
      <c r="AR5" t="s">
        <v>163</v>
      </c>
      <c r="AS5" t="s">
        <v>178</v>
      </c>
      <c r="AT5" t="s">
        <v>179</v>
      </c>
      <c r="AU5">
        <v>2013</v>
      </c>
      <c r="AV5">
        <v>30</v>
      </c>
      <c r="AW5">
        <v>2</v>
      </c>
      <c r="AX5" t="s">
        <v>74</v>
      </c>
      <c r="AY5" t="s">
        <v>74</v>
      </c>
      <c r="AZ5" t="s">
        <v>74</v>
      </c>
      <c r="BA5" t="s">
        <v>74</v>
      </c>
      <c r="BB5">
        <v>446</v>
      </c>
      <c r="BC5">
        <v>452</v>
      </c>
      <c r="BD5" t="s">
        <v>74</v>
      </c>
      <c r="BE5" t="s">
        <v>180</v>
      </c>
      <c r="BF5" t="str">
        <f>HYPERLINK("http://dx.doi.org/10.1016/j.foodcont.2012.07.035","http://dx.doi.org/10.1016/j.foodcont.2012.07.035")</f>
        <v>http://dx.doi.org/10.1016/j.foodcont.2012.07.035</v>
      </c>
      <c r="BG5" t="s">
        <v>74</v>
      </c>
      <c r="BH5" t="s">
        <v>74</v>
      </c>
      <c r="BI5">
        <v>7</v>
      </c>
      <c r="BJ5" t="s">
        <v>181</v>
      </c>
      <c r="BK5" t="s">
        <v>98</v>
      </c>
      <c r="BL5" t="s">
        <v>181</v>
      </c>
      <c r="BM5" t="s">
        <v>182</v>
      </c>
      <c r="BN5" t="s">
        <v>74</v>
      </c>
      <c r="BO5" t="s">
        <v>74</v>
      </c>
      <c r="BP5" t="s">
        <v>74</v>
      </c>
      <c r="BQ5" t="s">
        <v>74</v>
      </c>
      <c r="BR5" t="s">
        <v>102</v>
      </c>
      <c r="BS5" t="s">
        <v>183</v>
      </c>
      <c r="BT5" t="str">
        <f>HYPERLINK("https%3A%2F%2Fwww.webofscience.com%2Fwos%2Fwoscc%2Ffull-record%2FWOS:000313535500014","View Full Record in Web of Science")</f>
        <v>View Full Record in Web of Science</v>
      </c>
    </row>
    <row r="6" spans="1:72" x14ac:dyDescent="0.15">
      <c r="A6" t="s">
        <v>72</v>
      </c>
      <c r="B6" t="s">
        <v>184</v>
      </c>
      <c r="C6" t="s">
        <v>74</v>
      </c>
      <c r="D6" t="s">
        <v>74</v>
      </c>
      <c r="E6" t="s">
        <v>74</v>
      </c>
      <c r="F6" t="s">
        <v>185</v>
      </c>
      <c r="G6" t="s">
        <v>74</v>
      </c>
      <c r="H6" t="s">
        <v>74</v>
      </c>
      <c r="I6" t="s">
        <v>186</v>
      </c>
      <c r="J6" t="s">
        <v>187</v>
      </c>
      <c r="K6" t="s">
        <v>74</v>
      </c>
      <c r="L6" t="s">
        <v>74</v>
      </c>
      <c r="M6" t="s">
        <v>78</v>
      </c>
      <c r="N6" t="s">
        <v>108</v>
      </c>
      <c r="O6" t="s">
        <v>74</v>
      </c>
      <c r="P6" t="s">
        <v>74</v>
      </c>
      <c r="Q6" t="s">
        <v>74</v>
      </c>
      <c r="R6" t="s">
        <v>74</v>
      </c>
      <c r="S6" t="s">
        <v>74</v>
      </c>
      <c r="T6" t="s">
        <v>188</v>
      </c>
      <c r="U6" t="s">
        <v>189</v>
      </c>
      <c r="V6" t="s">
        <v>190</v>
      </c>
      <c r="W6" t="s">
        <v>191</v>
      </c>
      <c r="X6" t="s">
        <v>192</v>
      </c>
      <c r="Y6" t="s">
        <v>193</v>
      </c>
      <c r="Z6" t="s">
        <v>194</v>
      </c>
      <c r="AA6" t="s">
        <v>195</v>
      </c>
      <c r="AB6" t="s">
        <v>74</v>
      </c>
      <c r="AC6" t="s">
        <v>196</v>
      </c>
      <c r="AD6" t="s">
        <v>197</v>
      </c>
      <c r="AE6" t="s">
        <v>198</v>
      </c>
      <c r="AF6" t="s">
        <v>74</v>
      </c>
      <c r="AG6">
        <v>51</v>
      </c>
      <c r="AH6">
        <v>38</v>
      </c>
      <c r="AI6">
        <v>42</v>
      </c>
      <c r="AJ6">
        <v>0</v>
      </c>
      <c r="AK6">
        <v>30</v>
      </c>
      <c r="AL6" t="s">
        <v>199</v>
      </c>
      <c r="AM6" t="s">
        <v>200</v>
      </c>
      <c r="AN6" t="s">
        <v>201</v>
      </c>
      <c r="AO6" t="s">
        <v>202</v>
      </c>
      <c r="AP6" t="s">
        <v>203</v>
      </c>
      <c r="AQ6" t="s">
        <v>74</v>
      </c>
      <c r="AR6" t="s">
        <v>204</v>
      </c>
      <c r="AS6" t="s">
        <v>205</v>
      </c>
      <c r="AT6" t="s">
        <v>206</v>
      </c>
      <c r="AU6">
        <v>2010</v>
      </c>
      <c r="AV6">
        <v>382</v>
      </c>
      <c r="AW6">
        <v>2</v>
      </c>
      <c r="AX6" t="s">
        <v>74</v>
      </c>
      <c r="AY6" t="s">
        <v>74</v>
      </c>
      <c r="AZ6" t="s">
        <v>74</v>
      </c>
      <c r="BA6" t="s">
        <v>74</v>
      </c>
      <c r="BB6">
        <v>88</v>
      </c>
      <c r="BC6">
        <v>95</v>
      </c>
      <c r="BD6" t="s">
        <v>74</v>
      </c>
      <c r="BE6" t="s">
        <v>207</v>
      </c>
      <c r="BF6" t="str">
        <f>HYPERLINK("http://dx.doi.org/10.1016/j.jembe.2009.11.002","http://dx.doi.org/10.1016/j.jembe.2009.11.002")</f>
        <v>http://dx.doi.org/10.1016/j.jembe.2009.11.002</v>
      </c>
      <c r="BG6" t="s">
        <v>74</v>
      </c>
      <c r="BH6" t="s">
        <v>74</v>
      </c>
      <c r="BI6">
        <v>8</v>
      </c>
      <c r="BJ6" t="s">
        <v>208</v>
      </c>
      <c r="BK6" t="s">
        <v>98</v>
      </c>
      <c r="BL6" t="s">
        <v>209</v>
      </c>
      <c r="BM6" t="s">
        <v>210</v>
      </c>
      <c r="BN6" t="s">
        <v>74</v>
      </c>
      <c r="BO6" t="s">
        <v>74</v>
      </c>
      <c r="BP6" t="s">
        <v>74</v>
      </c>
      <c r="BQ6" t="s">
        <v>74</v>
      </c>
      <c r="BR6" t="s">
        <v>102</v>
      </c>
      <c r="BS6" t="s">
        <v>211</v>
      </c>
      <c r="BT6" t="str">
        <f>HYPERLINK("https%3A%2F%2Fwww.webofscience.com%2Fwos%2Fwoscc%2Ffull-record%2FWOS:000274042200003","View Full Record in Web of Science")</f>
        <v>View Full Record in Web of Science</v>
      </c>
    </row>
    <row r="7" spans="1:72" x14ac:dyDescent="0.15">
      <c r="A7" t="s">
        <v>72</v>
      </c>
      <c r="B7" t="s">
        <v>212</v>
      </c>
      <c r="C7" t="s">
        <v>74</v>
      </c>
      <c r="D7" t="s">
        <v>74</v>
      </c>
      <c r="E7" t="s">
        <v>74</v>
      </c>
      <c r="F7" t="s">
        <v>213</v>
      </c>
      <c r="G7" t="s">
        <v>74</v>
      </c>
      <c r="H7" t="s">
        <v>74</v>
      </c>
      <c r="I7" t="s">
        <v>214</v>
      </c>
      <c r="J7" t="s">
        <v>215</v>
      </c>
      <c r="K7" t="s">
        <v>74</v>
      </c>
      <c r="L7" t="s">
        <v>74</v>
      </c>
      <c r="M7" t="s">
        <v>78</v>
      </c>
      <c r="N7" t="s">
        <v>108</v>
      </c>
      <c r="O7" t="s">
        <v>74</v>
      </c>
      <c r="P7" t="s">
        <v>74</v>
      </c>
      <c r="Q7" t="s">
        <v>74</v>
      </c>
      <c r="R7" t="s">
        <v>74</v>
      </c>
      <c r="S7" t="s">
        <v>74</v>
      </c>
      <c r="T7" t="s">
        <v>216</v>
      </c>
      <c r="U7" t="s">
        <v>217</v>
      </c>
      <c r="V7" t="s">
        <v>218</v>
      </c>
      <c r="W7" t="s">
        <v>219</v>
      </c>
      <c r="X7" t="s">
        <v>220</v>
      </c>
      <c r="Y7" t="s">
        <v>221</v>
      </c>
      <c r="Z7" t="s">
        <v>222</v>
      </c>
      <c r="AA7" t="s">
        <v>223</v>
      </c>
      <c r="AB7" t="s">
        <v>224</v>
      </c>
      <c r="AC7" t="s">
        <v>225</v>
      </c>
      <c r="AD7" t="s">
        <v>226</v>
      </c>
      <c r="AE7" t="s">
        <v>227</v>
      </c>
      <c r="AF7" t="s">
        <v>74</v>
      </c>
      <c r="AG7">
        <v>69</v>
      </c>
      <c r="AH7">
        <v>17</v>
      </c>
      <c r="AI7">
        <v>19</v>
      </c>
      <c r="AJ7">
        <v>2</v>
      </c>
      <c r="AK7">
        <v>94</v>
      </c>
      <c r="AL7" t="s">
        <v>228</v>
      </c>
      <c r="AM7" t="s">
        <v>229</v>
      </c>
      <c r="AN7" t="s">
        <v>230</v>
      </c>
      <c r="AO7" t="s">
        <v>231</v>
      </c>
      <c r="AP7" t="s">
        <v>232</v>
      </c>
      <c r="AQ7" t="s">
        <v>74</v>
      </c>
      <c r="AR7" t="s">
        <v>233</v>
      </c>
      <c r="AS7" t="s">
        <v>234</v>
      </c>
      <c r="AT7" t="s">
        <v>235</v>
      </c>
      <c r="AU7">
        <v>2015</v>
      </c>
      <c r="AV7">
        <v>21</v>
      </c>
      <c r="AW7">
        <v>9</v>
      </c>
      <c r="AX7" t="s">
        <v>74</v>
      </c>
      <c r="AY7" t="s">
        <v>74</v>
      </c>
      <c r="AZ7" t="s">
        <v>74</v>
      </c>
      <c r="BA7" t="s">
        <v>74</v>
      </c>
      <c r="BB7">
        <v>3402</v>
      </c>
      <c r="BC7">
        <v>3413</v>
      </c>
      <c r="BD7" t="s">
        <v>74</v>
      </c>
      <c r="BE7" t="s">
        <v>236</v>
      </c>
      <c r="BF7" t="str">
        <f>HYPERLINK("http://dx.doi.org/10.1111/gcb.12952","http://dx.doi.org/10.1111/gcb.12952")</f>
        <v>http://dx.doi.org/10.1111/gcb.12952</v>
      </c>
      <c r="BG7" t="s">
        <v>74</v>
      </c>
      <c r="BH7" t="s">
        <v>74</v>
      </c>
      <c r="BI7">
        <v>12</v>
      </c>
      <c r="BJ7" t="s">
        <v>237</v>
      </c>
      <c r="BK7" t="s">
        <v>98</v>
      </c>
      <c r="BL7" t="s">
        <v>238</v>
      </c>
      <c r="BM7" t="s">
        <v>239</v>
      </c>
      <c r="BN7">
        <v>26032975</v>
      </c>
      <c r="BO7" t="s">
        <v>240</v>
      </c>
      <c r="BP7" t="s">
        <v>74</v>
      </c>
      <c r="BQ7" t="s">
        <v>74</v>
      </c>
      <c r="BR7" t="s">
        <v>102</v>
      </c>
      <c r="BS7" t="s">
        <v>241</v>
      </c>
      <c r="BT7" t="str">
        <f>HYPERLINK("https%3A%2F%2Fwww.webofscience.com%2Fwos%2Fwoscc%2Ffull-record%2FWOS:000360998400020","View Full Record in Web of Science")</f>
        <v>View Full Record in Web of Science</v>
      </c>
    </row>
    <row r="8" spans="1:72" x14ac:dyDescent="0.15">
      <c r="A8" t="s">
        <v>72</v>
      </c>
      <c r="B8" t="s">
        <v>242</v>
      </c>
      <c r="C8" t="s">
        <v>74</v>
      </c>
      <c r="D8" t="s">
        <v>74</v>
      </c>
      <c r="E8" t="s">
        <v>74</v>
      </c>
      <c r="F8" t="s">
        <v>243</v>
      </c>
      <c r="G8" t="s">
        <v>74</v>
      </c>
      <c r="H8" t="s">
        <v>74</v>
      </c>
      <c r="I8" t="s">
        <v>244</v>
      </c>
      <c r="J8" t="s">
        <v>245</v>
      </c>
      <c r="K8" t="s">
        <v>74</v>
      </c>
      <c r="L8" t="s">
        <v>74</v>
      </c>
      <c r="M8" t="s">
        <v>78</v>
      </c>
      <c r="N8" t="s">
        <v>108</v>
      </c>
      <c r="O8" t="s">
        <v>74</v>
      </c>
      <c r="P8" t="s">
        <v>74</v>
      </c>
      <c r="Q8" t="s">
        <v>74</v>
      </c>
      <c r="R8" t="s">
        <v>74</v>
      </c>
      <c r="S8" t="s">
        <v>74</v>
      </c>
      <c r="T8" t="s">
        <v>246</v>
      </c>
      <c r="U8" t="s">
        <v>247</v>
      </c>
      <c r="V8" t="s">
        <v>248</v>
      </c>
      <c r="W8" t="s">
        <v>249</v>
      </c>
      <c r="X8" t="s">
        <v>250</v>
      </c>
      <c r="Y8" t="s">
        <v>251</v>
      </c>
      <c r="Z8" t="s">
        <v>252</v>
      </c>
      <c r="AA8" t="s">
        <v>74</v>
      </c>
      <c r="AB8" t="s">
        <v>74</v>
      </c>
      <c r="AC8" t="s">
        <v>74</v>
      </c>
      <c r="AD8" t="s">
        <v>74</v>
      </c>
      <c r="AE8" t="s">
        <v>74</v>
      </c>
      <c r="AF8" t="s">
        <v>74</v>
      </c>
      <c r="AG8">
        <v>58</v>
      </c>
      <c r="AH8">
        <v>4</v>
      </c>
      <c r="AI8">
        <v>4</v>
      </c>
      <c r="AJ8">
        <v>0</v>
      </c>
      <c r="AK8">
        <v>9</v>
      </c>
      <c r="AL8" t="s">
        <v>253</v>
      </c>
      <c r="AM8" t="s">
        <v>254</v>
      </c>
      <c r="AN8" t="s">
        <v>255</v>
      </c>
      <c r="AO8" t="s">
        <v>256</v>
      </c>
      <c r="AP8" t="s">
        <v>257</v>
      </c>
      <c r="AQ8" t="s">
        <v>74</v>
      </c>
      <c r="AR8" t="s">
        <v>258</v>
      </c>
      <c r="AS8" t="s">
        <v>259</v>
      </c>
      <c r="AT8" t="s">
        <v>128</v>
      </c>
      <c r="AU8">
        <v>2011</v>
      </c>
      <c r="AV8">
        <v>40</v>
      </c>
      <c r="AW8">
        <v>4</v>
      </c>
      <c r="AX8" t="s">
        <v>74</v>
      </c>
      <c r="AY8" t="s">
        <v>74</v>
      </c>
      <c r="AZ8" t="s">
        <v>74</v>
      </c>
      <c r="BA8" t="s">
        <v>74</v>
      </c>
      <c r="BB8">
        <v>542</v>
      </c>
      <c r="BC8">
        <v>549</v>
      </c>
      <c r="BD8" t="s">
        <v>74</v>
      </c>
      <c r="BE8" t="s">
        <v>74</v>
      </c>
      <c r="BF8" t="s">
        <v>74</v>
      </c>
      <c r="BG8" t="s">
        <v>74</v>
      </c>
      <c r="BH8" t="s">
        <v>74</v>
      </c>
      <c r="BI8">
        <v>8</v>
      </c>
      <c r="BJ8" t="s">
        <v>157</v>
      </c>
      <c r="BK8" t="s">
        <v>98</v>
      </c>
      <c r="BL8" t="s">
        <v>157</v>
      </c>
      <c r="BM8" t="s">
        <v>260</v>
      </c>
      <c r="BN8" t="s">
        <v>74</v>
      </c>
      <c r="BO8" t="s">
        <v>74</v>
      </c>
      <c r="BP8" t="s">
        <v>74</v>
      </c>
      <c r="BQ8" t="s">
        <v>74</v>
      </c>
      <c r="BR8" t="s">
        <v>102</v>
      </c>
      <c r="BS8" t="s">
        <v>261</v>
      </c>
      <c r="BT8" t="str">
        <f>HYPERLINK("https%3A%2F%2Fwww.webofscience.com%2Fwos%2Fwoscc%2Ffull-record%2FWOS:000297403200011","View Full Record in Web of Science")</f>
        <v>View Full Record in Web of Science</v>
      </c>
    </row>
    <row r="9" spans="1:72" x14ac:dyDescent="0.15">
      <c r="A9" t="s">
        <v>72</v>
      </c>
      <c r="B9" t="s">
        <v>262</v>
      </c>
      <c r="C9" t="s">
        <v>74</v>
      </c>
      <c r="D9" t="s">
        <v>74</v>
      </c>
      <c r="E9" t="s">
        <v>74</v>
      </c>
      <c r="F9" t="s">
        <v>263</v>
      </c>
      <c r="G9" t="s">
        <v>74</v>
      </c>
      <c r="H9" t="s">
        <v>74</v>
      </c>
      <c r="I9" t="s">
        <v>264</v>
      </c>
      <c r="J9" t="s">
        <v>265</v>
      </c>
      <c r="K9" t="s">
        <v>74</v>
      </c>
      <c r="L9" t="s">
        <v>74</v>
      </c>
      <c r="M9" t="s">
        <v>78</v>
      </c>
      <c r="N9" t="s">
        <v>108</v>
      </c>
      <c r="O9" t="s">
        <v>74</v>
      </c>
      <c r="P9" t="s">
        <v>74</v>
      </c>
      <c r="Q9" t="s">
        <v>74</v>
      </c>
      <c r="R9" t="s">
        <v>74</v>
      </c>
      <c r="S9" t="s">
        <v>74</v>
      </c>
      <c r="T9" t="s">
        <v>266</v>
      </c>
      <c r="U9" t="s">
        <v>267</v>
      </c>
      <c r="V9" t="s">
        <v>268</v>
      </c>
      <c r="W9" t="s">
        <v>269</v>
      </c>
      <c r="X9" t="s">
        <v>270</v>
      </c>
      <c r="Y9" t="s">
        <v>271</v>
      </c>
      <c r="Z9" t="s">
        <v>272</v>
      </c>
      <c r="AA9" t="s">
        <v>273</v>
      </c>
      <c r="AB9" t="s">
        <v>274</v>
      </c>
      <c r="AC9" t="s">
        <v>275</v>
      </c>
      <c r="AD9" t="s">
        <v>275</v>
      </c>
      <c r="AE9" t="s">
        <v>276</v>
      </c>
      <c r="AF9" t="s">
        <v>74</v>
      </c>
      <c r="AG9">
        <v>39</v>
      </c>
      <c r="AH9">
        <v>24</v>
      </c>
      <c r="AI9">
        <v>26</v>
      </c>
      <c r="AJ9">
        <v>0</v>
      </c>
      <c r="AK9">
        <v>28</v>
      </c>
      <c r="AL9" t="s">
        <v>174</v>
      </c>
      <c r="AM9" t="s">
        <v>175</v>
      </c>
      <c r="AN9" t="s">
        <v>176</v>
      </c>
      <c r="AO9" t="s">
        <v>277</v>
      </c>
      <c r="AP9" t="s">
        <v>278</v>
      </c>
      <c r="AQ9" t="s">
        <v>74</v>
      </c>
      <c r="AR9" t="s">
        <v>279</v>
      </c>
      <c r="AS9" t="s">
        <v>280</v>
      </c>
      <c r="AT9" t="s">
        <v>281</v>
      </c>
      <c r="AU9">
        <v>2012</v>
      </c>
      <c r="AV9">
        <v>77</v>
      </c>
      <c r="AW9" t="s">
        <v>74</v>
      </c>
      <c r="AX9" t="s">
        <v>74</v>
      </c>
      <c r="AY9" t="s">
        <v>74</v>
      </c>
      <c r="AZ9" t="s">
        <v>74</v>
      </c>
      <c r="BA9" t="s">
        <v>74</v>
      </c>
      <c r="BB9">
        <v>23</v>
      </c>
      <c r="BC9">
        <v>29</v>
      </c>
      <c r="BD9" t="s">
        <v>74</v>
      </c>
      <c r="BE9" t="s">
        <v>282</v>
      </c>
      <c r="BF9" t="str">
        <f>HYPERLINK("http://dx.doi.org/10.1016/j.marenvres.2012.01.002","http://dx.doi.org/10.1016/j.marenvres.2012.01.002")</f>
        <v>http://dx.doi.org/10.1016/j.marenvres.2012.01.002</v>
      </c>
      <c r="BG9" t="s">
        <v>74</v>
      </c>
      <c r="BH9" t="s">
        <v>74</v>
      </c>
      <c r="BI9">
        <v>7</v>
      </c>
      <c r="BJ9" t="s">
        <v>283</v>
      </c>
      <c r="BK9" t="s">
        <v>98</v>
      </c>
      <c r="BL9" t="s">
        <v>284</v>
      </c>
      <c r="BM9" t="s">
        <v>285</v>
      </c>
      <c r="BN9">
        <v>22309810</v>
      </c>
      <c r="BO9" t="s">
        <v>74</v>
      </c>
      <c r="BP9" t="s">
        <v>74</v>
      </c>
      <c r="BQ9" t="s">
        <v>74</v>
      </c>
      <c r="BR9" t="s">
        <v>102</v>
      </c>
      <c r="BS9" t="s">
        <v>286</v>
      </c>
      <c r="BT9" t="str">
        <f>HYPERLINK("https%3A%2F%2Fwww.webofscience.com%2Fwos%2Fwoscc%2Ffull-record%2FWOS:000304296700004","View Full Record in Web of Science")</f>
        <v>View Full Record in Web of Science</v>
      </c>
    </row>
    <row r="10" spans="1:72" x14ac:dyDescent="0.15">
      <c r="A10" t="s">
        <v>72</v>
      </c>
      <c r="B10" t="s">
        <v>287</v>
      </c>
      <c r="C10" t="s">
        <v>74</v>
      </c>
      <c r="D10" t="s">
        <v>74</v>
      </c>
      <c r="E10" t="s">
        <v>74</v>
      </c>
      <c r="F10" t="s">
        <v>287</v>
      </c>
      <c r="G10" t="s">
        <v>74</v>
      </c>
      <c r="H10" t="s">
        <v>74</v>
      </c>
      <c r="I10" t="s">
        <v>288</v>
      </c>
      <c r="J10" t="s">
        <v>289</v>
      </c>
      <c r="K10" t="s">
        <v>74</v>
      </c>
      <c r="L10" t="s">
        <v>74</v>
      </c>
      <c r="M10" t="s">
        <v>78</v>
      </c>
      <c r="N10" t="s">
        <v>108</v>
      </c>
      <c r="O10" t="s">
        <v>74</v>
      </c>
      <c r="P10" t="s">
        <v>74</v>
      </c>
      <c r="Q10" t="s">
        <v>74</v>
      </c>
      <c r="R10" t="s">
        <v>74</v>
      </c>
      <c r="S10" t="s">
        <v>74</v>
      </c>
      <c r="T10" t="s">
        <v>290</v>
      </c>
      <c r="U10" t="s">
        <v>291</v>
      </c>
      <c r="V10" t="s">
        <v>292</v>
      </c>
      <c r="W10" t="s">
        <v>293</v>
      </c>
      <c r="X10" t="s">
        <v>294</v>
      </c>
      <c r="Y10" t="s">
        <v>295</v>
      </c>
      <c r="Z10" t="s">
        <v>296</v>
      </c>
      <c r="AA10" t="s">
        <v>74</v>
      </c>
      <c r="AB10" t="s">
        <v>74</v>
      </c>
      <c r="AC10" t="s">
        <v>74</v>
      </c>
      <c r="AD10" t="s">
        <v>74</v>
      </c>
      <c r="AE10" t="s">
        <v>74</v>
      </c>
      <c r="AF10" t="s">
        <v>74</v>
      </c>
      <c r="AG10">
        <v>43</v>
      </c>
      <c r="AH10">
        <v>52</v>
      </c>
      <c r="AI10">
        <v>56</v>
      </c>
      <c r="AJ10">
        <v>0</v>
      </c>
      <c r="AK10">
        <v>19</v>
      </c>
      <c r="AL10" t="s">
        <v>297</v>
      </c>
      <c r="AM10" t="s">
        <v>200</v>
      </c>
      <c r="AN10" t="s">
        <v>298</v>
      </c>
      <c r="AO10" t="s">
        <v>299</v>
      </c>
      <c r="AP10" t="s">
        <v>74</v>
      </c>
      <c r="AQ10" t="s">
        <v>74</v>
      </c>
      <c r="AR10" t="s">
        <v>289</v>
      </c>
      <c r="AS10" t="s">
        <v>300</v>
      </c>
      <c r="AT10" t="s">
        <v>301</v>
      </c>
      <c r="AU10">
        <v>2003</v>
      </c>
      <c r="AV10">
        <v>218</v>
      </c>
      <c r="AW10" t="s">
        <v>302</v>
      </c>
      <c r="AX10" t="s">
        <v>74</v>
      </c>
      <c r="AY10" t="s">
        <v>74</v>
      </c>
      <c r="AZ10" t="s">
        <v>74</v>
      </c>
      <c r="BA10" t="s">
        <v>74</v>
      </c>
      <c r="BB10">
        <v>277</v>
      </c>
      <c r="BC10">
        <v>291</v>
      </c>
      <c r="BD10" t="s">
        <v>303</v>
      </c>
      <c r="BE10" t="s">
        <v>304</v>
      </c>
      <c r="BF10" t="str">
        <f>HYPERLINK("http://dx.doi.org/10.1016/S0044-8486(02)00504-5","http://dx.doi.org/10.1016/S0044-8486(02)00504-5")</f>
        <v>http://dx.doi.org/10.1016/S0044-8486(02)00504-5</v>
      </c>
      <c r="BG10" t="s">
        <v>74</v>
      </c>
      <c r="BH10" t="s">
        <v>74</v>
      </c>
      <c r="BI10">
        <v>15</v>
      </c>
      <c r="BJ10" t="s">
        <v>130</v>
      </c>
      <c r="BK10" t="s">
        <v>98</v>
      </c>
      <c r="BL10" t="s">
        <v>130</v>
      </c>
      <c r="BM10" t="s">
        <v>305</v>
      </c>
      <c r="BN10" t="s">
        <v>74</v>
      </c>
      <c r="BO10" t="s">
        <v>74</v>
      </c>
      <c r="BP10" t="s">
        <v>74</v>
      </c>
      <c r="BQ10" t="s">
        <v>74</v>
      </c>
      <c r="BR10" t="s">
        <v>102</v>
      </c>
      <c r="BS10" t="s">
        <v>306</v>
      </c>
      <c r="BT10" t="str">
        <f>HYPERLINK("https%3A%2F%2Fwww.webofscience.com%2Fwos%2Fwoscc%2Ffull-record%2FWOS:000181376100025","View Full Record in Web of Science")</f>
        <v>View Full Record in Web of Science</v>
      </c>
    </row>
    <row r="11" spans="1:72" x14ac:dyDescent="0.15">
      <c r="A11" t="s">
        <v>72</v>
      </c>
      <c r="B11" t="s">
        <v>307</v>
      </c>
      <c r="C11" t="s">
        <v>74</v>
      </c>
      <c r="D11" t="s">
        <v>74</v>
      </c>
      <c r="E11" t="s">
        <v>74</v>
      </c>
      <c r="F11" t="s">
        <v>308</v>
      </c>
      <c r="G11" t="s">
        <v>74</v>
      </c>
      <c r="H11" t="s">
        <v>74</v>
      </c>
      <c r="I11" t="s">
        <v>309</v>
      </c>
      <c r="J11" t="s">
        <v>310</v>
      </c>
      <c r="K11" t="s">
        <v>74</v>
      </c>
      <c r="L11" t="s">
        <v>74</v>
      </c>
      <c r="M11" t="s">
        <v>78</v>
      </c>
      <c r="N11" t="s">
        <v>108</v>
      </c>
      <c r="O11" t="s">
        <v>74</v>
      </c>
      <c r="P11" t="s">
        <v>74</v>
      </c>
      <c r="Q11" t="s">
        <v>74</v>
      </c>
      <c r="R11" t="s">
        <v>74</v>
      </c>
      <c r="S11" t="s">
        <v>74</v>
      </c>
      <c r="T11" t="s">
        <v>311</v>
      </c>
      <c r="U11" t="s">
        <v>312</v>
      </c>
      <c r="V11" t="s">
        <v>313</v>
      </c>
      <c r="W11" t="s">
        <v>314</v>
      </c>
      <c r="X11" t="s">
        <v>315</v>
      </c>
      <c r="Y11" t="s">
        <v>316</v>
      </c>
      <c r="Z11" t="s">
        <v>317</v>
      </c>
      <c r="AA11" t="s">
        <v>318</v>
      </c>
      <c r="AB11" t="s">
        <v>319</v>
      </c>
      <c r="AC11" t="s">
        <v>320</v>
      </c>
      <c r="AD11" t="s">
        <v>321</v>
      </c>
      <c r="AE11" t="s">
        <v>322</v>
      </c>
      <c r="AF11" t="s">
        <v>74</v>
      </c>
      <c r="AG11">
        <v>46</v>
      </c>
      <c r="AH11">
        <v>34</v>
      </c>
      <c r="AI11">
        <v>35</v>
      </c>
      <c r="AJ11">
        <v>1</v>
      </c>
      <c r="AK11">
        <v>64</v>
      </c>
      <c r="AL11" t="s">
        <v>297</v>
      </c>
      <c r="AM11" t="s">
        <v>200</v>
      </c>
      <c r="AN11" t="s">
        <v>298</v>
      </c>
      <c r="AO11" t="s">
        <v>323</v>
      </c>
      <c r="AP11" t="s">
        <v>324</v>
      </c>
      <c r="AQ11" t="s">
        <v>74</v>
      </c>
      <c r="AR11" t="s">
        <v>325</v>
      </c>
      <c r="AS11" t="s">
        <v>326</v>
      </c>
      <c r="AT11" t="s">
        <v>327</v>
      </c>
      <c r="AU11">
        <v>2014</v>
      </c>
      <c r="AV11">
        <v>146</v>
      </c>
      <c r="AW11" t="s">
        <v>74</v>
      </c>
      <c r="AX11" t="s">
        <v>74</v>
      </c>
      <c r="AY11" t="s">
        <v>74</v>
      </c>
      <c r="AZ11" t="s">
        <v>74</v>
      </c>
      <c r="BA11" t="s">
        <v>74</v>
      </c>
      <c r="BB11">
        <v>205</v>
      </c>
      <c r="BC11">
        <v>211</v>
      </c>
      <c r="BD11" t="s">
        <v>74</v>
      </c>
      <c r="BE11" t="s">
        <v>328</v>
      </c>
      <c r="BF11" t="str">
        <f>HYPERLINK("http://dx.doi.org/10.1016/j.aquatox.2013.11.011","http://dx.doi.org/10.1016/j.aquatox.2013.11.011")</f>
        <v>http://dx.doi.org/10.1016/j.aquatox.2013.11.011</v>
      </c>
      <c r="BG11" t="s">
        <v>74</v>
      </c>
      <c r="BH11" t="s">
        <v>74</v>
      </c>
      <c r="BI11">
        <v>7</v>
      </c>
      <c r="BJ11" t="s">
        <v>329</v>
      </c>
      <c r="BK11" t="s">
        <v>98</v>
      </c>
      <c r="BL11" t="s">
        <v>329</v>
      </c>
      <c r="BM11" t="s">
        <v>330</v>
      </c>
      <c r="BN11">
        <v>24316438</v>
      </c>
      <c r="BO11" t="s">
        <v>74</v>
      </c>
      <c r="BP11" t="s">
        <v>74</v>
      </c>
      <c r="BQ11" t="s">
        <v>74</v>
      </c>
      <c r="BR11" t="s">
        <v>102</v>
      </c>
      <c r="BS11" t="s">
        <v>331</v>
      </c>
      <c r="BT11" t="str">
        <f>HYPERLINK("https%3A%2F%2Fwww.webofscience.com%2Fwos%2Fwoscc%2Ffull-record%2FWOS:000331421100023","View Full Record in Web of Science")</f>
        <v>View Full Record in Web of Science</v>
      </c>
    </row>
    <row r="12" spans="1:72" x14ac:dyDescent="0.15">
      <c r="A12" t="s">
        <v>72</v>
      </c>
      <c r="B12" t="s">
        <v>332</v>
      </c>
      <c r="C12" t="s">
        <v>74</v>
      </c>
      <c r="D12" t="s">
        <v>74</v>
      </c>
      <c r="E12" t="s">
        <v>74</v>
      </c>
      <c r="F12" t="s">
        <v>333</v>
      </c>
      <c r="G12" t="s">
        <v>74</v>
      </c>
      <c r="H12" t="s">
        <v>74</v>
      </c>
      <c r="I12" t="s">
        <v>334</v>
      </c>
      <c r="J12" t="s">
        <v>335</v>
      </c>
      <c r="K12" t="s">
        <v>74</v>
      </c>
      <c r="L12" t="s">
        <v>74</v>
      </c>
      <c r="M12" t="s">
        <v>78</v>
      </c>
      <c r="N12" t="s">
        <v>108</v>
      </c>
      <c r="O12" t="s">
        <v>74</v>
      </c>
      <c r="P12" t="s">
        <v>74</v>
      </c>
      <c r="Q12" t="s">
        <v>74</v>
      </c>
      <c r="R12" t="s">
        <v>74</v>
      </c>
      <c r="S12" t="s">
        <v>74</v>
      </c>
      <c r="T12" t="s">
        <v>336</v>
      </c>
      <c r="U12" t="s">
        <v>337</v>
      </c>
      <c r="V12" t="s">
        <v>338</v>
      </c>
      <c r="W12" t="s">
        <v>339</v>
      </c>
      <c r="X12" t="s">
        <v>340</v>
      </c>
      <c r="Y12" t="s">
        <v>341</v>
      </c>
      <c r="Z12" t="s">
        <v>342</v>
      </c>
      <c r="AA12" t="s">
        <v>343</v>
      </c>
      <c r="AB12" t="s">
        <v>74</v>
      </c>
      <c r="AC12" t="s">
        <v>344</v>
      </c>
      <c r="AD12" t="s">
        <v>345</v>
      </c>
      <c r="AE12" t="s">
        <v>346</v>
      </c>
      <c r="AF12" t="s">
        <v>74</v>
      </c>
      <c r="AG12">
        <v>41</v>
      </c>
      <c r="AH12">
        <v>0</v>
      </c>
      <c r="AI12">
        <v>0</v>
      </c>
      <c r="AJ12">
        <v>1</v>
      </c>
      <c r="AK12">
        <v>1</v>
      </c>
      <c r="AL12" t="s">
        <v>199</v>
      </c>
      <c r="AM12" t="s">
        <v>200</v>
      </c>
      <c r="AN12" t="s">
        <v>201</v>
      </c>
      <c r="AO12" t="s">
        <v>347</v>
      </c>
      <c r="AP12" t="s">
        <v>348</v>
      </c>
      <c r="AQ12" t="s">
        <v>74</v>
      </c>
      <c r="AR12" t="s">
        <v>335</v>
      </c>
      <c r="AS12" t="s">
        <v>349</v>
      </c>
      <c r="AT12" t="s">
        <v>128</v>
      </c>
      <c r="AU12">
        <v>2025</v>
      </c>
      <c r="AV12">
        <v>147</v>
      </c>
      <c r="AW12" t="s">
        <v>74</v>
      </c>
      <c r="AX12" t="s">
        <v>74</v>
      </c>
      <c r="AY12" t="s">
        <v>74</v>
      </c>
      <c r="AZ12" t="s">
        <v>74</v>
      </c>
      <c r="BA12" t="s">
        <v>74</v>
      </c>
      <c r="BB12" t="s">
        <v>74</v>
      </c>
      <c r="BC12" t="s">
        <v>74</v>
      </c>
      <c r="BD12">
        <v>102868</v>
      </c>
      <c r="BE12" t="s">
        <v>350</v>
      </c>
      <c r="BF12" t="str">
        <f>HYPERLINK("http://dx.doi.org/10.1016/j.hal.2025.102868","http://dx.doi.org/10.1016/j.hal.2025.102868")</f>
        <v>http://dx.doi.org/10.1016/j.hal.2025.102868</v>
      </c>
      <c r="BG12" t="s">
        <v>74</v>
      </c>
      <c r="BH12" t="s">
        <v>351</v>
      </c>
      <c r="BI12">
        <v>10</v>
      </c>
      <c r="BJ12" t="s">
        <v>352</v>
      </c>
      <c r="BK12" t="s">
        <v>98</v>
      </c>
      <c r="BL12" t="s">
        <v>352</v>
      </c>
      <c r="BM12" t="s">
        <v>353</v>
      </c>
      <c r="BN12">
        <v>40449982</v>
      </c>
      <c r="BO12" t="s">
        <v>354</v>
      </c>
      <c r="BP12" t="s">
        <v>74</v>
      </c>
      <c r="BQ12" t="s">
        <v>74</v>
      </c>
      <c r="BR12" t="s">
        <v>102</v>
      </c>
      <c r="BS12" t="s">
        <v>355</v>
      </c>
      <c r="BT12" t="str">
        <f>HYPERLINK("https%3A%2F%2Fwww.webofscience.com%2Fwos%2Fwoscc%2Ffull-record%2FWOS:001488812900001","View Full Record in Web of Science")</f>
        <v>View Full Record in Web of Science</v>
      </c>
    </row>
    <row r="13" spans="1:72" x14ac:dyDescent="0.15">
      <c r="A13" t="s">
        <v>72</v>
      </c>
      <c r="B13" t="s">
        <v>356</v>
      </c>
      <c r="C13" t="s">
        <v>74</v>
      </c>
      <c r="D13" t="s">
        <v>74</v>
      </c>
      <c r="E13" t="s">
        <v>74</v>
      </c>
      <c r="F13" t="s">
        <v>357</v>
      </c>
      <c r="G13" t="s">
        <v>74</v>
      </c>
      <c r="H13" t="s">
        <v>74</v>
      </c>
      <c r="I13" t="s">
        <v>358</v>
      </c>
      <c r="J13" t="s">
        <v>359</v>
      </c>
      <c r="K13" t="s">
        <v>74</v>
      </c>
      <c r="L13" t="s">
        <v>74</v>
      </c>
      <c r="M13" t="s">
        <v>78</v>
      </c>
      <c r="N13" t="s">
        <v>108</v>
      </c>
      <c r="O13" t="s">
        <v>74</v>
      </c>
      <c r="P13" t="s">
        <v>74</v>
      </c>
      <c r="Q13" t="s">
        <v>74</v>
      </c>
      <c r="R13" t="s">
        <v>74</v>
      </c>
      <c r="S13" t="s">
        <v>74</v>
      </c>
      <c r="T13" t="s">
        <v>360</v>
      </c>
      <c r="U13" t="s">
        <v>361</v>
      </c>
      <c r="V13" t="s">
        <v>362</v>
      </c>
      <c r="W13" t="s">
        <v>363</v>
      </c>
      <c r="X13" t="s">
        <v>364</v>
      </c>
      <c r="Y13" t="s">
        <v>365</v>
      </c>
      <c r="Z13" t="s">
        <v>366</v>
      </c>
      <c r="AA13" t="s">
        <v>367</v>
      </c>
      <c r="AB13" t="s">
        <v>368</v>
      </c>
      <c r="AC13" t="s">
        <v>369</v>
      </c>
      <c r="AD13" t="s">
        <v>370</v>
      </c>
      <c r="AE13" t="s">
        <v>371</v>
      </c>
      <c r="AF13" t="s">
        <v>74</v>
      </c>
      <c r="AG13">
        <v>34</v>
      </c>
      <c r="AH13">
        <v>21</v>
      </c>
      <c r="AI13">
        <v>25</v>
      </c>
      <c r="AJ13">
        <v>0</v>
      </c>
      <c r="AK13">
        <v>48</v>
      </c>
      <c r="AL13" t="s">
        <v>372</v>
      </c>
      <c r="AM13" t="s">
        <v>373</v>
      </c>
      <c r="AN13" t="s">
        <v>374</v>
      </c>
      <c r="AO13" t="s">
        <v>74</v>
      </c>
      <c r="AP13" t="s">
        <v>375</v>
      </c>
      <c r="AQ13" t="s">
        <v>74</v>
      </c>
      <c r="AR13" t="s">
        <v>359</v>
      </c>
      <c r="AS13" t="s">
        <v>376</v>
      </c>
      <c r="AT13" t="s">
        <v>128</v>
      </c>
      <c r="AU13">
        <v>2019</v>
      </c>
      <c r="AV13">
        <v>11</v>
      </c>
      <c r="AW13">
        <v>8</v>
      </c>
      <c r="AX13" t="s">
        <v>74</v>
      </c>
      <c r="AY13" t="s">
        <v>74</v>
      </c>
      <c r="AZ13" t="s">
        <v>74</v>
      </c>
      <c r="BA13" t="s">
        <v>74</v>
      </c>
      <c r="BB13" t="s">
        <v>74</v>
      </c>
      <c r="BC13" t="s">
        <v>74</v>
      </c>
      <c r="BD13">
        <v>468</v>
      </c>
      <c r="BE13" t="s">
        <v>377</v>
      </c>
      <c r="BF13" t="str">
        <f>HYPERLINK("http://dx.doi.org/10.3390/toxins11080468","http://dx.doi.org/10.3390/toxins11080468")</f>
        <v>http://dx.doi.org/10.3390/toxins11080468</v>
      </c>
      <c r="BG13" t="s">
        <v>74</v>
      </c>
      <c r="BH13" t="s">
        <v>74</v>
      </c>
      <c r="BI13">
        <v>13</v>
      </c>
      <c r="BJ13" t="s">
        <v>378</v>
      </c>
      <c r="BK13" t="s">
        <v>98</v>
      </c>
      <c r="BL13" t="s">
        <v>378</v>
      </c>
      <c r="BM13" t="s">
        <v>379</v>
      </c>
      <c r="BN13">
        <v>31404969</v>
      </c>
      <c r="BO13" t="s">
        <v>380</v>
      </c>
      <c r="BP13" t="s">
        <v>74</v>
      </c>
      <c r="BQ13" t="s">
        <v>74</v>
      </c>
      <c r="BR13" t="s">
        <v>102</v>
      </c>
      <c r="BS13" t="s">
        <v>381</v>
      </c>
      <c r="BT13" t="str">
        <f>HYPERLINK("https%3A%2F%2Fwww.webofscience.com%2Fwos%2Fwoscc%2Ffull-record%2FWOS:000482994200022","View Full Record in Web of Science")</f>
        <v>View Full Record in Web of Science</v>
      </c>
    </row>
    <row r="14" spans="1:72" x14ac:dyDescent="0.15">
      <c r="A14" t="s">
        <v>72</v>
      </c>
      <c r="B14" t="s">
        <v>382</v>
      </c>
      <c r="C14" t="s">
        <v>74</v>
      </c>
      <c r="D14" t="s">
        <v>74</v>
      </c>
      <c r="E14" t="s">
        <v>74</v>
      </c>
      <c r="F14" t="s">
        <v>383</v>
      </c>
      <c r="G14" t="s">
        <v>74</v>
      </c>
      <c r="H14" t="s">
        <v>74</v>
      </c>
      <c r="I14" t="s">
        <v>384</v>
      </c>
      <c r="J14" t="s">
        <v>385</v>
      </c>
      <c r="K14" t="s">
        <v>74</v>
      </c>
      <c r="L14" t="s">
        <v>74</v>
      </c>
      <c r="M14" t="s">
        <v>78</v>
      </c>
      <c r="N14" t="s">
        <v>108</v>
      </c>
      <c r="O14" t="s">
        <v>74</v>
      </c>
      <c r="P14" t="s">
        <v>74</v>
      </c>
      <c r="Q14" t="s">
        <v>74</v>
      </c>
      <c r="R14" t="s">
        <v>74</v>
      </c>
      <c r="S14" t="s">
        <v>74</v>
      </c>
      <c r="T14" t="s">
        <v>386</v>
      </c>
      <c r="U14" t="s">
        <v>387</v>
      </c>
      <c r="V14" t="s">
        <v>388</v>
      </c>
      <c r="W14" t="s">
        <v>389</v>
      </c>
      <c r="X14" t="s">
        <v>390</v>
      </c>
      <c r="Y14" t="s">
        <v>391</v>
      </c>
      <c r="Z14" t="s">
        <v>392</v>
      </c>
      <c r="AA14" t="s">
        <v>74</v>
      </c>
      <c r="AB14" t="s">
        <v>74</v>
      </c>
      <c r="AC14" t="s">
        <v>393</v>
      </c>
      <c r="AD14" t="s">
        <v>394</v>
      </c>
      <c r="AE14" t="s">
        <v>395</v>
      </c>
      <c r="AF14" t="s">
        <v>74</v>
      </c>
      <c r="AG14">
        <v>37</v>
      </c>
      <c r="AH14">
        <v>20</v>
      </c>
      <c r="AI14">
        <v>21</v>
      </c>
      <c r="AJ14">
        <v>0</v>
      </c>
      <c r="AK14">
        <v>10</v>
      </c>
      <c r="AL14" t="s">
        <v>396</v>
      </c>
      <c r="AM14" t="s">
        <v>175</v>
      </c>
      <c r="AN14" t="s">
        <v>397</v>
      </c>
      <c r="AO14" t="s">
        <v>398</v>
      </c>
      <c r="AP14" t="s">
        <v>74</v>
      </c>
      <c r="AQ14" t="s">
        <v>74</v>
      </c>
      <c r="AR14" t="s">
        <v>385</v>
      </c>
      <c r="AS14" t="s">
        <v>399</v>
      </c>
      <c r="AT14" t="s">
        <v>400</v>
      </c>
      <c r="AU14">
        <v>2008</v>
      </c>
      <c r="AV14">
        <v>52</v>
      </c>
      <c r="AW14">
        <v>3</v>
      </c>
      <c r="AX14" t="s">
        <v>74</v>
      </c>
      <c r="AY14" t="s">
        <v>74</v>
      </c>
      <c r="AZ14" t="s">
        <v>74</v>
      </c>
      <c r="BA14" t="s">
        <v>74</v>
      </c>
      <c r="BB14">
        <v>407</v>
      </c>
      <c r="BC14">
        <v>417</v>
      </c>
      <c r="BD14" t="s">
        <v>74</v>
      </c>
      <c r="BE14" t="s">
        <v>401</v>
      </c>
      <c r="BF14" t="str">
        <f>HYPERLINK("http://dx.doi.org/10.1016/j.toxicon.2008.06.010","http://dx.doi.org/10.1016/j.toxicon.2008.06.010")</f>
        <v>http://dx.doi.org/10.1016/j.toxicon.2008.06.010</v>
      </c>
      <c r="BG14" t="s">
        <v>74</v>
      </c>
      <c r="BH14" t="s">
        <v>74</v>
      </c>
      <c r="BI14">
        <v>11</v>
      </c>
      <c r="BJ14" t="s">
        <v>402</v>
      </c>
      <c r="BK14" t="s">
        <v>98</v>
      </c>
      <c r="BL14" t="s">
        <v>402</v>
      </c>
      <c r="BM14" t="s">
        <v>403</v>
      </c>
      <c r="BN14">
        <v>18619994</v>
      </c>
      <c r="BO14" t="s">
        <v>74</v>
      </c>
      <c r="BP14" t="s">
        <v>74</v>
      </c>
      <c r="BQ14" t="s">
        <v>74</v>
      </c>
      <c r="BR14" t="s">
        <v>102</v>
      </c>
      <c r="BS14" t="s">
        <v>404</v>
      </c>
      <c r="BT14" t="str">
        <f>HYPERLINK("https%3A%2F%2Fwww.webofscience.com%2Fwos%2Fwoscc%2Ffull-record%2FWOS:000260205300001","View Full Record in Web of Science")</f>
        <v>View Full Record in Web of Science</v>
      </c>
    </row>
    <row r="15" spans="1:72" x14ac:dyDescent="0.15">
      <c r="A15" t="s">
        <v>72</v>
      </c>
      <c r="B15" t="s">
        <v>405</v>
      </c>
      <c r="C15" t="s">
        <v>74</v>
      </c>
      <c r="D15" t="s">
        <v>74</v>
      </c>
      <c r="E15" t="s">
        <v>74</v>
      </c>
      <c r="F15" t="s">
        <v>406</v>
      </c>
      <c r="G15" t="s">
        <v>74</v>
      </c>
      <c r="H15" t="s">
        <v>74</v>
      </c>
      <c r="I15" t="s">
        <v>407</v>
      </c>
      <c r="J15" t="s">
        <v>385</v>
      </c>
      <c r="K15" t="s">
        <v>74</v>
      </c>
      <c r="L15" t="s">
        <v>74</v>
      </c>
      <c r="M15" t="s">
        <v>78</v>
      </c>
      <c r="N15" t="s">
        <v>108</v>
      </c>
      <c r="O15" t="s">
        <v>74</v>
      </c>
      <c r="P15" t="s">
        <v>74</v>
      </c>
      <c r="Q15" t="s">
        <v>74</v>
      </c>
      <c r="R15" t="s">
        <v>74</v>
      </c>
      <c r="S15" t="s">
        <v>74</v>
      </c>
      <c r="T15" t="s">
        <v>408</v>
      </c>
      <c r="U15" t="s">
        <v>409</v>
      </c>
      <c r="V15" t="s">
        <v>410</v>
      </c>
      <c r="W15" t="s">
        <v>411</v>
      </c>
      <c r="X15" t="s">
        <v>412</v>
      </c>
      <c r="Y15" t="s">
        <v>391</v>
      </c>
      <c r="Z15" t="s">
        <v>392</v>
      </c>
      <c r="AA15" t="s">
        <v>74</v>
      </c>
      <c r="AB15" t="s">
        <v>74</v>
      </c>
      <c r="AC15" t="s">
        <v>413</v>
      </c>
      <c r="AD15" t="s">
        <v>414</v>
      </c>
      <c r="AE15" t="s">
        <v>415</v>
      </c>
      <c r="AF15" t="s">
        <v>74</v>
      </c>
      <c r="AG15">
        <v>43</v>
      </c>
      <c r="AH15">
        <v>50</v>
      </c>
      <c r="AI15">
        <v>51</v>
      </c>
      <c r="AJ15">
        <v>0</v>
      </c>
      <c r="AK15">
        <v>27</v>
      </c>
      <c r="AL15" t="s">
        <v>396</v>
      </c>
      <c r="AM15" t="s">
        <v>175</v>
      </c>
      <c r="AN15" t="s">
        <v>397</v>
      </c>
      <c r="AO15" t="s">
        <v>398</v>
      </c>
      <c r="AP15" t="s">
        <v>74</v>
      </c>
      <c r="AQ15" t="s">
        <v>74</v>
      </c>
      <c r="AR15" t="s">
        <v>385</v>
      </c>
      <c r="AS15" t="s">
        <v>399</v>
      </c>
      <c r="AT15" t="s">
        <v>400</v>
      </c>
      <c r="AU15">
        <v>2008</v>
      </c>
      <c r="AV15">
        <v>52</v>
      </c>
      <c r="AW15">
        <v>3</v>
      </c>
      <c r="AX15" t="s">
        <v>74</v>
      </c>
      <c r="AY15" t="s">
        <v>74</v>
      </c>
      <c r="AZ15" t="s">
        <v>74</v>
      </c>
      <c r="BA15" t="s">
        <v>74</v>
      </c>
      <c r="BB15">
        <v>418</v>
      </c>
      <c r="BC15">
        <v>427</v>
      </c>
      <c r="BD15" t="s">
        <v>74</v>
      </c>
      <c r="BE15" t="s">
        <v>416</v>
      </c>
      <c r="BF15" t="str">
        <f>HYPERLINK("http://dx.doi.org/10.1016/j.toxicon.2008.06.011","http://dx.doi.org/10.1016/j.toxicon.2008.06.011")</f>
        <v>http://dx.doi.org/10.1016/j.toxicon.2008.06.011</v>
      </c>
      <c r="BG15" t="s">
        <v>74</v>
      </c>
      <c r="BH15" t="s">
        <v>74</v>
      </c>
      <c r="BI15">
        <v>10</v>
      </c>
      <c r="BJ15" t="s">
        <v>402</v>
      </c>
      <c r="BK15" t="s">
        <v>98</v>
      </c>
      <c r="BL15" t="s">
        <v>402</v>
      </c>
      <c r="BM15" t="s">
        <v>403</v>
      </c>
      <c r="BN15">
        <v>18619990</v>
      </c>
      <c r="BO15" t="s">
        <v>74</v>
      </c>
      <c r="BP15" t="s">
        <v>74</v>
      </c>
      <c r="BQ15" t="s">
        <v>74</v>
      </c>
      <c r="BR15" t="s">
        <v>102</v>
      </c>
      <c r="BS15" t="s">
        <v>417</v>
      </c>
      <c r="BT15" t="str">
        <f>HYPERLINK("https%3A%2F%2Fwww.webofscience.com%2Fwos%2Fwoscc%2Ffull-record%2FWOS:000260205300002","View Full Record in Web of Science")</f>
        <v>View Full Record in Web of Science</v>
      </c>
    </row>
    <row r="16" spans="1:72" x14ac:dyDescent="0.15">
      <c r="A16" t="s">
        <v>72</v>
      </c>
      <c r="B16" t="s">
        <v>418</v>
      </c>
      <c r="C16" t="s">
        <v>74</v>
      </c>
      <c r="D16" t="s">
        <v>74</v>
      </c>
      <c r="E16" t="s">
        <v>74</v>
      </c>
      <c r="F16" t="s">
        <v>419</v>
      </c>
      <c r="G16" t="s">
        <v>74</v>
      </c>
      <c r="H16" t="s">
        <v>74</v>
      </c>
      <c r="I16" t="s">
        <v>420</v>
      </c>
      <c r="J16" t="s">
        <v>421</v>
      </c>
      <c r="K16" t="s">
        <v>74</v>
      </c>
      <c r="L16" t="s">
        <v>74</v>
      </c>
      <c r="M16" t="s">
        <v>78</v>
      </c>
      <c r="N16" t="s">
        <v>108</v>
      </c>
      <c r="O16" t="s">
        <v>74</v>
      </c>
      <c r="P16" t="s">
        <v>74</v>
      </c>
      <c r="Q16" t="s">
        <v>74</v>
      </c>
      <c r="R16" t="s">
        <v>74</v>
      </c>
      <c r="S16" t="s">
        <v>74</v>
      </c>
      <c r="T16" t="s">
        <v>422</v>
      </c>
      <c r="U16" t="s">
        <v>423</v>
      </c>
      <c r="V16" t="s">
        <v>424</v>
      </c>
      <c r="W16" t="s">
        <v>425</v>
      </c>
      <c r="X16" t="s">
        <v>426</v>
      </c>
      <c r="Y16" t="s">
        <v>427</v>
      </c>
      <c r="Z16" t="s">
        <v>428</v>
      </c>
      <c r="AA16" t="s">
        <v>74</v>
      </c>
      <c r="AB16" t="s">
        <v>74</v>
      </c>
      <c r="AC16" t="s">
        <v>74</v>
      </c>
      <c r="AD16" t="s">
        <v>74</v>
      </c>
      <c r="AE16" t="s">
        <v>74</v>
      </c>
      <c r="AF16" t="s">
        <v>74</v>
      </c>
      <c r="AG16">
        <v>28</v>
      </c>
      <c r="AH16">
        <v>1</v>
      </c>
      <c r="AI16">
        <v>1</v>
      </c>
      <c r="AJ16">
        <v>0</v>
      </c>
      <c r="AK16">
        <v>8</v>
      </c>
      <c r="AL16" t="s">
        <v>429</v>
      </c>
      <c r="AM16" t="s">
        <v>430</v>
      </c>
      <c r="AN16" t="s">
        <v>431</v>
      </c>
      <c r="AO16" t="s">
        <v>432</v>
      </c>
      <c r="AP16" t="s">
        <v>433</v>
      </c>
      <c r="AQ16" t="s">
        <v>74</v>
      </c>
      <c r="AR16" t="s">
        <v>434</v>
      </c>
      <c r="AS16" t="s">
        <v>435</v>
      </c>
      <c r="AT16" t="s">
        <v>281</v>
      </c>
      <c r="AU16">
        <v>2009</v>
      </c>
      <c r="AV16">
        <v>27</v>
      </c>
      <c r="AW16">
        <v>2</v>
      </c>
      <c r="AX16" t="s">
        <v>74</v>
      </c>
      <c r="AY16" t="s">
        <v>74</v>
      </c>
      <c r="AZ16" t="s">
        <v>74</v>
      </c>
      <c r="BA16" t="s">
        <v>74</v>
      </c>
      <c r="BB16">
        <v>389</v>
      </c>
      <c r="BC16">
        <v>394</v>
      </c>
      <c r="BD16" t="s">
        <v>74</v>
      </c>
      <c r="BE16" t="s">
        <v>436</v>
      </c>
      <c r="BF16" t="str">
        <f>HYPERLINK("http://dx.doi.org/10.1007/s00343-009-9109-z","http://dx.doi.org/10.1007/s00343-009-9109-z")</f>
        <v>http://dx.doi.org/10.1007/s00343-009-9109-z</v>
      </c>
      <c r="BG16" t="s">
        <v>74</v>
      </c>
      <c r="BH16" t="s">
        <v>74</v>
      </c>
      <c r="BI16">
        <v>6</v>
      </c>
      <c r="BJ16" t="s">
        <v>437</v>
      </c>
      <c r="BK16" t="s">
        <v>98</v>
      </c>
      <c r="BL16" t="s">
        <v>438</v>
      </c>
      <c r="BM16" t="s">
        <v>439</v>
      </c>
      <c r="BN16" t="s">
        <v>74</v>
      </c>
      <c r="BO16" t="s">
        <v>74</v>
      </c>
      <c r="BP16" t="s">
        <v>74</v>
      </c>
      <c r="BQ16" t="s">
        <v>74</v>
      </c>
      <c r="BR16" t="s">
        <v>102</v>
      </c>
      <c r="BS16" t="s">
        <v>440</v>
      </c>
      <c r="BT16" t="str">
        <f>HYPERLINK("https%3A%2F%2Fwww.webofscience.com%2Fwos%2Fwoscc%2Ffull-record%2FWOS:000267970300027","View Full Record in Web of Science")</f>
        <v>View Full Record in Web of Science</v>
      </c>
    </row>
    <row r="17" spans="1:72" x14ac:dyDescent="0.15">
      <c r="A17" t="s">
        <v>72</v>
      </c>
      <c r="B17" t="s">
        <v>441</v>
      </c>
      <c r="C17" t="s">
        <v>74</v>
      </c>
      <c r="D17" t="s">
        <v>74</v>
      </c>
      <c r="E17" t="s">
        <v>74</v>
      </c>
      <c r="F17" t="s">
        <v>442</v>
      </c>
      <c r="G17" t="s">
        <v>74</v>
      </c>
      <c r="H17" t="s">
        <v>74</v>
      </c>
      <c r="I17" t="s">
        <v>443</v>
      </c>
      <c r="J17" t="s">
        <v>385</v>
      </c>
      <c r="K17" t="s">
        <v>74</v>
      </c>
      <c r="L17" t="s">
        <v>74</v>
      </c>
      <c r="M17" t="s">
        <v>78</v>
      </c>
      <c r="N17" t="s">
        <v>108</v>
      </c>
      <c r="O17" t="s">
        <v>74</v>
      </c>
      <c r="P17" t="s">
        <v>74</v>
      </c>
      <c r="Q17" t="s">
        <v>74</v>
      </c>
      <c r="R17" t="s">
        <v>74</v>
      </c>
      <c r="S17" t="s">
        <v>74</v>
      </c>
      <c r="T17" t="s">
        <v>444</v>
      </c>
      <c r="U17" t="s">
        <v>445</v>
      </c>
      <c r="V17" t="s">
        <v>446</v>
      </c>
      <c r="W17" t="s">
        <v>447</v>
      </c>
      <c r="X17" t="s">
        <v>448</v>
      </c>
      <c r="Y17" t="s">
        <v>449</v>
      </c>
      <c r="Z17" t="s">
        <v>450</v>
      </c>
      <c r="AA17" t="s">
        <v>74</v>
      </c>
      <c r="AB17" t="s">
        <v>74</v>
      </c>
      <c r="AC17" t="s">
        <v>451</v>
      </c>
      <c r="AD17" t="s">
        <v>452</v>
      </c>
      <c r="AE17" t="s">
        <v>453</v>
      </c>
      <c r="AF17" t="s">
        <v>74</v>
      </c>
      <c r="AG17">
        <v>37</v>
      </c>
      <c r="AH17">
        <v>10</v>
      </c>
      <c r="AI17">
        <v>13</v>
      </c>
      <c r="AJ17">
        <v>1</v>
      </c>
      <c r="AK17">
        <v>46</v>
      </c>
      <c r="AL17" t="s">
        <v>396</v>
      </c>
      <c r="AM17" t="s">
        <v>175</v>
      </c>
      <c r="AN17" t="s">
        <v>397</v>
      </c>
      <c r="AO17" t="s">
        <v>398</v>
      </c>
      <c r="AP17" t="s">
        <v>74</v>
      </c>
      <c r="AQ17" t="s">
        <v>74</v>
      </c>
      <c r="AR17" t="s">
        <v>385</v>
      </c>
      <c r="AS17" t="s">
        <v>399</v>
      </c>
      <c r="AT17" t="s">
        <v>454</v>
      </c>
      <c r="AU17">
        <v>2019</v>
      </c>
      <c r="AV17">
        <v>168</v>
      </c>
      <c r="AW17" t="s">
        <v>74</v>
      </c>
      <c r="AX17" t="s">
        <v>74</v>
      </c>
      <c r="AY17" t="s">
        <v>74</v>
      </c>
      <c r="AZ17" t="s">
        <v>74</v>
      </c>
      <c r="BA17" t="s">
        <v>74</v>
      </c>
      <c r="BB17">
        <v>67</v>
      </c>
      <c r="BC17">
        <v>75</v>
      </c>
      <c r="BD17" t="s">
        <v>74</v>
      </c>
      <c r="BE17" t="s">
        <v>455</v>
      </c>
      <c r="BF17" t="str">
        <f>HYPERLINK("http://dx.doi.org/10.1016/j.toxicon.2019.06.221","http://dx.doi.org/10.1016/j.toxicon.2019.06.221")</f>
        <v>http://dx.doi.org/10.1016/j.toxicon.2019.06.221</v>
      </c>
      <c r="BG17" t="s">
        <v>74</v>
      </c>
      <c r="BH17" t="s">
        <v>74</v>
      </c>
      <c r="BI17">
        <v>9</v>
      </c>
      <c r="BJ17" t="s">
        <v>402</v>
      </c>
      <c r="BK17" t="s">
        <v>98</v>
      </c>
      <c r="BL17" t="s">
        <v>402</v>
      </c>
      <c r="BM17" t="s">
        <v>456</v>
      </c>
      <c r="BN17">
        <v>31251991</v>
      </c>
      <c r="BO17" t="s">
        <v>74</v>
      </c>
      <c r="BP17" t="s">
        <v>74</v>
      </c>
      <c r="BQ17" t="s">
        <v>74</v>
      </c>
      <c r="BR17" t="s">
        <v>102</v>
      </c>
      <c r="BS17" t="s">
        <v>457</v>
      </c>
      <c r="BT17" t="str">
        <f>HYPERLINK("https%3A%2F%2Fwww.webofscience.com%2Fwos%2Fwoscc%2Ffull-record%2FWOS:000484876000008","View Full Record in Web of Science")</f>
        <v>View Full Record in Web of Science</v>
      </c>
    </row>
    <row r="18" spans="1:72" x14ac:dyDescent="0.15">
      <c r="A18" t="s">
        <v>72</v>
      </c>
      <c r="B18" t="s">
        <v>458</v>
      </c>
      <c r="C18" t="s">
        <v>74</v>
      </c>
      <c r="D18" t="s">
        <v>74</v>
      </c>
      <c r="E18" t="s">
        <v>74</v>
      </c>
      <c r="F18" t="s">
        <v>459</v>
      </c>
      <c r="G18" t="s">
        <v>74</v>
      </c>
      <c r="H18" t="s">
        <v>74</v>
      </c>
      <c r="I18" t="s">
        <v>460</v>
      </c>
      <c r="J18" t="s">
        <v>335</v>
      </c>
      <c r="K18" t="s">
        <v>74</v>
      </c>
      <c r="L18" t="s">
        <v>74</v>
      </c>
      <c r="M18" t="s">
        <v>78</v>
      </c>
      <c r="N18" t="s">
        <v>108</v>
      </c>
      <c r="O18" t="s">
        <v>74</v>
      </c>
      <c r="P18" t="s">
        <v>74</v>
      </c>
      <c r="Q18" t="s">
        <v>74</v>
      </c>
      <c r="R18" t="s">
        <v>74</v>
      </c>
      <c r="S18" t="s">
        <v>74</v>
      </c>
      <c r="T18" t="s">
        <v>461</v>
      </c>
      <c r="U18" t="s">
        <v>462</v>
      </c>
      <c r="V18" t="s">
        <v>463</v>
      </c>
      <c r="W18" t="s">
        <v>464</v>
      </c>
      <c r="X18" t="s">
        <v>465</v>
      </c>
      <c r="Y18" t="s">
        <v>466</v>
      </c>
      <c r="Z18" t="s">
        <v>467</v>
      </c>
      <c r="AA18" t="s">
        <v>468</v>
      </c>
      <c r="AB18" t="s">
        <v>469</v>
      </c>
      <c r="AC18" t="s">
        <v>74</v>
      </c>
      <c r="AD18" t="s">
        <v>74</v>
      </c>
      <c r="AE18" t="s">
        <v>74</v>
      </c>
      <c r="AF18" t="s">
        <v>74</v>
      </c>
      <c r="AG18">
        <v>39</v>
      </c>
      <c r="AH18">
        <v>30</v>
      </c>
      <c r="AI18">
        <v>33</v>
      </c>
      <c r="AJ18">
        <v>0</v>
      </c>
      <c r="AK18">
        <v>14</v>
      </c>
      <c r="AL18" t="s">
        <v>297</v>
      </c>
      <c r="AM18" t="s">
        <v>200</v>
      </c>
      <c r="AN18" t="s">
        <v>298</v>
      </c>
      <c r="AO18" t="s">
        <v>347</v>
      </c>
      <c r="AP18" t="s">
        <v>74</v>
      </c>
      <c r="AQ18" t="s">
        <v>74</v>
      </c>
      <c r="AR18" t="s">
        <v>335</v>
      </c>
      <c r="AS18" t="s">
        <v>349</v>
      </c>
      <c r="AT18" t="s">
        <v>470</v>
      </c>
      <c r="AU18">
        <v>2007</v>
      </c>
      <c r="AV18">
        <v>6</v>
      </c>
      <c r="AW18">
        <v>2</v>
      </c>
      <c r="AX18" t="s">
        <v>74</v>
      </c>
      <c r="AY18" t="s">
        <v>74</v>
      </c>
      <c r="AZ18" t="s">
        <v>74</v>
      </c>
      <c r="BA18" t="s">
        <v>74</v>
      </c>
      <c r="BB18">
        <v>288</v>
      </c>
      <c r="BC18">
        <v>300</v>
      </c>
      <c r="BD18" t="s">
        <v>74</v>
      </c>
      <c r="BE18" t="s">
        <v>471</v>
      </c>
      <c r="BF18" t="str">
        <f>HYPERLINK("http://dx.doi.org/10.1016/j.hal.2006.10.003","http://dx.doi.org/10.1016/j.hal.2006.10.003")</f>
        <v>http://dx.doi.org/10.1016/j.hal.2006.10.003</v>
      </c>
      <c r="BG18" t="s">
        <v>74</v>
      </c>
      <c r="BH18" t="s">
        <v>74</v>
      </c>
      <c r="BI18">
        <v>13</v>
      </c>
      <c r="BJ18" t="s">
        <v>352</v>
      </c>
      <c r="BK18" t="s">
        <v>98</v>
      </c>
      <c r="BL18" t="s">
        <v>352</v>
      </c>
      <c r="BM18" t="s">
        <v>472</v>
      </c>
      <c r="BN18" t="s">
        <v>74</v>
      </c>
      <c r="BO18" t="s">
        <v>74</v>
      </c>
      <c r="BP18" t="s">
        <v>74</v>
      </c>
      <c r="BQ18" t="s">
        <v>74</v>
      </c>
      <c r="BR18" t="s">
        <v>102</v>
      </c>
      <c r="BS18" t="s">
        <v>473</v>
      </c>
      <c r="BT18" t="str">
        <f>HYPERLINK("https%3A%2F%2Fwww.webofscience.com%2Fwos%2Fwoscc%2Ffull-record%2FWOS:000244394600011","View Full Record in Web of Science")</f>
        <v>View Full Record in Web of Science</v>
      </c>
    </row>
    <row r="19" spans="1:72" x14ac:dyDescent="0.15">
      <c r="A19" t="s">
        <v>72</v>
      </c>
      <c r="B19" t="s">
        <v>474</v>
      </c>
      <c r="C19" t="s">
        <v>74</v>
      </c>
      <c r="D19" t="s">
        <v>74</v>
      </c>
      <c r="E19" t="s">
        <v>74</v>
      </c>
      <c r="F19" t="s">
        <v>474</v>
      </c>
      <c r="G19" t="s">
        <v>74</v>
      </c>
      <c r="H19" t="s">
        <v>74</v>
      </c>
      <c r="I19" t="s">
        <v>475</v>
      </c>
      <c r="J19" t="s">
        <v>310</v>
      </c>
      <c r="K19" t="s">
        <v>74</v>
      </c>
      <c r="L19" t="s">
        <v>74</v>
      </c>
      <c r="M19" t="s">
        <v>78</v>
      </c>
      <c r="N19" t="s">
        <v>108</v>
      </c>
      <c r="O19" t="s">
        <v>74</v>
      </c>
      <c r="P19" t="s">
        <v>74</v>
      </c>
      <c r="Q19" t="s">
        <v>74</v>
      </c>
      <c r="R19" t="s">
        <v>74</v>
      </c>
      <c r="S19" t="s">
        <v>74</v>
      </c>
      <c r="T19" t="s">
        <v>476</v>
      </c>
      <c r="U19" t="s">
        <v>477</v>
      </c>
      <c r="V19" t="s">
        <v>478</v>
      </c>
      <c r="W19" t="s">
        <v>74</v>
      </c>
      <c r="X19" t="s">
        <v>74</v>
      </c>
      <c r="Y19" t="s">
        <v>479</v>
      </c>
      <c r="Z19" t="s">
        <v>74</v>
      </c>
      <c r="AA19" t="s">
        <v>480</v>
      </c>
      <c r="AB19" t="s">
        <v>481</v>
      </c>
      <c r="AC19" t="s">
        <v>74</v>
      </c>
      <c r="AD19" t="s">
        <v>74</v>
      </c>
      <c r="AE19" t="s">
        <v>74</v>
      </c>
      <c r="AF19" t="s">
        <v>74</v>
      </c>
      <c r="AG19">
        <v>34</v>
      </c>
      <c r="AH19">
        <v>132</v>
      </c>
      <c r="AI19">
        <v>151</v>
      </c>
      <c r="AJ19">
        <v>0</v>
      </c>
      <c r="AK19">
        <v>22</v>
      </c>
      <c r="AL19" t="s">
        <v>297</v>
      </c>
      <c r="AM19" t="s">
        <v>200</v>
      </c>
      <c r="AN19" t="s">
        <v>298</v>
      </c>
      <c r="AO19" t="s">
        <v>323</v>
      </c>
      <c r="AP19" t="s">
        <v>74</v>
      </c>
      <c r="AQ19" t="s">
        <v>74</v>
      </c>
      <c r="AR19" t="s">
        <v>325</v>
      </c>
      <c r="AS19" t="s">
        <v>326</v>
      </c>
      <c r="AT19" t="s">
        <v>281</v>
      </c>
      <c r="AU19">
        <v>1995</v>
      </c>
      <c r="AV19">
        <v>32</v>
      </c>
      <c r="AW19" t="s">
        <v>482</v>
      </c>
      <c r="AX19" t="s">
        <v>74</v>
      </c>
      <c r="AY19" t="s">
        <v>74</v>
      </c>
      <c r="AZ19" t="s">
        <v>74</v>
      </c>
      <c r="BA19" t="s">
        <v>74</v>
      </c>
      <c r="BB19">
        <v>227</v>
      </c>
      <c r="BC19">
        <v>237</v>
      </c>
      <c r="BD19" t="s">
        <v>74</v>
      </c>
      <c r="BE19" t="s">
        <v>483</v>
      </c>
      <c r="BF19" t="str">
        <f>HYPERLINK("http://dx.doi.org/10.1016/0166-445X(94)00085-5","http://dx.doi.org/10.1016/0166-445X(94)00085-5")</f>
        <v>http://dx.doi.org/10.1016/0166-445X(94)00085-5</v>
      </c>
      <c r="BG19" t="s">
        <v>74</v>
      </c>
      <c r="BH19" t="s">
        <v>74</v>
      </c>
      <c r="BI19">
        <v>11</v>
      </c>
      <c r="BJ19" t="s">
        <v>329</v>
      </c>
      <c r="BK19" t="s">
        <v>98</v>
      </c>
      <c r="BL19" t="s">
        <v>329</v>
      </c>
      <c r="BM19" t="s">
        <v>484</v>
      </c>
      <c r="BN19" t="s">
        <v>74</v>
      </c>
      <c r="BO19" t="s">
        <v>74</v>
      </c>
      <c r="BP19" t="s">
        <v>74</v>
      </c>
      <c r="BQ19" t="s">
        <v>74</v>
      </c>
      <c r="BR19" t="s">
        <v>102</v>
      </c>
      <c r="BS19" t="s">
        <v>485</v>
      </c>
      <c r="BT19" t="str">
        <f>HYPERLINK("https%3A%2F%2Fwww.webofscience.com%2Fwos%2Fwoscc%2Ffull-record%2FWOS:A1995RE40800009","View Full Record in Web of Science")</f>
        <v>View Full Record in Web of Science</v>
      </c>
    </row>
    <row r="20" spans="1:72" x14ac:dyDescent="0.15">
      <c r="A20" t="s">
        <v>72</v>
      </c>
      <c r="B20" t="s">
        <v>486</v>
      </c>
      <c r="C20" t="s">
        <v>74</v>
      </c>
      <c r="D20" t="s">
        <v>74</v>
      </c>
      <c r="E20" t="s">
        <v>74</v>
      </c>
      <c r="F20" t="s">
        <v>487</v>
      </c>
      <c r="G20" t="s">
        <v>74</v>
      </c>
      <c r="H20" t="s">
        <v>74</v>
      </c>
      <c r="I20" t="s">
        <v>488</v>
      </c>
      <c r="J20" t="s">
        <v>359</v>
      </c>
      <c r="K20" t="s">
        <v>74</v>
      </c>
      <c r="L20" t="s">
        <v>74</v>
      </c>
      <c r="M20" t="s">
        <v>78</v>
      </c>
      <c r="N20" t="s">
        <v>108</v>
      </c>
      <c r="O20" t="s">
        <v>74</v>
      </c>
      <c r="P20" t="s">
        <v>74</v>
      </c>
      <c r="Q20" t="s">
        <v>74</v>
      </c>
      <c r="R20" t="s">
        <v>74</v>
      </c>
      <c r="S20" t="s">
        <v>74</v>
      </c>
      <c r="T20" t="s">
        <v>489</v>
      </c>
      <c r="U20" t="s">
        <v>74</v>
      </c>
      <c r="V20" t="s">
        <v>490</v>
      </c>
      <c r="W20" t="s">
        <v>491</v>
      </c>
      <c r="X20" t="s">
        <v>492</v>
      </c>
      <c r="Y20" t="s">
        <v>493</v>
      </c>
      <c r="Z20" t="s">
        <v>494</v>
      </c>
      <c r="AA20" t="s">
        <v>495</v>
      </c>
      <c r="AB20" t="s">
        <v>496</v>
      </c>
      <c r="AC20" t="s">
        <v>74</v>
      </c>
      <c r="AD20" t="s">
        <v>74</v>
      </c>
      <c r="AE20" t="s">
        <v>74</v>
      </c>
      <c r="AF20" t="s">
        <v>74</v>
      </c>
      <c r="AG20">
        <v>49</v>
      </c>
      <c r="AH20">
        <v>9</v>
      </c>
      <c r="AI20">
        <v>10</v>
      </c>
      <c r="AJ20">
        <v>1</v>
      </c>
      <c r="AK20">
        <v>45</v>
      </c>
      <c r="AL20" t="s">
        <v>372</v>
      </c>
      <c r="AM20" t="s">
        <v>373</v>
      </c>
      <c r="AN20" t="s">
        <v>374</v>
      </c>
      <c r="AO20" t="s">
        <v>74</v>
      </c>
      <c r="AP20" t="s">
        <v>375</v>
      </c>
      <c r="AQ20" t="s">
        <v>74</v>
      </c>
      <c r="AR20" t="s">
        <v>359</v>
      </c>
      <c r="AS20" t="s">
        <v>376</v>
      </c>
      <c r="AT20" t="s">
        <v>470</v>
      </c>
      <c r="AU20">
        <v>2021</v>
      </c>
      <c r="AV20">
        <v>13</v>
      </c>
      <c r="AW20">
        <v>2</v>
      </c>
      <c r="AX20" t="s">
        <v>74</v>
      </c>
      <c r="AY20" t="s">
        <v>74</v>
      </c>
      <c r="AZ20" t="s">
        <v>74</v>
      </c>
      <c r="BA20" t="s">
        <v>74</v>
      </c>
      <c r="BB20" t="s">
        <v>74</v>
      </c>
      <c r="BC20" t="s">
        <v>74</v>
      </c>
      <c r="BD20">
        <v>168</v>
      </c>
      <c r="BE20" t="s">
        <v>497</v>
      </c>
      <c r="BF20" t="str">
        <f>HYPERLINK("http://dx.doi.org/10.3390/toxins13020168","http://dx.doi.org/10.3390/toxins13020168")</f>
        <v>http://dx.doi.org/10.3390/toxins13020168</v>
      </c>
      <c r="BG20" t="s">
        <v>74</v>
      </c>
      <c r="BH20" t="s">
        <v>74</v>
      </c>
      <c r="BI20">
        <v>15</v>
      </c>
      <c r="BJ20" t="s">
        <v>378</v>
      </c>
      <c r="BK20" t="s">
        <v>98</v>
      </c>
      <c r="BL20" t="s">
        <v>378</v>
      </c>
      <c r="BM20" t="s">
        <v>498</v>
      </c>
      <c r="BN20">
        <v>33671640</v>
      </c>
      <c r="BO20" t="s">
        <v>499</v>
      </c>
      <c r="BP20" t="s">
        <v>74</v>
      </c>
      <c r="BQ20" t="s">
        <v>74</v>
      </c>
      <c r="BR20" t="s">
        <v>102</v>
      </c>
      <c r="BS20" t="s">
        <v>500</v>
      </c>
      <c r="BT20" t="str">
        <f>HYPERLINK("https%3A%2F%2Fwww.webofscience.com%2Fwos%2Fwoscc%2Ffull-record%2FWOS:000623291700001","View Full Record in Web of Science")</f>
        <v>View Full Record in Web of Science</v>
      </c>
    </row>
    <row r="21" spans="1:72" x14ac:dyDescent="0.15">
      <c r="A21" t="s">
        <v>72</v>
      </c>
      <c r="B21" t="s">
        <v>501</v>
      </c>
      <c r="C21" t="s">
        <v>74</v>
      </c>
      <c r="D21" t="s">
        <v>74</v>
      </c>
      <c r="E21" t="s">
        <v>74</v>
      </c>
      <c r="F21" t="s">
        <v>502</v>
      </c>
      <c r="G21" t="s">
        <v>74</v>
      </c>
      <c r="H21" t="s">
        <v>74</v>
      </c>
      <c r="I21" t="s">
        <v>503</v>
      </c>
      <c r="J21" t="s">
        <v>504</v>
      </c>
      <c r="K21" t="s">
        <v>74</v>
      </c>
      <c r="L21" t="s">
        <v>74</v>
      </c>
      <c r="M21" t="s">
        <v>78</v>
      </c>
      <c r="N21" t="s">
        <v>108</v>
      </c>
      <c r="O21" t="s">
        <v>74</v>
      </c>
      <c r="P21" t="s">
        <v>74</v>
      </c>
      <c r="Q21" t="s">
        <v>74</v>
      </c>
      <c r="R21" t="s">
        <v>74</v>
      </c>
      <c r="S21" t="s">
        <v>74</v>
      </c>
      <c r="T21" t="s">
        <v>505</v>
      </c>
      <c r="U21" t="s">
        <v>506</v>
      </c>
      <c r="V21" t="s">
        <v>507</v>
      </c>
      <c r="W21" t="s">
        <v>508</v>
      </c>
      <c r="X21" t="s">
        <v>509</v>
      </c>
      <c r="Y21" t="s">
        <v>510</v>
      </c>
      <c r="Z21" t="s">
        <v>511</v>
      </c>
      <c r="AA21" t="s">
        <v>512</v>
      </c>
      <c r="AB21" t="s">
        <v>513</v>
      </c>
      <c r="AC21" t="s">
        <v>514</v>
      </c>
      <c r="AD21" t="s">
        <v>515</v>
      </c>
      <c r="AE21" t="s">
        <v>516</v>
      </c>
      <c r="AF21" t="s">
        <v>74</v>
      </c>
      <c r="AG21">
        <v>57</v>
      </c>
      <c r="AH21">
        <v>20</v>
      </c>
      <c r="AI21">
        <v>21</v>
      </c>
      <c r="AJ21">
        <v>0</v>
      </c>
      <c r="AK21">
        <v>3</v>
      </c>
      <c r="AL21" t="s">
        <v>199</v>
      </c>
      <c r="AM21" t="s">
        <v>200</v>
      </c>
      <c r="AN21" t="s">
        <v>201</v>
      </c>
      <c r="AO21" t="s">
        <v>517</v>
      </c>
      <c r="AP21" t="s">
        <v>74</v>
      </c>
      <c r="AQ21" t="s">
        <v>74</v>
      </c>
      <c r="AR21" t="s">
        <v>504</v>
      </c>
      <c r="AS21" t="s">
        <v>518</v>
      </c>
      <c r="AT21" t="s">
        <v>179</v>
      </c>
      <c r="AU21">
        <v>2019</v>
      </c>
      <c r="AV21">
        <v>2</v>
      </c>
      <c r="AW21" t="s">
        <v>74</v>
      </c>
      <c r="AX21" t="s">
        <v>74</v>
      </c>
      <c r="AY21" t="s">
        <v>74</v>
      </c>
      <c r="AZ21" t="s">
        <v>74</v>
      </c>
      <c r="BA21" t="s">
        <v>74</v>
      </c>
      <c r="BB21" t="s">
        <v>74</v>
      </c>
      <c r="BC21" t="s">
        <v>74</v>
      </c>
      <c r="BD21">
        <v>100008</v>
      </c>
      <c r="BE21" t="s">
        <v>519</v>
      </c>
      <c r="BF21" t="str">
        <f>HYPERLINK("http://dx.doi.org/10.1016/j.toxcx.2019.100008","http://dx.doi.org/10.1016/j.toxcx.2019.100008")</f>
        <v>http://dx.doi.org/10.1016/j.toxcx.2019.100008</v>
      </c>
      <c r="BG21" t="s">
        <v>74</v>
      </c>
      <c r="BH21" t="s">
        <v>74</v>
      </c>
      <c r="BI21">
        <v>8</v>
      </c>
      <c r="BJ21" t="s">
        <v>520</v>
      </c>
      <c r="BK21" t="s">
        <v>521</v>
      </c>
      <c r="BL21" t="s">
        <v>520</v>
      </c>
      <c r="BM21" t="s">
        <v>522</v>
      </c>
      <c r="BN21">
        <v>32550565</v>
      </c>
      <c r="BO21" t="s">
        <v>523</v>
      </c>
      <c r="BP21" t="s">
        <v>74</v>
      </c>
      <c r="BQ21" t="s">
        <v>74</v>
      </c>
      <c r="BR21" t="s">
        <v>102</v>
      </c>
      <c r="BS21" t="s">
        <v>524</v>
      </c>
      <c r="BT21" t="str">
        <f>HYPERLINK("https%3A%2F%2Fwww.webofscience.com%2Fwos%2Fwoscc%2Ffull-record%2FWOS:001189259100003","View Full Record in Web of Science")</f>
        <v>View Full Record in Web of Science</v>
      </c>
    </row>
    <row r="22" spans="1:72" x14ac:dyDescent="0.15">
      <c r="A22" t="s">
        <v>72</v>
      </c>
      <c r="B22" t="s">
        <v>525</v>
      </c>
      <c r="C22" t="s">
        <v>74</v>
      </c>
      <c r="D22" t="s">
        <v>74</v>
      </c>
      <c r="E22" t="s">
        <v>74</v>
      </c>
      <c r="F22" t="s">
        <v>526</v>
      </c>
      <c r="G22" t="s">
        <v>74</v>
      </c>
      <c r="H22" t="s">
        <v>74</v>
      </c>
      <c r="I22" t="s">
        <v>527</v>
      </c>
      <c r="J22" t="s">
        <v>335</v>
      </c>
      <c r="K22" t="s">
        <v>74</v>
      </c>
      <c r="L22" t="s">
        <v>74</v>
      </c>
      <c r="M22" t="s">
        <v>78</v>
      </c>
      <c r="N22" t="s">
        <v>108</v>
      </c>
      <c r="O22" t="s">
        <v>74</v>
      </c>
      <c r="P22" t="s">
        <v>74</v>
      </c>
      <c r="Q22" t="s">
        <v>74</v>
      </c>
      <c r="R22" t="s">
        <v>74</v>
      </c>
      <c r="S22" t="s">
        <v>74</v>
      </c>
      <c r="T22" t="s">
        <v>528</v>
      </c>
      <c r="U22" t="s">
        <v>529</v>
      </c>
      <c r="V22" t="s">
        <v>530</v>
      </c>
      <c r="W22" t="s">
        <v>531</v>
      </c>
      <c r="X22" t="s">
        <v>532</v>
      </c>
      <c r="Y22" t="s">
        <v>533</v>
      </c>
      <c r="Z22" t="s">
        <v>534</v>
      </c>
      <c r="AA22" t="s">
        <v>535</v>
      </c>
      <c r="AB22" t="s">
        <v>536</v>
      </c>
      <c r="AC22" t="s">
        <v>537</v>
      </c>
      <c r="AD22" t="s">
        <v>538</v>
      </c>
      <c r="AE22" t="s">
        <v>539</v>
      </c>
      <c r="AF22" t="s">
        <v>74</v>
      </c>
      <c r="AG22">
        <v>50</v>
      </c>
      <c r="AH22">
        <v>24</v>
      </c>
      <c r="AI22">
        <v>28</v>
      </c>
      <c r="AJ22">
        <v>1</v>
      </c>
      <c r="AK22">
        <v>35</v>
      </c>
      <c r="AL22" t="s">
        <v>199</v>
      </c>
      <c r="AM22" t="s">
        <v>200</v>
      </c>
      <c r="AN22" t="s">
        <v>201</v>
      </c>
      <c r="AO22" t="s">
        <v>347</v>
      </c>
      <c r="AP22" t="s">
        <v>348</v>
      </c>
      <c r="AQ22" t="s">
        <v>74</v>
      </c>
      <c r="AR22" t="s">
        <v>335</v>
      </c>
      <c r="AS22" t="s">
        <v>349</v>
      </c>
      <c r="AT22" t="s">
        <v>540</v>
      </c>
      <c r="AU22">
        <v>2011</v>
      </c>
      <c r="AV22">
        <v>10</v>
      </c>
      <c r="AW22">
        <v>3</v>
      </c>
      <c r="AX22" t="s">
        <v>74</v>
      </c>
      <c r="AY22" t="s">
        <v>74</v>
      </c>
      <c r="AZ22" t="s">
        <v>74</v>
      </c>
      <c r="BA22" t="s">
        <v>74</v>
      </c>
      <c r="BB22">
        <v>245</v>
      </c>
      <c r="BC22">
        <v>253</v>
      </c>
      <c r="BD22" t="s">
        <v>74</v>
      </c>
      <c r="BE22" t="s">
        <v>541</v>
      </c>
      <c r="BF22" t="str">
        <f>HYPERLINK("http://dx.doi.org/10.1016/j.hal.2010.10.004","http://dx.doi.org/10.1016/j.hal.2010.10.004")</f>
        <v>http://dx.doi.org/10.1016/j.hal.2010.10.004</v>
      </c>
      <c r="BG22" t="s">
        <v>74</v>
      </c>
      <c r="BH22" t="s">
        <v>74</v>
      </c>
      <c r="BI22">
        <v>9</v>
      </c>
      <c r="BJ22" t="s">
        <v>352</v>
      </c>
      <c r="BK22" t="s">
        <v>98</v>
      </c>
      <c r="BL22" t="s">
        <v>352</v>
      </c>
      <c r="BM22" t="s">
        <v>542</v>
      </c>
      <c r="BN22" t="s">
        <v>74</v>
      </c>
      <c r="BO22" t="s">
        <v>74</v>
      </c>
      <c r="BP22" t="s">
        <v>74</v>
      </c>
      <c r="BQ22" t="s">
        <v>74</v>
      </c>
      <c r="BR22" t="s">
        <v>102</v>
      </c>
      <c r="BS22" t="s">
        <v>543</v>
      </c>
      <c r="BT22" t="str">
        <f>HYPERLINK("https%3A%2F%2Fwww.webofscience.com%2Fwos%2Fwoscc%2Ffull-record%2FWOS:000288302200002","View Full Record in Web of Science")</f>
        <v>View Full Record in Web of Science</v>
      </c>
    </row>
    <row r="23" spans="1:72" x14ac:dyDescent="0.15">
      <c r="A23" t="s">
        <v>72</v>
      </c>
      <c r="B23" t="s">
        <v>544</v>
      </c>
      <c r="C23" t="s">
        <v>74</v>
      </c>
      <c r="D23" t="s">
        <v>74</v>
      </c>
      <c r="E23" t="s">
        <v>74</v>
      </c>
      <c r="F23" t="s">
        <v>545</v>
      </c>
      <c r="G23" t="s">
        <v>74</v>
      </c>
      <c r="H23" t="s">
        <v>74</v>
      </c>
      <c r="I23" t="s">
        <v>546</v>
      </c>
      <c r="J23" t="s">
        <v>335</v>
      </c>
      <c r="K23" t="s">
        <v>74</v>
      </c>
      <c r="L23" t="s">
        <v>74</v>
      </c>
      <c r="M23" t="s">
        <v>78</v>
      </c>
      <c r="N23" t="s">
        <v>108</v>
      </c>
      <c r="O23" t="s">
        <v>74</v>
      </c>
      <c r="P23" t="s">
        <v>74</v>
      </c>
      <c r="Q23" t="s">
        <v>74</v>
      </c>
      <c r="R23" t="s">
        <v>74</v>
      </c>
      <c r="S23" t="s">
        <v>74</v>
      </c>
      <c r="T23" t="s">
        <v>547</v>
      </c>
      <c r="U23" t="s">
        <v>548</v>
      </c>
      <c r="V23" t="s">
        <v>549</v>
      </c>
      <c r="W23" t="s">
        <v>550</v>
      </c>
      <c r="X23" t="s">
        <v>551</v>
      </c>
      <c r="Y23" t="s">
        <v>552</v>
      </c>
      <c r="Z23" t="s">
        <v>553</v>
      </c>
      <c r="AA23" t="s">
        <v>554</v>
      </c>
      <c r="AB23" t="s">
        <v>555</v>
      </c>
      <c r="AC23" t="s">
        <v>556</v>
      </c>
      <c r="AD23" t="s">
        <v>557</v>
      </c>
      <c r="AE23" t="s">
        <v>558</v>
      </c>
      <c r="AF23" t="s">
        <v>74</v>
      </c>
      <c r="AG23">
        <v>71</v>
      </c>
      <c r="AH23">
        <v>40</v>
      </c>
      <c r="AI23">
        <v>45</v>
      </c>
      <c r="AJ23">
        <v>0</v>
      </c>
      <c r="AK23">
        <v>40</v>
      </c>
      <c r="AL23" t="s">
        <v>297</v>
      </c>
      <c r="AM23" t="s">
        <v>200</v>
      </c>
      <c r="AN23" t="s">
        <v>298</v>
      </c>
      <c r="AO23" t="s">
        <v>347</v>
      </c>
      <c r="AP23" t="s">
        <v>74</v>
      </c>
      <c r="AQ23" t="s">
        <v>74</v>
      </c>
      <c r="AR23" t="s">
        <v>335</v>
      </c>
      <c r="AS23" t="s">
        <v>349</v>
      </c>
      <c r="AT23" t="s">
        <v>155</v>
      </c>
      <c r="AU23">
        <v>2012</v>
      </c>
      <c r="AV23">
        <v>20</v>
      </c>
      <c r="AW23" t="s">
        <v>74</v>
      </c>
      <c r="AX23" t="s">
        <v>74</v>
      </c>
      <c r="AY23" t="s">
        <v>74</v>
      </c>
      <c r="AZ23" t="s">
        <v>74</v>
      </c>
      <c r="BA23" t="s">
        <v>74</v>
      </c>
      <c r="BB23">
        <v>165</v>
      </c>
      <c r="BC23">
        <v>174</v>
      </c>
      <c r="BD23" t="s">
        <v>74</v>
      </c>
      <c r="BE23" t="s">
        <v>559</v>
      </c>
      <c r="BF23" t="str">
        <f>HYPERLINK("http://dx.doi.org/10.1016/j.hal.2012.10.004","http://dx.doi.org/10.1016/j.hal.2012.10.004")</f>
        <v>http://dx.doi.org/10.1016/j.hal.2012.10.004</v>
      </c>
      <c r="BG23" t="s">
        <v>74</v>
      </c>
      <c r="BH23" t="s">
        <v>74</v>
      </c>
      <c r="BI23">
        <v>10</v>
      </c>
      <c r="BJ23" t="s">
        <v>352</v>
      </c>
      <c r="BK23" t="s">
        <v>98</v>
      </c>
      <c r="BL23" t="s">
        <v>352</v>
      </c>
      <c r="BM23" t="s">
        <v>560</v>
      </c>
      <c r="BN23" t="s">
        <v>74</v>
      </c>
      <c r="BO23" t="s">
        <v>74</v>
      </c>
      <c r="BP23" t="s">
        <v>74</v>
      </c>
      <c r="BQ23" t="s">
        <v>74</v>
      </c>
      <c r="BR23" t="s">
        <v>102</v>
      </c>
      <c r="BS23" t="s">
        <v>561</v>
      </c>
      <c r="BT23" t="str">
        <f>HYPERLINK("https%3A%2F%2Fwww.webofscience.com%2Fwos%2Fwoscc%2Ffull-record%2FWOS:000312978900017","View Full Record in Web of Science")</f>
        <v>View Full Record in Web of Science</v>
      </c>
    </row>
    <row r="24" spans="1:72" x14ac:dyDescent="0.15">
      <c r="A24" t="s">
        <v>72</v>
      </c>
      <c r="B24" t="s">
        <v>562</v>
      </c>
      <c r="C24" t="s">
        <v>74</v>
      </c>
      <c r="D24" t="s">
        <v>74</v>
      </c>
      <c r="E24" t="s">
        <v>74</v>
      </c>
      <c r="F24" t="s">
        <v>563</v>
      </c>
      <c r="G24" t="s">
        <v>74</v>
      </c>
      <c r="H24" t="s">
        <v>74</v>
      </c>
      <c r="I24" t="s">
        <v>564</v>
      </c>
      <c r="J24" t="s">
        <v>77</v>
      </c>
      <c r="K24" t="s">
        <v>74</v>
      </c>
      <c r="L24" t="s">
        <v>74</v>
      </c>
      <c r="M24" t="s">
        <v>78</v>
      </c>
      <c r="N24" t="s">
        <v>108</v>
      </c>
      <c r="O24" t="s">
        <v>74</v>
      </c>
      <c r="P24" t="s">
        <v>74</v>
      </c>
      <c r="Q24" t="s">
        <v>74</v>
      </c>
      <c r="R24" t="s">
        <v>74</v>
      </c>
      <c r="S24" t="s">
        <v>74</v>
      </c>
      <c r="T24" t="s">
        <v>565</v>
      </c>
      <c r="U24" t="s">
        <v>566</v>
      </c>
      <c r="V24" t="s">
        <v>567</v>
      </c>
      <c r="W24" t="s">
        <v>568</v>
      </c>
      <c r="X24" t="s">
        <v>569</v>
      </c>
      <c r="Y24" t="s">
        <v>570</v>
      </c>
      <c r="Z24" t="s">
        <v>571</v>
      </c>
      <c r="AA24" t="s">
        <v>572</v>
      </c>
      <c r="AB24" t="s">
        <v>573</v>
      </c>
      <c r="AC24" t="s">
        <v>574</v>
      </c>
      <c r="AD24" t="s">
        <v>575</v>
      </c>
      <c r="AE24" t="s">
        <v>576</v>
      </c>
      <c r="AF24" t="s">
        <v>74</v>
      </c>
      <c r="AG24">
        <v>57</v>
      </c>
      <c r="AH24">
        <v>18</v>
      </c>
      <c r="AI24">
        <v>18</v>
      </c>
      <c r="AJ24">
        <v>1</v>
      </c>
      <c r="AK24">
        <v>66</v>
      </c>
      <c r="AL24" t="s">
        <v>87</v>
      </c>
      <c r="AM24" t="s">
        <v>88</v>
      </c>
      <c r="AN24" t="s">
        <v>89</v>
      </c>
      <c r="AO24" t="s">
        <v>90</v>
      </c>
      <c r="AP24" t="s">
        <v>91</v>
      </c>
      <c r="AQ24" t="s">
        <v>74</v>
      </c>
      <c r="AR24" t="s">
        <v>92</v>
      </c>
      <c r="AS24" t="s">
        <v>93</v>
      </c>
      <c r="AT24" t="s">
        <v>577</v>
      </c>
      <c r="AU24">
        <v>2020</v>
      </c>
      <c r="AV24">
        <v>206</v>
      </c>
      <c r="AW24" t="s">
        <v>74</v>
      </c>
      <c r="AX24" t="s">
        <v>74</v>
      </c>
      <c r="AY24" t="s">
        <v>74</v>
      </c>
      <c r="AZ24" t="s">
        <v>74</v>
      </c>
      <c r="BA24" t="s">
        <v>74</v>
      </c>
      <c r="BB24" t="s">
        <v>74</v>
      </c>
      <c r="BC24" t="s">
        <v>74</v>
      </c>
      <c r="BD24">
        <v>111223</v>
      </c>
      <c r="BE24" t="s">
        <v>578</v>
      </c>
      <c r="BF24" t="str">
        <f>HYPERLINK("http://dx.doi.org/10.1016/j.ecoenv.2020.111223","http://dx.doi.org/10.1016/j.ecoenv.2020.111223")</f>
        <v>http://dx.doi.org/10.1016/j.ecoenv.2020.111223</v>
      </c>
      <c r="BG24" t="s">
        <v>74</v>
      </c>
      <c r="BH24" t="s">
        <v>74</v>
      </c>
      <c r="BI24">
        <v>11</v>
      </c>
      <c r="BJ24" t="s">
        <v>97</v>
      </c>
      <c r="BK24" t="s">
        <v>98</v>
      </c>
      <c r="BL24" t="s">
        <v>99</v>
      </c>
      <c r="BM24" t="s">
        <v>579</v>
      </c>
      <c r="BN24">
        <v>32891913</v>
      </c>
      <c r="BO24" t="s">
        <v>354</v>
      </c>
      <c r="BP24" t="s">
        <v>74</v>
      </c>
      <c r="BQ24" t="s">
        <v>74</v>
      </c>
      <c r="BR24" t="s">
        <v>102</v>
      </c>
      <c r="BS24" t="s">
        <v>580</v>
      </c>
      <c r="BT24" t="str">
        <f>HYPERLINK("https%3A%2F%2Fwww.webofscience.com%2Fwos%2Fwoscc%2Ffull-record%2FWOS:000582222400049","View Full Record in Web of Science")</f>
        <v>View Full Record in Web of Science</v>
      </c>
    </row>
    <row r="25" spans="1:72" x14ac:dyDescent="0.15">
      <c r="A25" t="s">
        <v>72</v>
      </c>
      <c r="B25" t="s">
        <v>581</v>
      </c>
      <c r="C25" t="s">
        <v>74</v>
      </c>
      <c r="D25" t="s">
        <v>74</v>
      </c>
      <c r="E25" t="s">
        <v>74</v>
      </c>
      <c r="F25" t="s">
        <v>582</v>
      </c>
      <c r="G25" t="s">
        <v>74</v>
      </c>
      <c r="H25" t="s">
        <v>74</v>
      </c>
      <c r="I25" t="s">
        <v>583</v>
      </c>
      <c r="J25" t="s">
        <v>359</v>
      </c>
      <c r="K25" t="s">
        <v>74</v>
      </c>
      <c r="L25" t="s">
        <v>74</v>
      </c>
      <c r="M25" t="s">
        <v>78</v>
      </c>
      <c r="N25" t="s">
        <v>108</v>
      </c>
      <c r="O25" t="s">
        <v>74</v>
      </c>
      <c r="P25" t="s">
        <v>74</v>
      </c>
      <c r="Q25" t="s">
        <v>74</v>
      </c>
      <c r="R25" t="s">
        <v>74</v>
      </c>
      <c r="S25" t="s">
        <v>74</v>
      </c>
      <c r="T25" t="s">
        <v>584</v>
      </c>
      <c r="U25" t="s">
        <v>585</v>
      </c>
      <c r="V25" t="s">
        <v>586</v>
      </c>
      <c r="W25" t="s">
        <v>587</v>
      </c>
      <c r="X25" t="s">
        <v>588</v>
      </c>
      <c r="Y25" t="s">
        <v>589</v>
      </c>
      <c r="Z25" t="s">
        <v>590</v>
      </c>
      <c r="AA25" t="s">
        <v>74</v>
      </c>
      <c r="AB25" t="s">
        <v>591</v>
      </c>
      <c r="AC25" t="s">
        <v>592</v>
      </c>
      <c r="AD25" t="s">
        <v>593</v>
      </c>
      <c r="AE25" t="s">
        <v>594</v>
      </c>
      <c r="AF25" t="s">
        <v>74</v>
      </c>
      <c r="AG25">
        <v>55</v>
      </c>
      <c r="AH25">
        <v>14</v>
      </c>
      <c r="AI25">
        <v>15</v>
      </c>
      <c r="AJ25">
        <v>0</v>
      </c>
      <c r="AK25">
        <v>7</v>
      </c>
      <c r="AL25" t="s">
        <v>372</v>
      </c>
      <c r="AM25" t="s">
        <v>373</v>
      </c>
      <c r="AN25" t="s">
        <v>374</v>
      </c>
      <c r="AO25" t="s">
        <v>74</v>
      </c>
      <c r="AP25" t="s">
        <v>375</v>
      </c>
      <c r="AQ25" t="s">
        <v>74</v>
      </c>
      <c r="AR25" t="s">
        <v>359</v>
      </c>
      <c r="AS25" t="s">
        <v>376</v>
      </c>
      <c r="AT25" t="s">
        <v>595</v>
      </c>
      <c r="AU25">
        <v>2021</v>
      </c>
      <c r="AV25">
        <v>13</v>
      </c>
      <c r="AW25">
        <v>11</v>
      </c>
      <c r="AX25" t="s">
        <v>74</v>
      </c>
      <c r="AY25" t="s">
        <v>74</v>
      </c>
      <c r="AZ25" t="s">
        <v>74</v>
      </c>
      <c r="BA25" t="s">
        <v>74</v>
      </c>
      <c r="BB25" t="s">
        <v>74</v>
      </c>
      <c r="BC25" t="s">
        <v>74</v>
      </c>
      <c r="BD25">
        <v>774</v>
      </c>
      <c r="BE25" t="s">
        <v>596</v>
      </c>
      <c r="BF25" t="str">
        <f>HYPERLINK("http://dx.doi.org/10.3390/toxins13110774","http://dx.doi.org/10.3390/toxins13110774")</f>
        <v>http://dx.doi.org/10.3390/toxins13110774</v>
      </c>
      <c r="BG25" t="s">
        <v>74</v>
      </c>
      <c r="BH25" t="s">
        <v>74</v>
      </c>
      <c r="BI25">
        <v>27</v>
      </c>
      <c r="BJ25" t="s">
        <v>378</v>
      </c>
      <c r="BK25" t="s">
        <v>98</v>
      </c>
      <c r="BL25" t="s">
        <v>378</v>
      </c>
      <c r="BM25" t="s">
        <v>597</v>
      </c>
      <c r="BN25">
        <v>34822558</v>
      </c>
      <c r="BO25" t="s">
        <v>523</v>
      </c>
      <c r="BP25" t="s">
        <v>74</v>
      </c>
      <c r="BQ25" t="s">
        <v>74</v>
      </c>
      <c r="BR25" t="s">
        <v>102</v>
      </c>
      <c r="BS25" t="s">
        <v>598</v>
      </c>
      <c r="BT25" t="str">
        <f>HYPERLINK("https%3A%2F%2Fwww.webofscience.com%2Fwos%2Fwoscc%2Ffull-record%2FWOS:000727139100001","View Full Record in Web of Science")</f>
        <v>View Full Record in Web of Science</v>
      </c>
    </row>
    <row r="26" spans="1:72" x14ac:dyDescent="0.15">
      <c r="A26" t="s">
        <v>72</v>
      </c>
      <c r="B26" t="s">
        <v>599</v>
      </c>
      <c r="C26" t="s">
        <v>74</v>
      </c>
      <c r="D26" t="s">
        <v>74</v>
      </c>
      <c r="E26" t="s">
        <v>74</v>
      </c>
      <c r="F26" t="s">
        <v>600</v>
      </c>
      <c r="G26" t="s">
        <v>74</v>
      </c>
      <c r="H26" t="s">
        <v>74</v>
      </c>
      <c r="I26" t="s">
        <v>601</v>
      </c>
      <c r="J26" t="s">
        <v>602</v>
      </c>
      <c r="K26" t="s">
        <v>74</v>
      </c>
      <c r="L26" t="s">
        <v>74</v>
      </c>
      <c r="M26" t="s">
        <v>78</v>
      </c>
      <c r="N26" t="s">
        <v>108</v>
      </c>
      <c r="O26" t="s">
        <v>74</v>
      </c>
      <c r="P26" t="s">
        <v>74</v>
      </c>
      <c r="Q26" t="s">
        <v>74</v>
      </c>
      <c r="R26" t="s">
        <v>74</v>
      </c>
      <c r="S26" t="s">
        <v>74</v>
      </c>
      <c r="T26" t="s">
        <v>603</v>
      </c>
      <c r="U26" t="s">
        <v>604</v>
      </c>
      <c r="V26" t="s">
        <v>605</v>
      </c>
      <c r="W26" t="s">
        <v>606</v>
      </c>
      <c r="X26" t="s">
        <v>607</v>
      </c>
      <c r="Y26" t="s">
        <v>608</v>
      </c>
      <c r="Z26" t="s">
        <v>609</v>
      </c>
      <c r="AA26" t="s">
        <v>610</v>
      </c>
      <c r="AB26" t="s">
        <v>611</v>
      </c>
      <c r="AC26" t="s">
        <v>612</v>
      </c>
      <c r="AD26" t="s">
        <v>613</v>
      </c>
      <c r="AE26" t="s">
        <v>614</v>
      </c>
      <c r="AF26" t="s">
        <v>74</v>
      </c>
      <c r="AG26">
        <v>56</v>
      </c>
      <c r="AH26">
        <v>3</v>
      </c>
      <c r="AI26">
        <v>3</v>
      </c>
      <c r="AJ26">
        <v>3</v>
      </c>
      <c r="AK26">
        <v>15</v>
      </c>
      <c r="AL26" t="s">
        <v>372</v>
      </c>
      <c r="AM26" t="s">
        <v>373</v>
      </c>
      <c r="AN26" t="s">
        <v>374</v>
      </c>
      <c r="AO26" t="s">
        <v>74</v>
      </c>
      <c r="AP26" t="s">
        <v>615</v>
      </c>
      <c r="AQ26" t="s">
        <v>74</v>
      </c>
      <c r="AR26" t="s">
        <v>602</v>
      </c>
      <c r="AS26" t="s">
        <v>616</v>
      </c>
      <c r="AT26" t="s">
        <v>470</v>
      </c>
      <c r="AU26">
        <v>2023</v>
      </c>
      <c r="AV26">
        <v>12</v>
      </c>
      <c r="AW26">
        <v>4</v>
      </c>
      <c r="AX26" t="s">
        <v>74</v>
      </c>
      <c r="AY26" t="s">
        <v>74</v>
      </c>
      <c r="AZ26" t="s">
        <v>74</v>
      </c>
      <c r="BA26" t="s">
        <v>74</v>
      </c>
      <c r="BB26" t="s">
        <v>74</v>
      </c>
      <c r="BC26" t="s">
        <v>74</v>
      </c>
      <c r="BD26">
        <v>768</v>
      </c>
      <c r="BE26" t="s">
        <v>617</v>
      </c>
      <c r="BF26" t="str">
        <f>HYPERLINK("http://dx.doi.org/10.3390/foods12040768","http://dx.doi.org/10.3390/foods12040768")</f>
        <v>http://dx.doi.org/10.3390/foods12040768</v>
      </c>
      <c r="BG26" t="s">
        <v>74</v>
      </c>
      <c r="BH26" t="s">
        <v>74</v>
      </c>
      <c r="BI26">
        <v>18</v>
      </c>
      <c r="BJ26" t="s">
        <v>181</v>
      </c>
      <c r="BK26" t="s">
        <v>98</v>
      </c>
      <c r="BL26" t="s">
        <v>181</v>
      </c>
      <c r="BM26" t="s">
        <v>618</v>
      </c>
      <c r="BN26">
        <v>36832843</v>
      </c>
      <c r="BO26" t="s">
        <v>523</v>
      </c>
      <c r="BP26" t="s">
        <v>74</v>
      </c>
      <c r="BQ26" t="s">
        <v>74</v>
      </c>
      <c r="BR26" t="s">
        <v>102</v>
      </c>
      <c r="BS26" t="s">
        <v>619</v>
      </c>
      <c r="BT26" t="str">
        <f>HYPERLINK("https%3A%2F%2Fwww.webofscience.com%2Fwos%2Fwoscc%2Ffull-record%2FWOS:000939291400001","View Full Record in Web of Science")</f>
        <v>View Full Record in Web of Science</v>
      </c>
    </row>
    <row r="27" spans="1:72" x14ac:dyDescent="0.15">
      <c r="A27" t="s">
        <v>72</v>
      </c>
      <c r="B27" t="s">
        <v>620</v>
      </c>
      <c r="C27" t="s">
        <v>74</v>
      </c>
      <c r="D27" t="s">
        <v>74</v>
      </c>
      <c r="E27" t="s">
        <v>74</v>
      </c>
      <c r="F27" t="s">
        <v>620</v>
      </c>
      <c r="G27" t="s">
        <v>74</v>
      </c>
      <c r="H27" t="s">
        <v>74</v>
      </c>
      <c r="I27" t="s">
        <v>621</v>
      </c>
      <c r="J27" t="s">
        <v>622</v>
      </c>
      <c r="K27" t="s">
        <v>74</v>
      </c>
      <c r="L27" t="s">
        <v>74</v>
      </c>
      <c r="M27" t="s">
        <v>78</v>
      </c>
      <c r="N27" t="s">
        <v>108</v>
      </c>
      <c r="O27" t="s">
        <v>74</v>
      </c>
      <c r="P27" t="s">
        <v>74</v>
      </c>
      <c r="Q27" t="s">
        <v>74</v>
      </c>
      <c r="R27" t="s">
        <v>74</v>
      </c>
      <c r="S27" t="s">
        <v>74</v>
      </c>
      <c r="T27" t="s">
        <v>74</v>
      </c>
      <c r="U27" t="s">
        <v>623</v>
      </c>
      <c r="V27" t="s">
        <v>624</v>
      </c>
      <c r="W27" t="s">
        <v>625</v>
      </c>
      <c r="X27" t="s">
        <v>626</v>
      </c>
      <c r="Y27" t="s">
        <v>627</v>
      </c>
      <c r="Z27" t="s">
        <v>628</v>
      </c>
      <c r="AA27" t="s">
        <v>629</v>
      </c>
      <c r="AB27" t="s">
        <v>630</v>
      </c>
      <c r="AC27" t="s">
        <v>74</v>
      </c>
      <c r="AD27" t="s">
        <v>74</v>
      </c>
      <c r="AE27" t="s">
        <v>74</v>
      </c>
      <c r="AF27" t="s">
        <v>74</v>
      </c>
      <c r="AG27">
        <v>37</v>
      </c>
      <c r="AH27">
        <v>49</v>
      </c>
      <c r="AI27">
        <v>61</v>
      </c>
      <c r="AJ27">
        <v>0</v>
      </c>
      <c r="AK27">
        <v>34</v>
      </c>
      <c r="AL27" t="s">
        <v>148</v>
      </c>
      <c r="AM27" t="s">
        <v>149</v>
      </c>
      <c r="AN27" t="s">
        <v>150</v>
      </c>
      <c r="AO27" t="s">
        <v>631</v>
      </c>
      <c r="AP27" t="s">
        <v>74</v>
      </c>
      <c r="AQ27" t="s">
        <v>74</v>
      </c>
      <c r="AR27" t="s">
        <v>632</v>
      </c>
      <c r="AS27" t="s">
        <v>633</v>
      </c>
      <c r="AT27" t="s">
        <v>595</v>
      </c>
      <c r="AU27">
        <v>2003</v>
      </c>
      <c r="AV27">
        <v>143</v>
      </c>
      <c r="AW27">
        <v>5</v>
      </c>
      <c r="AX27" t="s">
        <v>74</v>
      </c>
      <c r="AY27" t="s">
        <v>74</v>
      </c>
      <c r="AZ27" t="s">
        <v>74</v>
      </c>
      <c r="BA27" t="s">
        <v>74</v>
      </c>
      <c r="BB27">
        <v>927</v>
      </c>
      <c r="BC27">
        <v>934</v>
      </c>
      <c r="BD27" t="s">
        <v>74</v>
      </c>
      <c r="BE27" t="s">
        <v>634</v>
      </c>
      <c r="BF27" t="str">
        <f>HYPERLINK("http://dx.doi.org/10.1007/s00227-003-1148-y","http://dx.doi.org/10.1007/s00227-003-1148-y")</f>
        <v>http://dx.doi.org/10.1007/s00227-003-1148-y</v>
      </c>
      <c r="BG27" t="s">
        <v>74</v>
      </c>
      <c r="BH27" t="s">
        <v>74</v>
      </c>
      <c r="BI27">
        <v>8</v>
      </c>
      <c r="BJ27" t="s">
        <v>352</v>
      </c>
      <c r="BK27" t="s">
        <v>98</v>
      </c>
      <c r="BL27" t="s">
        <v>352</v>
      </c>
      <c r="BM27" t="s">
        <v>635</v>
      </c>
      <c r="BN27" t="s">
        <v>74</v>
      </c>
      <c r="BO27" t="s">
        <v>74</v>
      </c>
      <c r="BP27" t="s">
        <v>74</v>
      </c>
      <c r="BQ27" t="s">
        <v>74</v>
      </c>
      <c r="BR27" t="s">
        <v>102</v>
      </c>
      <c r="BS27" t="s">
        <v>636</v>
      </c>
      <c r="BT27" t="str">
        <f>HYPERLINK("https%3A%2F%2Fwww.webofscience.com%2Fwos%2Fwoscc%2Ffull-record%2FWOS:000186463800012","View Full Record in Web of Science")</f>
        <v>View Full Record in Web of Science</v>
      </c>
    </row>
    <row r="28" spans="1:72" x14ac:dyDescent="0.15">
      <c r="A28" t="s">
        <v>72</v>
      </c>
      <c r="B28" t="s">
        <v>637</v>
      </c>
      <c r="C28" t="s">
        <v>74</v>
      </c>
      <c r="D28" t="s">
        <v>74</v>
      </c>
      <c r="E28" t="s">
        <v>74</v>
      </c>
      <c r="F28" t="s">
        <v>637</v>
      </c>
      <c r="G28" t="s">
        <v>74</v>
      </c>
      <c r="H28" t="s">
        <v>74</v>
      </c>
      <c r="I28" t="s">
        <v>638</v>
      </c>
      <c r="J28" t="s">
        <v>310</v>
      </c>
      <c r="K28" t="s">
        <v>74</v>
      </c>
      <c r="L28" t="s">
        <v>74</v>
      </c>
      <c r="M28" t="s">
        <v>78</v>
      </c>
      <c r="N28" t="s">
        <v>108</v>
      </c>
      <c r="O28" t="s">
        <v>74</v>
      </c>
      <c r="P28" t="s">
        <v>74</v>
      </c>
      <c r="Q28" t="s">
        <v>74</v>
      </c>
      <c r="R28" t="s">
        <v>74</v>
      </c>
      <c r="S28" t="s">
        <v>74</v>
      </c>
      <c r="T28" t="s">
        <v>639</v>
      </c>
      <c r="U28" t="s">
        <v>640</v>
      </c>
      <c r="V28" t="s">
        <v>641</v>
      </c>
      <c r="W28" t="s">
        <v>642</v>
      </c>
      <c r="X28" t="s">
        <v>294</v>
      </c>
      <c r="Y28" t="s">
        <v>643</v>
      </c>
      <c r="Z28" t="s">
        <v>644</v>
      </c>
      <c r="AA28" t="s">
        <v>74</v>
      </c>
      <c r="AB28" t="s">
        <v>645</v>
      </c>
      <c r="AC28" t="s">
        <v>74</v>
      </c>
      <c r="AD28" t="s">
        <v>74</v>
      </c>
      <c r="AE28" t="s">
        <v>74</v>
      </c>
      <c r="AF28" t="s">
        <v>74</v>
      </c>
      <c r="AG28">
        <v>50</v>
      </c>
      <c r="AH28">
        <v>29</v>
      </c>
      <c r="AI28">
        <v>32</v>
      </c>
      <c r="AJ28">
        <v>1</v>
      </c>
      <c r="AK28">
        <v>16</v>
      </c>
      <c r="AL28" t="s">
        <v>297</v>
      </c>
      <c r="AM28" t="s">
        <v>200</v>
      </c>
      <c r="AN28" t="s">
        <v>298</v>
      </c>
      <c r="AO28" t="s">
        <v>323</v>
      </c>
      <c r="AP28" t="s">
        <v>74</v>
      </c>
      <c r="AQ28" t="s">
        <v>74</v>
      </c>
      <c r="AR28" t="s">
        <v>325</v>
      </c>
      <c r="AS28" t="s">
        <v>326</v>
      </c>
      <c r="AT28" t="s">
        <v>646</v>
      </c>
      <c r="AU28">
        <v>2004</v>
      </c>
      <c r="AV28">
        <v>66</v>
      </c>
      <c r="AW28">
        <v>4</v>
      </c>
      <c r="AX28" t="s">
        <v>74</v>
      </c>
      <c r="AY28" t="s">
        <v>74</v>
      </c>
      <c r="AZ28" t="s">
        <v>74</v>
      </c>
      <c r="BA28" t="s">
        <v>74</v>
      </c>
      <c r="BB28">
        <v>405</v>
      </c>
      <c r="BC28">
        <v>418</v>
      </c>
      <c r="BD28" t="s">
        <v>74</v>
      </c>
      <c r="BE28" t="s">
        <v>647</v>
      </c>
      <c r="BF28" t="str">
        <f>HYPERLINK("http://dx.doi.org/10.1016/j.aquatox.2003.11.002","http://dx.doi.org/10.1016/j.aquatox.2003.11.002")</f>
        <v>http://dx.doi.org/10.1016/j.aquatox.2003.11.002</v>
      </c>
      <c r="BG28" t="s">
        <v>74</v>
      </c>
      <c r="BH28" t="s">
        <v>74</v>
      </c>
      <c r="BI28">
        <v>14</v>
      </c>
      <c r="BJ28" t="s">
        <v>329</v>
      </c>
      <c r="BK28" t="s">
        <v>98</v>
      </c>
      <c r="BL28" t="s">
        <v>329</v>
      </c>
      <c r="BM28" t="s">
        <v>648</v>
      </c>
      <c r="BN28">
        <v>15168948</v>
      </c>
      <c r="BO28" t="s">
        <v>74</v>
      </c>
      <c r="BP28" t="s">
        <v>74</v>
      </c>
      <c r="BQ28" t="s">
        <v>74</v>
      </c>
      <c r="BR28" t="s">
        <v>102</v>
      </c>
      <c r="BS28" t="s">
        <v>649</v>
      </c>
      <c r="BT28" t="str">
        <f>HYPERLINK("https%3A%2F%2Fwww.webofscience.com%2Fwos%2Fwoscc%2Ffull-record%2FWOS:000189228100006","View Full Record in Web of Science")</f>
        <v>View Full Record in Web of Science</v>
      </c>
    </row>
    <row r="29" spans="1:72" x14ac:dyDescent="0.15">
      <c r="A29" t="s">
        <v>72</v>
      </c>
      <c r="B29" t="s">
        <v>650</v>
      </c>
      <c r="C29" t="s">
        <v>74</v>
      </c>
      <c r="D29" t="s">
        <v>74</v>
      </c>
      <c r="E29" t="s">
        <v>74</v>
      </c>
      <c r="F29" t="s">
        <v>651</v>
      </c>
      <c r="G29" t="s">
        <v>74</v>
      </c>
      <c r="H29" t="s">
        <v>74</v>
      </c>
      <c r="I29" t="s">
        <v>652</v>
      </c>
      <c r="J29" t="s">
        <v>335</v>
      </c>
      <c r="K29" t="s">
        <v>74</v>
      </c>
      <c r="L29" t="s">
        <v>74</v>
      </c>
      <c r="M29" t="s">
        <v>78</v>
      </c>
      <c r="N29" t="s">
        <v>108</v>
      </c>
      <c r="O29" t="s">
        <v>74</v>
      </c>
      <c r="P29" t="s">
        <v>74</v>
      </c>
      <c r="Q29" t="s">
        <v>74</v>
      </c>
      <c r="R29" t="s">
        <v>74</v>
      </c>
      <c r="S29" t="s">
        <v>74</v>
      </c>
      <c r="T29" t="s">
        <v>653</v>
      </c>
      <c r="U29" t="s">
        <v>654</v>
      </c>
      <c r="V29" t="s">
        <v>655</v>
      </c>
      <c r="W29" t="s">
        <v>656</v>
      </c>
      <c r="X29" t="s">
        <v>657</v>
      </c>
      <c r="Y29" t="s">
        <v>658</v>
      </c>
      <c r="Z29" t="s">
        <v>659</v>
      </c>
      <c r="AA29" t="s">
        <v>660</v>
      </c>
      <c r="AB29" t="s">
        <v>661</v>
      </c>
      <c r="AC29" t="s">
        <v>662</v>
      </c>
      <c r="AD29" t="s">
        <v>663</v>
      </c>
      <c r="AE29" t="s">
        <v>664</v>
      </c>
      <c r="AF29" t="s">
        <v>74</v>
      </c>
      <c r="AG29">
        <v>50</v>
      </c>
      <c r="AH29">
        <v>11</v>
      </c>
      <c r="AI29">
        <v>12</v>
      </c>
      <c r="AJ29">
        <v>0</v>
      </c>
      <c r="AK29">
        <v>26</v>
      </c>
      <c r="AL29" t="s">
        <v>199</v>
      </c>
      <c r="AM29" t="s">
        <v>200</v>
      </c>
      <c r="AN29" t="s">
        <v>201</v>
      </c>
      <c r="AO29" t="s">
        <v>347</v>
      </c>
      <c r="AP29" t="s">
        <v>348</v>
      </c>
      <c r="AQ29" t="s">
        <v>74</v>
      </c>
      <c r="AR29" t="s">
        <v>335</v>
      </c>
      <c r="AS29" t="s">
        <v>349</v>
      </c>
      <c r="AT29" t="s">
        <v>665</v>
      </c>
      <c r="AU29">
        <v>2020</v>
      </c>
      <c r="AV29">
        <v>95</v>
      </c>
      <c r="AW29" t="s">
        <v>74</v>
      </c>
      <c r="AX29" t="s">
        <v>74</v>
      </c>
      <c r="AY29" t="s">
        <v>74</v>
      </c>
      <c r="AZ29" t="s">
        <v>74</v>
      </c>
      <c r="BA29" t="s">
        <v>74</v>
      </c>
      <c r="BB29" t="s">
        <v>74</v>
      </c>
      <c r="BC29" t="s">
        <v>74</v>
      </c>
      <c r="BD29">
        <v>101818</v>
      </c>
      <c r="BE29" t="s">
        <v>666</v>
      </c>
      <c r="BF29" t="str">
        <f>HYPERLINK("http://dx.doi.org/10.1016/j.hal.2020.101818","http://dx.doi.org/10.1016/j.hal.2020.101818")</f>
        <v>http://dx.doi.org/10.1016/j.hal.2020.101818</v>
      </c>
      <c r="BG29" t="s">
        <v>74</v>
      </c>
      <c r="BH29" t="s">
        <v>74</v>
      </c>
      <c r="BI29">
        <v>9</v>
      </c>
      <c r="BJ29" t="s">
        <v>352</v>
      </c>
      <c r="BK29" t="s">
        <v>98</v>
      </c>
      <c r="BL29" t="s">
        <v>352</v>
      </c>
      <c r="BM29" t="s">
        <v>667</v>
      </c>
      <c r="BN29">
        <v>32439058</v>
      </c>
      <c r="BO29" t="s">
        <v>74</v>
      </c>
      <c r="BP29" t="s">
        <v>74</v>
      </c>
      <c r="BQ29" t="s">
        <v>74</v>
      </c>
      <c r="BR29" t="s">
        <v>102</v>
      </c>
      <c r="BS29" t="s">
        <v>668</v>
      </c>
      <c r="BT29" t="str">
        <f>HYPERLINK("https%3A%2F%2Fwww.webofscience.com%2Fwos%2Fwoscc%2Ffull-record%2FWOS:000534592200005","View Full Record in Web of Science")</f>
        <v>View Full Record in Web of Science</v>
      </c>
    </row>
    <row r="30" spans="1:72" x14ac:dyDescent="0.15">
      <c r="A30" t="s">
        <v>72</v>
      </c>
      <c r="B30" t="s">
        <v>669</v>
      </c>
      <c r="C30" t="s">
        <v>74</v>
      </c>
      <c r="D30" t="s">
        <v>74</v>
      </c>
      <c r="E30" t="s">
        <v>74</v>
      </c>
      <c r="F30" t="s">
        <v>670</v>
      </c>
      <c r="G30" t="s">
        <v>74</v>
      </c>
      <c r="H30" t="s">
        <v>74</v>
      </c>
      <c r="I30" t="s">
        <v>671</v>
      </c>
      <c r="J30" t="s">
        <v>672</v>
      </c>
      <c r="K30" t="s">
        <v>74</v>
      </c>
      <c r="L30" t="s">
        <v>74</v>
      </c>
      <c r="M30" t="s">
        <v>78</v>
      </c>
      <c r="N30" t="s">
        <v>108</v>
      </c>
      <c r="O30" t="s">
        <v>74</v>
      </c>
      <c r="P30" t="s">
        <v>74</v>
      </c>
      <c r="Q30" t="s">
        <v>74</v>
      </c>
      <c r="R30" t="s">
        <v>74</v>
      </c>
      <c r="S30" t="s">
        <v>74</v>
      </c>
      <c r="T30" t="s">
        <v>673</v>
      </c>
      <c r="U30" t="s">
        <v>674</v>
      </c>
      <c r="V30" t="s">
        <v>675</v>
      </c>
      <c r="W30" t="s">
        <v>676</v>
      </c>
      <c r="X30" t="s">
        <v>677</v>
      </c>
      <c r="Y30" t="s">
        <v>678</v>
      </c>
      <c r="Z30" t="s">
        <v>679</v>
      </c>
      <c r="AA30" t="s">
        <v>74</v>
      </c>
      <c r="AB30" t="s">
        <v>74</v>
      </c>
      <c r="AC30" t="s">
        <v>680</v>
      </c>
      <c r="AD30" t="s">
        <v>681</v>
      </c>
      <c r="AE30" t="s">
        <v>682</v>
      </c>
      <c r="AF30" t="s">
        <v>74</v>
      </c>
      <c r="AG30">
        <v>37</v>
      </c>
      <c r="AH30">
        <v>15</v>
      </c>
      <c r="AI30">
        <v>15</v>
      </c>
      <c r="AJ30">
        <v>0</v>
      </c>
      <c r="AK30">
        <v>33</v>
      </c>
      <c r="AL30" t="s">
        <v>396</v>
      </c>
      <c r="AM30" t="s">
        <v>175</v>
      </c>
      <c r="AN30" t="s">
        <v>397</v>
      </c>
      <c r="AO30" t="s">
        <v>683</v>
      </c>
      <c r="AP30" t="s">
        <v>684</v>
      </c>
      <c r="AQ30" t="s">
        <v>74</v>
      </c>
      <c r="AR30" t="s">
        <v>685</v>
      </c>
      <c r="AS30" t="s">
        <v>686</v>
      </c>
      <c r="AT30" t="s">
        <v>665</v>
      </c>
      <c r="AU30">
        <v>2014</v>
      </c>
      <c r="AV30">
        <v>103</v>
      </c>
      <c r="AW30" t="s">
        <v>74</v>
      </c>
      <c r="AX30" t="s">
        <v>74</v>
      </c>
      <c r="AY30" t="s">
        <v>74</v>
      </c>
      <c r="AZ30" t="s">
        <v>74</v>
      </c>
      <c r="BA30" t="s">
        <v>74</v>
      </c>
      <c r="BB30">
        <v>308</v>
      </c>
      <c r="BC30">
        <v>317</v>
      </c>
      <c r="BD30" t="s">
        <v>74</v>
      </c>
      <c r="BE30" t="s">
        <v>687</v>
      </c>
      <c r="BF30" t="str">
        <f>HYPERLINK("http://dx.doi.org/10.1016/j.dsr2.2013.05.014","http://dx.doi.org/10.1016/j.dsr2.2013.05.014")</f>
        <v>http://dx.doi.org/10.1016/j.dsr2.2013.05.014</v>
      </c>
      <c r="BG30" t="s">
        <v>74</v>
      </c>
      <c r="BH30" t="s">
        <v>74</v>
      </c>
      <c r="BI30">
        <v>10</v>
      </c>
      <c r="BJ30" t="s">
        <v>157</v>
      </c>
      <c r="BK30" t="s">
        <v>98</v>
      </c>
      <c r="BL30" t="s">
        <v>157</v>
      </c>
      <c r="BM30" t="s">
        <v>688</v>
      </c>
      <c r="BN30" t="s">
        <v>74</v>
      </c>
      <c r="BO30" t="s">
        <v>689</v>
      </c>
      <c r="BP30" t="s">
        <v>74</v>
      </c>
      <c r="BQ30" t="s">
        <v>74</v>
      </c>
      <c r="BR30" t="s">
        <v>102</v>
      </c>
      <c r="BS30" t="s">
        <v>690</v>
      </c>
      <c r="BT30" t="str">
        <f>HYPERLINK("https%3A%2F%2Fwww.webofscience.com%2Fwos%2Fwoscc%2Ffull-record%2FWOS:000338810600023","View Full Record in Web of Science")</f>
        <v>View Full Record in Web of Science</v>
      </c>
    </row>
    <row r="31" spans="1:72" x14ac:dyDescent="0.15">
      <c r="A31" t="s">
        <v>72</v>
      </c>
      <c r="B31" t="s">
        <v>691</v>
      </c>
      <c r="C31" t="s">
        <v>74</v>
      </c>
      <c r="D31" t="s">
        <v>74</v>
      </c>
      <c r="E31" t="s">
        <v>74</v>
      </c>
      <c r="F31" t="s">
        <v>692</v>
      </c>
      <c r="G31" t="s">
        <v>74</v>
      </c>
      <c r="H31" t="s">
        <v>74</v>
      </c>
      <c r="I31" t="s">
        <v>693</v>
      </c>
      <c r="J31" t="s">
        <v>694</v>
      </c>
      <c r="K31" t="s">
        <v>74</v>
      </c>
      <c r="L31" t="s">
        <v>74</v>
      </c>
      <c r="M31" t="s">
        <v>78</v>
      </c>
      <c r="N31" t="s">
        <v>108</v>
      </c>
      <c r="O31" t="s">
        <v>74</v>
      </c>
      <c r="P31" t="s">
        <v>74</v>
      </c>
      <c r="Q31" t="s">
        <v>74</v>
      </c>
      <c r="R31" t="s">
        <v>74</v>
      </c>
      <c r="S31" t="s">
        <v>74</v>
      </c>
      <c r="T31" t="s">
        <v>695</v>
      </c>
      <c r="U31" t="s">
        <v>696</v>
      </c>
      <c r="V31" t="s">
        <v>697</v>
      </c>
      <c r="W31" t="s">
        <v>698</v>
      </c>
      <c r="X31" t="s">
        <v>699</v>
      </c>
      <c r="Y31" t="s">
        <v>700</v>
      </c>
      <c r="Z31" t="s">
        <v>701</v>
      </c>
      <c r="AA31" t="s">
        <v>702</v>
      </c>
      <c r="AB31" t="s">
        <v>74</v>
      </c>
      <c r="AC31" t="s">
        <v>703</v>
      </c>
      <c r="AD31" t="s">
        <v>704</v>
      </c>
      <c r="AE31" t="s">
        <v>705</v>
      </c>
      <c r="AF31" t="s">
        <v>74</v>
      </c>
      <c r="AG31">
        <v>45</v>
      </c>
      <c r="AH31">
        <v>24</v>
      </c>
      <c r="AI31">
        <v>27</v>
      </c>
      <c r="AJ31">
        <v>1</v>
      </c>
      <c r="AK31">
        <v>68</v>
      </c>
      <c r="AL31" t="s">
        <v>396</v>
      </c>
      <c r="AM31" t="s">
        <v>175</v>
      </c>
      <c r="AN31" t="s">
        <v>397</v>
      </c>
      <c r="AO31" t="s">
        <v>706</v>
      </c>
      <c r="AP31" t="s">
        <v>707</v>
      </c>
      <c r="AQ31" t="s">
        <v>74</v>
      </c>
      <c r="AR31" t="s">
        <v>694</v>
      </c>
      <c r="AS31" t="s">
        <v>708</v>
      </c>
      <c r="AT31" t="s">
        <v>155</v>
      </c>
      <c r="AU31">
        <v>2020</v>
      </c>
      <c r="AV31">
        <v>261</v>
      </c>
      <c r="AW31" t="s">
        <v>74</v>
      </c>
      <c r="AX31" t="s">
        <v>74</v>
      </c>
      <c r="AY31" t="s">
        <v>74</v>
      </c>
      <c r="AZ31" t="s">
        <v>74</v>
      </c>
      <c r="BA31" t="s">
        <v>74</v>
      </c>
      <c r="BB31" t="s">
        <v>74</v>
      </c>
      <c r="BC31" t="s">
        <v>74</v>
      </c>
      <c r="BD31">
        <v>128063</v>
      </c>
      <c r="BE31" t="s">
        <v>709</v>
      </c>
      <c r="BF31" t="str">
        <f>HYPERLINK("http://dx.doi.org/10.1016/j.chemosphere.2020.128063","http://dx.doi.org/10.1016/j.chemosphere.2020.128063")</f>
        <v>http://dx.doi.org/10.1016/j.chemosphere.2020.128063</v>
      </c>
      <c r="BG31" t="s">
        <v>74</v>
      </c>
      <c r="BH31" t="s">
        <v>74</v>
      </c>
      <c r="BI31">
        <v>10</v>
      </c>
      <c r="BJ31" t="s">
        <v>710</v>
      </c>
      <c r="BK31" t="s">
        <v>98</v>
      </c>
      <c r="BL31" t="s">
        <v>711</v>
      </c>
      <c r="BM31" t="s">
        <v>712</v>
      </c>
      <c r="BN31">
        <v>33113659</v>
      </c>
      <c r="BO31" t="s">
        <v>74</v>
      </c>
      <c r="BP31" t="s">
        <v>74</v>
      </c>
      <c r="BQ31" t="s">
        <v>74</v>
      </c>
      <c r="BR31" t="s">
        <v>102</v>
      </c>
      <c r="BS31" t="s">
        <v>713</v>
      </c>
      <c r="BT31" t="str">
        <f>HYPERLINK("https%3A%2F%2Fwww.webofscience.com%2Fwos%2Fwoscc%2Ffull-record%2FWOS:000581030700116","View Full Record in Web of Science")</f>
        <v>View Full Record in Web of Science</v>
      </c>
    </row>
    <row r="32" spans="1:72" x14ac:dyDescent="0.15">
      <c r="A32" t="s">
        <v>72</v>
      </c>
      <c r="B32" t="s">
        <v>714</v>
      </c>
      <c r="C32" t="s">
        <v>74</v>
      </c>
      <c r="D32" t="s">
        <v>74</v>
      </c>
      <c r="E32" t="s">
        <v>74</v>
      </c>
      <c r="F32" t="s">
        <v>715</v>
      </c>
      <c r="G32" t="s">
        <v>74</v>
      </c>
      <c r="H32" t="s">
        <v>74</v>
      </c>
      <c r="I32" t="s">
        <v>716</v>
      </c>
      <c r="J32" t="s">
        <v>385</v>
      </c>
      <c r="K32" t="s">
        <v>74</v>
      </c>
      <c r="L32" t="s">
        <v>74</v>
      </c>
      <c r="M32" t="s">
        <v>78</v>
      </c>
      <c r="N32" t="s">
        <v>108</v>
      </c>
      <c r="O32" t="s">
        <v>74</v>
      </c>
      <c r="P32" t="s">
        <v>74</v>
      </c>
      <c r="Q32" t="s">
        <v>74</v>
      </c>
      <c r="R32" t="s">
        <v>74</v>
      </c>
      <c r="S32" t="s">
        <v>74</v>
      </c>
      <c r="T32" t="s">
        <v>717</v>
      </c>
      <c r="U32" t="s">
        <v>718</v>
      </c>
      <c r="V32" t="s">
        <v>719</v>
      </c>
      <c r="W32" t="s">
        <v>720</v>
      </c>
      <c r="X32" t="s">
        <v>721</v>
      </c>
      <c r="Y32" t="s">
        <v>722</v>
      </c>
      <c r="Z32" t="s">
        <v>723</v>
      </c>
      <c r="AA32" t="s">
        <v>724</v>
      </c>
      <c r="AB32" t="s">
        <v>725</v>
      </c>
      <c r="AC32" t="s">
        <v>726</v>
      </c>
      <c r="AD32" t="s">
        <v>727</v>
      </c>
      <c r="AE32" t="s">
        <v>728</v>
      </c>
      <c r="AF32" t="s">
        <v>74</v>
      </c>
      <c r="AG32">
        <v>41</v>
      </c>
      <c r="AH32">
        <v>13</v>
      </c>
      <c r="AI32">
        <v>14</v>
      </c>
      <c r="AJ32">
        <v>1</v>
      </c>
      <c r="AK32">
        <v>21</v>
      </c>
      <c r="AL32" t="s">
        <v>396</v>
      </c>
      <c r="AM32" t="s">
        <v>175</v>
      </c>
      <c r="AN32" t="s">
        <v>397</v>
      </c>
      <c r="AO32" t="s">
        <v>398</v>
      </c>
      <c r="AP32" t="s">
        <v>729</v>
      </c>
      <c r="AQ32" t="s">
        <v>74</v>
      </c>
      <c r="AR32" t="s">
        <v>385</v>
      </c>
      <c r="AS32" t="s">
        <v>399</v>
      </c>
      <c r="AT32" t="s">
        <v>730</v>
      </c>
      <c r="AU32">
        <v>2020</v>
      </c>
      <c r="AV32">
        <v>186</v>
      </c>
      <c r="AW32" t="s">
        <v>74</v>
      </c>
      <c r="AX32" t="s">
        <v>74</v>
      </c>
      <c r="AY32" t="s">
        <v>74</v>
      </c>
      <c r="AZ32" t="s">
        <v>74</v>
      </c>
      <c r="BA32" t="s">
        <v>74</v>
      </c>
      <c r="BB32">
        <v>19</v>
      </c>
      <c r="BC32">
        <v>25</v>
      </c>
      <c r="BD32" t="s">
        <v>74</v>
      </c>
      <c r="BE32" t="s">
        <v>731</v>
      </c>
      <c r="BF32" t="str">
        <f>HYPERLINK("http://dx.doi.org/10.1016/j.toxicon.2020.07.026","http://dx.doi.org/10.1016/j.toxicon.2020.07.026")</f>
        <v>http://dx.doi.org/10.1016/j.toxicon.2020.07.026</v>
      </c>
      <c r="BG32" t="s">
        <v>74</v>
      </c>
      <c r="BH32" t="s">
        <v>74</v>
      </c>
      <c r="BI32">
        <v>7</v>
      </c>
      <c r="BJ32" t="s">
        <v>402</v>
      </c>
      <c r="BK32" t="s">
        <v>98</v>
      </c>
      <c r="BL32" t="s">
        <v>402</v>
      </c>
      <c r="BM32" t="s">
        <v>732</v>
      </c>
      <c r="BN32">
        <v>32738246</v>
      </c>
      <c r="BO32" t="s">
        <v>74</v>
      </c>
      <c r="BP32" t="s">
        <v>74</v>
      </c>
      <c r="BQ32" t="s">
        <v>74</v>
      </c>
      <c r="BR32" t="s">
        <v>102</v>
      </c>
      <c r="BS32" t="s">
        <v>733</v>
      </c>
      <c r="BT32" t="str">
        <f>HYPERLINK("https%3A%2F%2Fwww.webofscience.com%2Fwos%2Fwoscc%2Ffull-record%2FWOS:000574669700004","View Full Record in Web of Science")</f>
        <v>View Full Record in Web of Science</v>
      </c>
    </row>
    <row r="33" spans="1:72" x14ac:dyDescent="0.15">
      <c r="A33" t="s">
        <v>72</v>
      </c>
      <c r="B33" t="s">
        <v>734</v>
      </c>
      <c r="C33" t="s">
        <v>74</v>
      </c>
      <c r="D33" t="s">
        <v>74</v>
      </c>
      <c r="E33" t="s">
        <v>74</v>
      </c>
      <c r="F33" t="s">
        <v>735</v>
      </c>
      <c r="G33" t="s">
        <v>74</v>
      </c>
      <c r="H33" t="s">
        <v>74</v>
      </c>
      <c r="I33" t="s">
        <v>736</v>
      </c>
      <c r="J33" t="s">
        <v>737</v>
      </c>
      <c r="K33" t="s">
        <v>74</v>
      </c>
      <c r="L33" t="s">
        <v>74</v>
      </c>
      <c r="M33" t="s">
        <v>78</v>
      </c>
      <c r="N33" t="s">
        <v>108</v>
      </c>
      <c r="O33" t="s">
        <v>74</v>
      </c>
      <c r="P33" t="s">
        <v>74</v>
      </c>
      <c r="Q33" t="s">
        <v>74</v>
      </c>
      <c r="R33" t="s">
        <v>74</v>
      </c>
      <c r="S33" t="s">
        <v>74</v>
      </c>
      <c r="T33" t="s">
        <v>738</v>
      </c>
      <c r="U33" t="s">
        <v>739</v>
      </c>
      <c r="V33" t="s">
        <v>740</v>
      </c>
      <c r="W33" t="s">
        <v>741</v>
      </c>
      <c r="X33" t="s">
        <v>742</v>
      </c>
      <c r="Y33" t="s">
        <v>743</v>
      </c>
      <c r="Z33" t="s">
        <v>744</v>
      </c>
      <c r="AA33" t="s">
        <v>745</v>
      </c>
      <c r="AB33" t="s">
        <v>746</v>
      </c>
      <c r="AC33" t="s">
        <v>747</v>
      </c>
      <c r="AD33" t="s">
        <v>748</v>
      </c>
      <c r="AE33" t="s">
        <v>749</v>
      </c>
      <c r="AF33" t="s">
        <v>74</v>
      </c>
      <c r="AG33">
        <v>82</v>
      </c>
      <c r="AH33">
        <v>12</v>
      </c>
      <c r="AI33">
        <v>12</v>
      </c>
      <c r="AJ33">
        <v>1</v>
      </c>
      <c r="AK33">
        <v>30</v>
      </c>
      <c r="AL33" t="s">
        <v>228</v>
      </c>
      <c r="AM33" t="s">
        <v>229</v>
      </c>
      <c r="AN33" t="s">
        <v>230</v>
      </c>
      <c r="AO33" t="s">
        <v>750</v>
      </c>
      <c r="AP33" t="s">
        <v>751</v>
      </c>
      <c r="AQ33" t="s">
        <v>74</v>
      </c>
      <c r="AR33" t="s">
        <v>752</v>
      </c>
      <c r="AS33" t="s">
        <v>753</v>
      </c>
      <c r="AT33" t="s">
        <v>179</v>
      </c>
      <c r="AU33">
        <v>2017</v>
      </c>
      <c r="AV33">
        <v>32</v>
      </c>
      <c r="AW33">
        <v>4</v>
      </c>
      <c r="AX33" t="s">
        <v>74</v>
      </c>
      <c r="AY33" t="s">
        <v>74</v>
      </c>
      <c r="AZ33" t="s">
        <v>74</v>
      </c>
      <c r="BA33" t="s">
        <v>74</v>
      </c>
      <c r="BB33">
        <v>1318</v>
      </c>
      <c r="BC33">
        <v>1332</v>
      </c>
      <c r="BD33" t="s">
        <v>74</v>
      </c>
      <c r="BE33" t="s">
        <v>754</v>
      </c>
      <c r="BF33" t="str">
        <f>HYPERLINK("http://dx.doi.org/10.1002/tox.22326","http://dx.doi.org/10.1002/tox.22326")</f>
        <v>http://dx.doi.org/10.1002/tox.22326</v>
      </c>
      <c r="BG33" t="s">
        <v>74</v>
      </c>
      <c r="BH33" t="s">
        <v>74</v>
      </c>
      <c r="BI33">
        <v>15</v>
      </c>
      <c r="BJ33" t="s">
        <v>755</v>
      </c>
      <c r="BK33" t="s">
        <v>98</v>
      </c>
      <c r="BL33" t="s">
        <v>756</v>
      </c>
      <c r="BM33" t="s">
        <v>757</v>
      </c>
      <c r="BN33">
        <v>27463828</v>
      </c>
      <c r="BO33" t="s">
        <v>74</v>
      </c>
      <c r="BP33" t="s">
        <v>74</v>
      </c>
      <c r="BQ33" t="s">
        <v>74</v>
      </c>
      <c r="BR33" t="s">
        <v>102</v>
      </c>
      <c r="BS33" t="s">
        <v>758</v>
      </c>
      <c r="BT33" t="str">
        <f>HYPERLINK("https%3A%2F%2Fwww.webofscience.com%2Fwos%2Fwoscc%2Ffull-record%2FWOS:000397534500019","View Full Record in Web of Science")</f>
        <v>View Full Record in Web of Science</v>
      </c>
    </row>
    <row r="34" spans="1:72" x14ac:dyDescent="0.15">
      <c r="A34" t="s">
        <v>72</v>
      </c>
      <c r="B34" t="s">
        <v>759</v>
      </c>
      <c r="C34" t="s">
        <v>74</v>
      </c>
      <c r="D34" t="s">
        <v>74</v>
      </c>
      <c r="E34" t="s">
        <v>74</v>
      </c>
      <c r="F34" t="s">
        <v>759</v>
      </c>
      <c r="G34" t="s">
        <v>74</v>
      </c>
      <c r="H34" t="s">
        <v>74</v>
      </c>
      <c r="I34" t="s">
        <v>760</v>
      </c>
      <c r="J34" t="s">
        <v>622</v>
      </c>
      <c r="K34" t="s">
        <v>74</v>
      </c>
      <c r="L34" t="s">
        <v>74</v>
      </c>
      <c r="M34" t="s">
        <v>78</v>
      </c>
      <c r="N34" t="s">
        <v>108</v>
      </c>
      <c r="O34" t="s">
        <v>74</v>
      </c>
      <c r="P34" t="s">
        <v>74</v>
      </c>
      <c r="Q34" t="s">
        <v>74</v>
      </c>
      <c r="R34" t="s">
        <v>74</v>
      </c>
      <c r="S34" t="s">
        <v>74</v>
      </c>
      <c r="T34" t="s">
        <v>74</v>
      </c>
      <c r="U34" t="s">
        <v>761</v>
      </c>
      <c r="V34" t="s">
        <v>762</v>
      </c>
      <c r="W34" t="s">
        <v>763</v>
      </c>
      <c r="X34" t="s">
        <v>764</v>
      </c>
      <c r="Y34" t="s">
        <v>765</v>
      </c>
      <c r="Z34" t="s">
        <v>766</v>
      </c>
      <c r="AA34" t="s">
        <v>767</v>
      </c>
      <c r="AB34" t="s">
        <v>768</v>
      </c>
      <c r="AC34" t="s">
        <v>74</v>
      </c>
      <c r="AD34" t="s">
        <v>74</v>
      </c>
      <c r="AE34" t="s">
        <v>74</v>
      </c>
      <c r="AF34" t="s">
        <v>74</v>
      </c>
      <c r="AG34">
        <v>45</v>
      </c>
      <c r="AH34">
        <v>28</v>
      </c>
      <c r="AI34">
        <v>28</v>
      </c>
      <c r="AJ34">
        <v>0</v>
      </c>
      <c r="AK34">
        <v>11</v>
      </c>
      <c r="AL34" t="s">
        <v>769</v>
      </c>
      <c r="AM34" t="s">
        <v>770</v>
      </c>
      <c r="AN34" t="s">
        <v>771</v>
      </c>
      <c r="AO34" t="s">
        <v>631</v>
      </c>
      <c r="AP34" t="s">
        <v>772</v>
      </c>
      <c r="AQ34" t="s">
        <v>74</v>
      </c>
      <c r="AR34" t="s">
        <v>632</v>
      </c>
      <c r="AS34" t="s">
        <v>633</v>
      </c>
      <c r="AT34" t="s">
        <v>470</v>
      </c>
      <c r="AU34">
        <v>2006</v>
      </c>
      <c r="AV34">
        <v>148</v>
      </c>
      <c r="AW34">
        <v>4</v>
      </c>
      <c r="AX34" t="s">
        <v>74</v>
      </c>
      <c r="AY34" t="s">
        <v>74</v>
      </c>
      <c r="AZ34" t="s">
        <v>74</v>
      </c>
      <c r="BA34" t="s">
        <v>74</v>
      </c>
      <c r="BB34">
        <v>683</v>
      </c>
      <c r="BC34">
        <v>691</v>
      </c>
      <c r="BD34" t="s">
        <v>74</v>
      </c>
      <c r="BE34" t="s">
        <v>773</v>
      </c>
      <c r="BF34" t="str">
        <f>HYPERLINK("http://dx.doi.org/10.1007/s00227-005-0126-y","http://dx.doi.org/10.1007/s00227-005-0126-y")</f>
        <v>http://dx.doi.org/10.1007/s00227-005-0126-y</v>
      </c>
      <c r="BG34" t="s">
        <v>74</v>
      </c>
      <c r="BH34" t="s">
        <v>74</v>
      </c>
      <c r="BI34">
        <v>9</v>
      </c>
      <c r="BJ34" t="s">
        <v>352</v>
      </c>
      <c r="BK34" t="s">
        <v>98</v>
      </c>
      <c r="BL34" t="s">
        <v>352</v>
      </c>
      <c r="BM34" t="s">
        <v>774</v>
      </c>
      <c r="BN34" t="s">
        <v>74</v>
      </c>
      <c r="BO34" t="s">
        <v>74</v>
      </c>
      <c r="BP34" t="s">
        <v>74</v>
      </c>
      <c r="BQ34" t="s">
        <v>74</v>
      </c>
      <c r="BR34" t="s">
        <v>102</v>
      </c>
      <c r="BS34" t="s">
        <v>775</v>
      </c>
      <c r="BT34" t="str">
        <f>HYPERLINK("https%3A%2F%2Fwww.webofscience.com%2Fwos%2Fwoscc%2Ffull-record%2FWOS:000235058600001","View Full Record in Web of Science")</f>
        <v>View Full Record in Web of Science</v>
      </c>
    </row>
    <row r="35" spans="1:72" x14ac:dyDescent="0.15">
      <c r="A35" t="s">
        <v>72</v>
      </c>
      <c r="B35" t="s">
        <v>776</v>
      </c>
      <c r="C35" t="s">
        <v>74</v>
      </c>
      <c r="D35" t="s">
        <v>74</v>
      </c>
      <c r="E35" t="s">
        <v>74</v>
      </c>
      <c r="F35" t="s">
        <v>777</v>
      </c>
      <c r="G35" t="s">
        <v>74</v>
      </c>
      <c r="H35" t="s">
        <v>74</v>
      </c>
      <c r="I35" t="s">
        <v>778</v>
      </c>
      <c r="J35" t="s">
        <v>694</v>
      </c>
      <c r="K35" t="s">
        <v>74</v>
      </c>
      <c r="L35" t="s">
        <v>74</v>
      </c>
      <c r="M35" t="s">
        <v>78</v>
      </c>
      <c r="N35" t="s">
        <v>108</v>
      </c>
      <c r="O35" t="s">
        <v>74</v>
      </c>
      <c r="P35" t="s">
        <v>74</v>
      </c>
      <c r="Q35" t="s">
        <v>74</v>
      </c>
      <c r="R35" t="s">
        <v>74</v>
      </c>
      <c r="S35" t="s">
        <v>74</v>
      </c>
      <c r="T35" t="s">
        <v>779</v>
      </c>
      <c r="U35" t="s">
        <v>780</v>
      </c>
      <c r="V35" t="s">
        <v>781</v>
      </c>
      <c r="W35" t="s">
        <v>782</v>
      </c>
      <c r="X35" t="s">
        <v>783</v>
      </c>
      <c r="Y35" t="s">
        <v>784</v>
      </c>
      <c r="Z35" t="s">
        <v>785</v>
      </c>
      <c r="AA35" t="s">
        <v>786</v>
      </c>
      <c r="AB35" t="s">
        <v>787</v>
      </c>
      <c r="AC35" t="s">
        <v>788</v>
      </c>
      <c r="AD35" t="s">
        <v>789</v>
      </c>
      <c r="AE35" t="s">
        <v>790</v>
      </c>
      <c r="AF35" t="s">
        <v>74</v>
      </c>
      <c r="AG35">
        <v>40</v>
      </c>
      <c r="AH35">
        <v>12</v>
      </c>
      <c r="AI35">
        <v>13</v>
      </c>
      <c r="AJ35">
        <v>0</v>
      </c>
      <c r="AK35">
        <v>26</v>
      </c>
      <c r="AL35" t="s">
        <v>396</v>
      </c>
      <c r="AM35" t="s">
        <v>175</v>
      </c>
      <c r="AN35" t="s">
        <v>397</v>
      </c>
      <c r="AO35" t="s">
        <v>706</v>
      </c>
      <c r="AP35" t="s">
        <v>707</v>
      </c>
      <c r="AQ35" t="s">
        <v>74</v>
      </c>
      <c r="AR35" t="s">
        <v>694</v>
      </c>
      <c r="AS35" t="s">
        <v>708</v>
      </c>
      <c r="AT35" t="s">
        <v>179</v>
      </c>
      <c r="AU35">
        <v>2016</v>
      </c>
      <c r="AV35">
        <v>149</v>
      </c>
      <c r="AW35" t="s">
        <v>74</v>
      </c>
      <c r="AX35" t="s">
        <v>74</v>
      </c>
      <c r="AY35" t="s">
        <v>74</v>
      </c>
      <c r="AZ35" t="s">
        <v>74</v>
      </c>
      <c r="BA35" t="s">
        <v>74</v>
      </c>
      <c r="BB35">
        <v>351</v>
      </c>
      <c r="BC35">
        <v>357</v>
      </c>
      <c r="BD35" t="s">
        <v>74</v>
      </c>
      <c r="BE35" t="s">
        <v>791</v>
      </c>
      <c r="BF35" t="str">
        <f>HYPERLINK("http://dx.doi.org/10.1016/j.chemosphere.2016.01.105","http://dx.doi.org/10.1016/j.chemosphere.2016.01.105")</f>
        <v>http://dx.doi.org/10.1016/j.chemosphere.2016.01.105</v>
      </c>
      <c r="BG35" t="s">
        <v>74</v>
      </c>
      <c r="BH35" t="s">
        <v>74</v>
      </c>
      <c r="BI35">
        <v>7</v>
      </c>
      <c r="BJ35" t="s">
        <v>710</v>
      </c>
      <c r="BK35" t="s">
        <v>98</v>
      </c>
      <c r="BL35" t="s">
        <v>711</v>
      </c>
      <c r="BM35" t="s">
        <v>792</v>
      </c>
      <c r="BN35">
        <v>26874623</v>
      </c>
      <c r="BO35" t="s">
        <v>74</v>
      </c>
      <c r="BP35" t="s">
        <v>74</v>
      </c>
      <c r="BQ35" t="s">
        <v>74</v>
      </c>
      <c r="BR35" t="s">
        <v>102</v>
      </c>
      <c r="BS35" t="s">
        <v>793</v>
      </c>
      <c r="BT35" t="str">
        <f>HYPERLINK("https%3A%2F%2Fwww.webofscience.com%2Fwos%2Fwoscc%2Ffull-record%2FWOS:000372760100043","View Full Record in Web of Science")</f>
        <v>View Full Record in Web of Science</v>
      </c>
    </row>
    <row r="36" spans="1:72" x14ac:dyDescent="0.15">
      <c r="A36" t="s">
        <v>72</v>
      </c>
      <c r="B36" t="s">
        <v>794</v>
      </c>
      <c r="C36" t="s">
        <v>74</v>
      </c>
      <c r="D36" t="s">
        <v>74</v>
      </c>
      <c r="E36" t="s">
        <v>74</v>
      </c>
      <c r="F36" t="s">
        <v>795</v>
      </c>
      <c r="G36" t="s">
        <v>74</v>
      </c>
      <c r="H36" t="s">
        <v>74</v>
      </c>
      <c r="I36" t="s">
        <v>796</v>
      </c>
      <c r="J36" t="s">
        <v>335</v>
      </c>
      <c r="K36" t="s">
        <v>74</v>
      </c>
      <c r="L36" t="s">
        <v>74</v>
      </c>
      <c r="M36" t="s">
        <v>78</v>
      </c>
      <c r="N36" t="s">
        <v>108</v>
      </c>
      <c r="O36" t="s">
        <v>74</v>
      </c>
      <c r="P36" t="s">
        <v>74</v>
      </c>
      <c r="Q36" t="s">
        <v>74</v>
      </c>
      <c r="R36" t="s">
        <v>74</v>
      </c>
      <c r="S36" t="s">
        <v>74</v>
      </c>
      <c r="T36" t="s">
        <v>797</v>
      </c>
      <c r="U36" t="s">
        <v>798</v>
      </c>
      <c r="V36" t="s">
        <v>799</v>
      </c>
      <c r="W36" t="s">
        <v>800</v>
      </c>
      <c r="X36" t="s">
        <v>801</v>
      </c>
      <c r="Y36" t="s">
        <v>802</v>
      </c>
      <c r="Z36" t="s">
        <v>803</v>
      </c>
      <c r="AA36" t="s">
        <v>804</v>
      </c>
      <c r="AB36" t="s">
        <v>74</v>
      </c>
      <c r="AC36" t="s">
        <v>805</v>
      </c>
      <c r="AD36" t="s">
        <v>806</v>
      </c>
      <c r="AE36" t="s">
        <v>807</v>
      </c>
      <c r="AF36" t="s">
        <v>74</v>
      </c>
      <c r="AG36">
        <v>73</v>
      </c>
      <c r="AH36">
        <v>0</v>
      </c>
      <c r="AI36">
        <v>0</v>
      </c>
      <c r="AJ36">
        <v>3</v>
      </c>
      <c r="AK36">
        <v>4</v>
      </c>
      <c r="AL36" t="s">
        <v>199</v>
      </c>
      <c r="AM36" t="s">
        <v>200</v>
      </c>
      <c r="AN36" t="s">
        <v>201</v>
      </c>
      <c r="AO36" t="s">
        <v>347</v>
      </c>
      <c r="AP36" t="s">
        <v>348</v>
      </c>
      <c r="AQ36" t="s">
        <v>74</v>
      </c>
      <c r="AR36" t="s">
        <v>335</v>
      </c>
      <c r="AS36" t="s">
        <v>349</v>
      </c>
      <c r="AT36" t="s">
        <v>595</v>
      </c>
      <c r="AU36">
        <v>2024</v>
      </c>
      <c r="AV36">
        <v>139</v>
      </c>
      <c r="AW36" t="s">
        <v>74</v>
      </c>
      <c r="AX36" t="s">
        <v>74</v>
      </c>
      <c r="AY36" t="s">
        <v>74</v>
      </c>
      <c r="AZ36" t="s">
        <v>74</v>
      </c>
      <c r="BA36" t="s">
        <v>74</v>
      </c>
      <c r="BB36" t="s">
        <v>74</v>
      </c>
      <c r="BC36" t="s">
        <v>74</v>
      </c>
      <c r="BD36">
        <v>102736</v>
      </c>
      <c r="BE36" t="s">
        <v>808</v>
      </c>
      <c r="BF36" t="str">
        <f>HYPERLINK("http://dx.doi.org/10.1016/j.hal.2024.102736","http://dx.doi.org/10.1016/j.hal.2024.102736")</f>
        <v>http://dx.doi.org/10.1016/j.hal.2024.102736</v>
      </c>
      <c r="BG36" t="s">
        <v>74</v>
      </c>
      <c r="BH36" t="s">
        <v>809</v>
      </c>
      <c r="BI36">
        <v>10</v>
      </c>
      <c r="BJ36" t="s">
        <v>352</v>
      </c>
      <c r="BK36" t="s">
        <v>98</v>
      </c>
      <c r="BL36" t="s">
        <v>352</v>
      </c>
      <c r="BM36" t="s">
        <v>810</v>
      </c>
      <c r="BN36">
        <v>39567061</v>
      </c>
      <c r="BO36" t="s">
        <v>74</v>
      </c>
      <c r="BP36" t="s">
        <v>74</v>
      </c>
      <c r="BQ36" t="s">
        <v>74</v>
      </c>
      <c r="BR36" t="s">
        <v>102</v>
      </c>
      <c r="BS36" t="s">
        <v>811</v>
      </c>
      <c r="BT36" t="str">
        <f>HYPERLINK("https%3A%2F%2Fwww.webofscience.com%2Fwos%2Fwoscc%2Ffull-record%2FWOS:001340972600001","View Full Record in Web of Science")</f>
        <v>View Full Record in Web of Science</v>
      </c>
    </row>
    <row r="37" spans="1:72" x14ac:dyDescent="0.15">
      <c r="A37" t="s">
        <v>72</v>
      </c>
      <c r="B37" t="s">
        <v>812</v>
      </c>
      <c r="C37" t="s">
        <v>74</v>
      </c>
      <c r="D37" t="s">
        <v>74</v>
      </c>
      <c r="E37" t="s">
        <v>74</v>
      </c>
      <c r="F37" t="s">
        <v>813</v>
      </c>
      <c r="G37" t="s">
        <v>74</v>
      </c>
      <c r="H37" t="s">
        <v>74</v>
      </c>
      <c r="I37" t="s">
        <v>814</v>
      </c>
      <c r="J37" t="s">
        <v>359</v>
      </c>
      <c r="K37" t="s">
        <v>74</v>
      </c>
      <c r="L37" t="s">
        <v>74</v>
      </c>
      <c r="M37" t="s">
        <v>78</v>
      </c>
      <c r="N37" t="s">
        <v>108</v>
      </c>
      <c r="O37" t="s">
        <v>74</v>
      </c>
      <c r="P37" t="s">
        <v>74</v>
      </c>
      <c r="Q37" t="s">
        <v>74</v>
      </c>
      <c r="R37" t="s">
        <v>74</v>
      </c>
      <c r="S37" t="s">
        <v>74</v>
      </c>
      <c r="T37" t="s">
        <v>815</v>
      </c>
      <c r="U37" t="s">
        <v>816</v>
      </c>
      <c r="V37" t="s">
        <v>817</v>
      </c>
      <c r="W37" t="s">
        <v>818</v>
      </c>
      <c r="X37" t="s">
        <v>819</v>
      </c>
      <c r="Y37" t="s">
        <v>820</v>
      </c>
      <c r="Z37" t="s">
        <v>821</v>
      </c>
      <c r="AA37" t="s">
        <v>822</v>
      </c>
      <c r="AB37" t="s">
        <v>823</v>
      </c>
      <c r="AC37" t="s">
        <v>824</v>
      </c>
      <c r="AD37" t="s">
        <v>825</v>
      </c>
      <c r="AE37" t="s">
        <v>826</v>
      </c>
      <c r="AF37" t="s">
        <v>74</v>
      </c>
      <c r="AG37">
        <v>40</v>
      </c>
      <c r="AH37">
        <v>8</v>
      </c>
      <c r="AI37">
        <v>9</v>
      </c>
      <c r="AJ37">
        <v>0</v>
      </c>
      <c r="AK37">
        <v>16</v>
      </c>
      <c r="AL37" t="s">
        <v>372</v>
      </c>
      <c r="AM37" t="s">
        <v>373</v>
      </c>
      <c r="AN37" t="s">
        <v>374</v>
      </c>
      <c r="AO37" t="s">
        <v>74</v>
      </c>
      <c r="AP37" t="s">
        <v>375</v>
      </c>
      <c r="AQ37" t="s">
        <v>74</v>
      </c>
      <c r="AR37" t="s">
        <v>359</v>
      </c>
      <c r="AS37" t="s">
        <v>376</v>
      </c>
      <c r="AT37" t="s">
        <v>827</v>
      </c>
      <c r="AU37">
        <v>2019</v>
      </c>
      <c r="AV37">
        <v>11</v>
      </c>
      <c r="AW37">
        <v>7</v>
      </c>
      <c r="AX37" t="s">
        <v>74</v>
      </c>
      <c r="AY37" t="s">
        <v>74</v>
      </c>
      <c r="AZ37" t="s">
        <v>74</v>
      </c>
      <c r="BA37" t="s">
        <v>74</v>
      </c>
      <c r="BB37" t="s">
        <v>74</v>
      </c>
      <c r="BC37" t="s">
        <v>74</v>
      </c>
      <c r="BD37">
        <v>408</v>
      </c>
      <c r="BE37" t="s">
        <v>828</v>
      </c>
      <c r="BF37" t="str">
        <f>HYPERLINK("http://dx.doi.org/10.3390/toxins11070408","http://dx.doi.org/10.3390/toxins11070408")</f>
        <v>http://dx.doi.org/10.3390/toxins11070408</v>
      </c>
      <c r="BG37" t="s">
        <v>74</v>
      </c>
      <c r="BH37" t="s">
        <v>74</v>
      </c>
      <c r="BI37">
        <v>16</v>
      </c>
      <c r="BJ37" t="s">
        <v>378</v>
      </c>
      <c r="BK37" t="s">
        <v>98</v>
      </c>
      <c r="BL37" t="s">
        <v>378</v>
      </c>
      <c r="BM37" t="s">
        <v>829</v>
      </c>
      <c r="BN37">
        <v>31337041</v>
      </c>
      <c r="BO37" t="s">
        <v>523</v>
      </c>
      <c r="BP37" t="s">
        <v>74</v>
      </c>
      <c r="BQ37" t="s">
        <v>74</v>
      </c>
      <c r="BR37" t="s">
        <v>102</v>
      </c>
      <c r="BS37" t="s">
        <v>830</v>
      </c>
      <c r="BT37" t="str">
        <f>HYPERLINK("https%3A%2F%2Fwww.webofscience.com%2Fwos%2Fwoscc%2Ffull-record%2FWOS:000482110000046","View Full Record in Web of Science")</f>
        <v>View Full Record in Web of Science</v>
      </c>
    </row>
    <row r="38" spans="1:72" x14ac:dyDescent="0.15">
      <c r="A38" t="s">
        <v>72</v>
      </c>
      <c r="B38" t="s">
        <v>831</v>
      </c>
      <c r="C38" t="s">
        <v>74</v>
      </c>
      <c r="D38" t="s">
        <v>74</v>
      </c>
      <c r="E38" t="s">
        <v>74</v>
      </c>
      <c r="F38" t="s">
        <v>832</v>
      </c>
      <c r="G38" t="s">
        <v>74</v>
      </c>
      <c r="H38" t="s">
        <v>74</v>
      </c>
      <c r="I38" t="s">
        <v>833</v>
      </c>
      <c r="J38" t="s">
        <v>834</v>
      </c>
      <c r="K38" t="s">
        <v>74</v>
      </c>
      <c r="L38" t="s">
        <v>74</v>
      </c>
      <c r="M38" t="s">
        <v>78</v>
      </c>
      <c r="N38" t="s">
        <v>108</v>
      </c>
      <c r="O38" t="s">
        <v>74</v>
      </c>
      <c r="P38" t="s">
        <v>74</v>
      </c>
      <c r="Q38" t="s">
        <v>74</v>
      </c>
      <c r="R38" t="s">
        <v>74</v>
      </c>
      <c r="S38" t="s">
        <v>74</v>
      </c>
      <c r="T38" t="s">
        <v>835</v>
      </c>
      <c r="U38" t="s">
        <v>836</v>
      </c>
      <c r="V38" t="s">
        <v>837</v>
      </c>
      <c r="W38" t="s">
        <v>838</v>
      </c>
      <c r="X38" t="s">
        <v>839</v>
      </c>
      <c r="Y38" t="s">
        <v>840</v>
      </c>
      <c r="Z38" t="s">
        <v>841</v>
      </c>
      <c r="AA38" t="s">
        <v>842</v>
      </c>
      <c r="AB38" t="s">
        <v>843</v>
      </c>
      <c r="AC38" t="s">
        <v>844</v>
      </c>
      <c r="AD38" t="s">
        <v>845</v>
      </c>
      <c r="AE38" t="s">
        <v>846</v>
      </c>
      <c r="AF38" t="s">
        <v>74</v>
      </c>
      <c r="AG38">
        <v>37</v>
      </c>
      <c r="AH38">
        <v>4</v>
      </c>
      <c r="AI38">
        <v>4</v>
      </c>
      <c r="AJ38">
        <v>1</v>
      </c>
      <c r="AK38">
        <v>5</v>
      </c>
      <c r="AL38" t="s">
        <v>372</v>
      </c>
      <c r="AM38" t="s">
        <v>373</v>
      </c>
      <c r="AN38" t="s">
        <v>374</v>
      </c>
      <c r="AO38" t="s">
        <v>74</v>
      </c>
      <c r="AP38" t="s">
        <v>847</v>
      </c>
      <c r="AQ38" t="s">
        <v>74</v>
      </c>
      <c r="AR38" t="s">
        <v>848</v>
      </c>
      <c r="AS38" t="s">
        <v>849</v>
      </c>
      <c r="AT38" t="s">
        <v>235</v>
      </c>
      <c r="AU38">
        <v>2021</v>
      </c>
      <c r="AV38">
        <v>19</v>
      </c>
      <c r="AW38">
        <v>9</v>
      </c>
      <c r="AX38" t="s">
        <v>74</v>
      </c>
      <c r="AY38" t="s">
        <v>74</v>
      </c>
      <c r="AZ38" t="s">
        <v>74</v>
      </c>
      <c r="BA38" t="s">
        <v>74</v>
      </c>
      <c r="BB38" t="s">
        <v>74</v>
      </c>
      <c r="BC38" t="s">
        <v>74</v>
      </c>
      <c r="BD38">
        <v>510</v>
      </c>
      <c r="BE38" t="s">
        <v>850</v>
      </c>
      <c r="BF38" t="str">
        <f>HYPERLINK("http://dx.doi.org/10.3390/md19090510","http://dx.doi.org/10.3390/md19090510")</f>
        <v>http://dx.doi.org/10.3390/md19090510</v>
      </c>
      <c r="BG38" t="s">
        <v>74</v>
      </c>
      <c r="BH38" t="s">
        <v>74</v>
      </c>
      <c r="BI38">
        <v>15</v>
      </c>
      <c r="BJ38" t="s">
        <v>851</v>
      </c>
      <c r="BK38" t="s">
        <v>98</v>
      </c>
      <c r="BL38" t="s">
        <v>852</v>
      </c>
      <c r="BM38" t="s">
        <v>853</v>
      </c>
      <c r="BN38">
        <v>34564172</v>
      </c>
      <c r="BO38" t="s">
        <v>523</v>
      </c>
      <c r="BP38" t="s">
        <v>74</v>
      </c>
      <c r="BQ38" t="s">
        <v>74</v>
      </c>
      <c r="BR38" t="s">
        <v>102</v>
      </c>
      <c r="BS38" t="s">
        <v>854</v>
      </c>
      <c r="BT38" t="str">
        <f>HYPERLINK("https%3A%2F%2Fwww.webofscience.com%2Fwos%2Fwoscc%2Ffull-record%2FWOS:000700683700001","View Full Record in Web of Science")</f>
        <v>View Full Record in Web of Science</v>
      </c>
    </row>
    <row r="39" spans="1:72" x14ac:dyDescent="0.15">
      <c r="A39" t="s">
        <v>72</v>
      </c>
      <c r="B39" t="s">
        <v>855</v>
      </c>
      <c r="C39" t="s">
        <v>74</v>
      </c>
      <c r="D39" t="s">
        <v>74</v>
      </c>
      <c r="E39" t="s">
        <v>74</v>
      </c>
      <c r="F39" t="s">
        <v>856</v>
      </c>
      <c r="G39" t="s">
        <v>74</v>
      </c>
      <c r="H39" t="s">
        <v>74</v>
      </c>
      <c r="I39" t="s">
        <v>857</v>
      </c>
      <c r="J39" t="s">
        <v>834</v>
      </c>
      <c r="K39" t="s">
        <v>74</v>
      </c>
      <c r="L39" t="s">
        <v>74</v>
      </c>
      <c r="M39" t="s">
        <v>78</v>
      </c>
      <c r="N39" t="s">
        <v>79</v>
      </c>
      <c r="O39" t="s">
        <v>74</v>
      </c>
      <c r="P39" t="s">
        <v>74</v>
      </c>
      <c r="Q39" t="s">
        <v>74</v>
      </c>
      <c r="R39" t="s">
        <v>74</v>
      </c>
      <c r="S39" t="s">
        <v>74</v>
      </c>
      <c r="T39" t="s">
        <v>858</v>
      </c>
      <c r="U39" t="s">
        <v>859</v>
      </c>
      <c r="V39" t="s">
        <v>860</v>
      </c>
      <c r="W39" t="s">
        <v>861</v>
      </c>
      <c r="X39" t="s">
        <v>862</v>
      </c>
      <c r="Y39" t="s">
        <v>863</v>
      </c>
      <c r="Z39" t="s">
        <v>864</v>
      </c>
      <c r="AA39" t="s">
        <v>865</v>
      </c>
      <c r="AB39" t="s">
        <v>866</v>
      </c>
      <c r="AC39" t="s">
        <v>867</v>
      </c>
      <c r="AD39" t="s">
        <v>868</v>
      </c>
      <c r="AE39" t="s">
        <v>869</v>
      </c>
      <c r="AF39" t="s">
        <v>74</v>
      </c>
      <c r="AG39">
        <v>95</v>
      </c>
      <c r="AH39">
        <v>31</v>
      </c>
      <c r="AI39">
        <v>34</v>
      </c>
      <c r="AJ39">
        <v>1</v>
      </c>
      <c r="AK39">
        <v>43</v>
      </c>
      <c r="AL39" t="s">
        <v>372</v>
      </c>
      <c r="AM39" t="s">
        <v>373</v>
      </c>
      <c r="AN39" t="s">
        <v>374</v>
      </c>
      <c r="AO39" t="s">
        <v>74</v>
      </c>
      <c r="AP39" t="s">
        <v>847</v>
      </c>
      <c r="AQ39" t="s">
        <v>74</v>
      </c>
      <c r="AR39" t="s">
        <v>848</v>
      </c>
      <c r="AS39" t="s">
        <v>849</v>
      </c>
      <c r="AT39" t="s">
        <v>128</v>
      </c>
      <c r="AU39">
        <v>2013</v>
      </c>
      <c r="AV39">
        <v>11</v>
      </c>
      <c r="AW39">
        <v>8</v>
      </c>
      <c r="AX39" t="s">
        <v>74</v>
      </c>
      <c r="AY39" t="s">
        <v>74</v>
      </c>
      <c r="AZ39" t="s">
        <v>74</v>
      </c>
      <c r="BA39" t="s">
        <v>74</v>
      </c>
      <c r="BB39">
        <v>2829</v>
      </c>
      <c r="BC39">
        <v>2845</v>
      </c>
      <c r="BD39" t="s">
        <v>74</v>
      </c>
      <c r="BE39" t="s">
        <v>870</v>
      </c>
      <c r="BF39" t="str">
        <f>HYPERLINK("http://dx.doi.org/10.3390/md11082829","http://dx.doi.org/10.3390/md11082829")</f>
        <v>http://dx.doi.org/10.3390/md11082829</v>
      </c>
      <c r="BG39" t="s">
        <v>74</v>
      </c>
      <c r="BH39" t="s">
        <v>74</v>
      </c>
      <c r="BI39">
        <v>17</v>
      </c>
      <c r="BJ39" t="s">
        <v>851</v>
      </c>
      <c r="BK39" t="s">
        <v>98</v>
      </c>
      <c r="BL39" t="s">
        <v>852</v>
      </c>
      <c r="BM39" t="s">
        <v>871</v>
      </c>
      <c r="BN39">
        <v>23939476</v>
      </c>
      <c r="BO39" t="s">
        <v>872</v>
      </c>
      <c r="BP39" t="s">
        <v>74</v>
      </c>
      <c r="BQ39" t="s">
        <v>74</v>
      </c>
      <c r="BR39" t="s">
        <v>102</v>
      </c>
      <c r="BS39" t="s">
        <v>873</v>
      </c>
      <c r="BT39" t="str">
        <f>HYPERLINK("https%3A%2F%2Fwww.webofscience.com%2Fwos%2Fwoscc%2Ffull-record%2FWOS:000330521300010","View Full Record in Web of Science")</f>
        <v>View Full Record in Web of Science</v>
      </c>
    </row>
    <row r="40" spans="1:72" x14ac:dyDescent="0.15">
      <c r="A40" t="s">
        <v>72</v>
      </c>
      <c r="B40" t="s">
        <v>874</v>
      </c>
      <c r="C40" t="s">
        <v>74</v>
      </c>
      <c r="D40" t="s">
        <v>74</v>
      </c>
      <c r="E40" t="s">
        <v>74</v>
      </c>
      <c r="F40" t="s">
        <v>874</v>
      </c>
      <c r="G40" t="s">
        <v>74</v>
      </c>
      <c r="H40" t="s">
        <v>74</v>
      </c>
      <c r="I40" t="s">
        <v>875</v>
      </c>
      <c r="J40" t="s">
        <v>876</v>
      </c>
      <c r="K40" t="s">
        <v>74</v>
      </c>
      <c r="L40" t="s">
        <v>74</v>
      </c>
      <c r="M40" t="s">
        <v>78</v>
      </c>
      <c r="N40" t="s">
        <v>108</v>
      </c>
      <c r="O40" t="s">
        <v>74</v>
      </c>
      <c r="P40" t="s">
        <v>74</v>
      </c>
      <c r="Q40" t="s">
        <v>74</v>
      </c>
      <c r="R40" t="s">
        <v>74</v>
      </c>
      <c r="S40" t="s">
        <v>74</v>
      </c>
      <c r="T40" t="s">
        <v>877</v>
      </c>
      <c r="U40" t="s">
        <v>878</v>
      </c>
      <c r="V40" t="s">
        <v>879</v>
      </c>
      <c r="W40" t="s">
        <v>880</v>
      </c>
      <c r="X40" t="s">
        <v>74</v>
      </c>
      <c r="Y40" t="s">
        <v>881</v>
      </c>
      <c r="Z40" t="s">
        <v>882</v>
      </c>
      <c r="AA40" t="s">
        <v>883</v>
      </c>
      <c r="AB40" t="s">
        <v>884</v>
      </c>
      <c r="AC40" t="s">
        <v>74</v>
      </c>
      <c r="AD40" t="s">
        <v>74</v>
      </c>
      <c r="AE40" t="s">
        <v>74</v>
      </c>
      <c r="AF40" t="s">
        <v>74</v>
      </c>
      <c r="AG40">
        <v>26</v>
      </c>
      <c r="AH40">
        <v>45</v>
      </c>
      <c r="AI40">
        <v>48</v>
      </c>
      <c r="AJ40">
        <v>1</v>
      </c>
      <c r="AK40">
        <v>10</v>
      </c>
      <c r="AL40" t="s">
        <v>885</v>
      </c>
      <c r="AM40" t="s">
        <v>886</v>
      </c>
      <c r="AN40" t="s">
        <v>887</v>
      </c>
      <c r="AO40" t="s">
        <v>888</v>
      </c>
      <c r="AP40" t="s">
        <v>74</v>
      </c>
      <c r="AQ40" t="s">
        <v>74</v>
      </c>
      <c r="AR40" t="s">
        <v>889</v>
      </c>
      <c r="AS40" t="s">
        <v>890</v>
      </c>
      <c r="AT40" t="s">
        <v>74</v>
      </c>
      <c r="AU40">
        <v>1999</v>
      </c>
      <c r="AV40">
        <v>176</v>
      </c>
      <c r="AW40" t="s">
        <v>74</v>
      </c>
      <c r="AX40" t="s">
        <v>74</v>
      </c>
      <c r="AY40" t="s">
        <v>74</v>
      </c>
      <c r="AZ40" t="s">
        <v>74</v>
      </c>
      <c r="BA40" t="s">
        <v>74</v>
      </c>
      <c r="BB40">
        <v>153</v>
      </c>
      <c r="BC40">
        <v>163</v>
      </c>
      <c r="BD40" t="s">
        <v>74</v>
      </c>
      <c r="BE40" t="s">
        <v>891</v>
      </c>
      <c r="BF40" t="str">
        <f>HYPERLINK("http://dx.doi.org/10.3354/meps176153","http://dx.doi.org/10.3354/meps176153")</f>
        <v>http://dx.doi.org/10.3354/meps176153</v>
      </c>
      <c r="BG40" t="s">
        <v>74</v>
      </c>
      <c r="BH40" t="s">
        <v>74</v>
      </c>
      <c r="BI40">
        <v>11</v>
      </c>
      <c r="BJ40" t="s">
        <v>892</v>
      </c>
      <c r="BK40" t="s">
        <v>98</v>
      </c>
      <c r="BL40" t="s">
        <v>893</v>
      </c>
      <c r="BM40" t="s">
        <v>894</v>
      </c>
      <c r="BN40" t="s">
        <v>74</v>
      </c>
      <c r="BO40" t="s">
        <v>895</v>
      </c>
      <c r="BP40" t="s">
        <v>74</v>
      </c>
      <c r="BQ40" t="s">
        <v>74</v>
      </c>
      <c r="BR40" t="s">
        <v>102</v>
      </c>
      <c r="BS40" t="s">
        <v>896</v>
      </c>
      <c r="BT40" t="str">
        <f>HYPERLINK("https%3A%2F%2Fwww.webofscience.com%2Fwos%2Fwoscc%2Ffull-record%2FWOS:000078918200014","View Full Record in Web of Science")</f>
        <v>View Full Record in Web of Science</v>
      </c>
    </row>
    <row r="41" spans="1:72" x14ac:dyDescent="0.15">
      <c r="A41" t="s">
        <v>72</v>
      </c>
      <c r="B41" t="s">
        <v>897</v>
      </c>
      <c r="C41" t="s">
        <v>74</v>
      </c>
      <c r="D41" t="s">
        <v>74</v>
      </c>
      <c r="E41" t="s">
        <v>74</v>
      </c>
      <c r="F41" t="s">
        <v>898</v>
      </c>
      <c r="G41" t="s">
        <v>74</v>
      </c>
      <c r="H41" t="s">
        <v>74</v>
      </c>
      <c r="I41" t="s">
        <v>899</v>
      </c>
      <c r="J41" t="s">
        <v>335</v>
      </c>
      <c r="K41" t="s">
        <v>74</v>
      </c>
      <c r="L41" t="s">
        <v>74</v>
      </c>
      <c r="M41" t="s">
        <v>78</v>
      </c>
      <c r="N41" t="s">
        <v>108</v>
      </c>
      <c r="O41" t="s">
        <v>74</v>
      </c>
      <c r="P41" t="s">
        <v>74</v>
      </c>
      <c r="Q41" t="s">
        <v>74</v>
      </c>
      <c r="R41" t="s">
        <v>74</v>
      </c>
      <c r="S41" t="s">
        <v>74</v>
      </c>
      <c r="T41" t="s">
        <v>900</v>
      </c>
      <c r="U41" t="s">
        <v>901</v>
      </c>
      <c r="V41" t="s">
        <v>902</v>
      </c>
      <c r="W41" t="s">
        <v>903</v>
      </c>
      <c r="X41" t="s">
        <v>904</v>
      </c>
      <c r="Y41" t="s">
        <v>905</v>
      </c>
      <c r="Z41" t="s">
        <v>906</v>
      </c>
      <c r="AA41" t="s">
        <v>74</v>
      </c>
      <c r="AB41" t="s">
        <v>907</v>
      </c>
      <c r="AC41" t="s">
        <v>908</v>
      </c>
      <c r="AD41" t="s">
        <v>909</v>
      </c>
      <c r="AE41" t="s">
        <v>910</v>
      </c>
      <c r="AF41" t="s">
        <v>74</v>
      </c>
      <c r="AG41">
        <v>62</v>
      </c>
      <c r="AH41">
        <v>72</v>
      </c>
      <c r="AI41">
        <v>88</v>
      </c>
      <c r="AJ41">
        <v>1</v>
      </c>
      <c r="AK41">
        <v>78</v>
      </c>
      <c r="AL41" t="s">
        <v>297</v>
      </c>
      <c r="AM41" t="s">
        <v>200</v>
      </c>
      <c r="AN41" t="s">
        <v>298</v>
      </c>
      <c r="AO41" t="s">
        <v>347</v>
      </c>
      <c r="AP41" t="s">
        <v>348</v>
      </c>
      <c r="AQ41" t="s">
        <v>74</v>
      </c>
      <c r="AR41" t="s">
        <v>335</v>
      </c>
      <c r="AS41" t="s">
        <v>349</v>
      </c>
      <c r="AT41" t="s">
        <v>595</v>
      </c>
      <c r="AU41">
        <v>2016</v>
      </c>
      <c r="AV41">
        <v>59</v>
      </c>
      <c r="AW41" t="s">
        <v>74</v>
      </c>
      <c r="AX41" t="s">
        <v>74</v>
      </c>
      <c r="AY41" t="s">
        <v>74</v>
      </c>
      <c r="AZ41" t="s">
        <v>74</v>
      </c>
      <c r="BA41" t="s">
        <v>74</v>
      </c>
      <c r="BB41">
        <v>59</v>
      </c>
      <c r="BC41">
        <v>66</v>
      </c>
      <c r="BD41" t="s">
        <v>74</v>
      </c>
      <c r="BE41" t="s">
        <v>911</v>
      </c>
      <c r="BF41" t="str">
        <f>HYPERLINK("http://dx.doi.org/10.1016/j.hal.2016.09.007","http://dx.doi.org/10.1016/j.hal.2016.09.007")</f>
        <v>http://dx.doi.org/10.1016/j.hal.2016.09.007</v>
      </c>
      <c r="BG41" t="s">
        <v>74</v>
      </c>
      <c r="BH41" t="s">
        <v>74</v>
      </c>
      <c r="BI41">
        <v>8</v>
      </c>
      <c r="BJ41" t="s">
        <v>352</v>
      </c>
      <c r="BK41" t="s">
        <v>98</v>
      </c>
      <c r="BL41" t="s">
        <v>352</v>
      </c>
      <c r="BM41" t="s">
        <v>912</v>
      </c>
      <c r="BN41">
        <v>28073507</v>
      </c>
      <c r="BO41" t="s">
        <v>354</v>
      </c>
      <c r="BP41" t="s">
        <v>74</v>
      </c>
      <c r="BQ41" t="s">
        <v>74</v>
      </c>
      <c r="BR41" t="s">
        <v>102</v>
      </c>
      <c r="BS41" t="s">
        <v>913</v>
      </c>
      <c r="BT41" t="str">
        <f>HYPERLINK("https%3A%2F%2Fwww.webofscience.com%2Fwos%2Fwoscc%2Ffull-record%2FWOS:000388780400006","View Full Record in Web of Science")</f>
        <v>View Full Record in Web of Science</v>
      </c>
    </row>
    <row r="42" spans="1:72" x14ac:dyDescent="0.15">
      <c r="A42" t="s">
        <v>72</v>
      </c>
      <c r="B42" t="s">
        <v>914</v>
      </c>
      <c r="C42" t="s">
        <v>74</v>
      </c>
      <c r="D42" t="s">
        <v>74</v>
      </c>
      <c r="E42" t="s">
        <v>74</v>
      </c>
      <c r="F42" t="s">
        <v>915</v>
      </c>
      <c r="G42" t="s">
        <v>74</v>
      </c>
      <c r="H42" t="s">
        <v>74</v>
      </c>
      <c r="I42" t="s">
        <v>916</v>
      </c>
      <c r="J42" t="s">
        <v>917</v>
      </c>
      <c r="K42" t="s">
        <v>74</v>
      </c>
      <c r="L42" t="s">
        <v>74</v>
      </c>
      <c r="M42" t="s">
        <v>78</v>
      </c>
      <c r="N42" t="s">
        <v>108</v>
      </c>
      <c r="O42" t="s">
        <v>74</v>
      </c>
      <c r="P42" t="s">
        <v>74</v>
      </c>
      <c r="Q42" t="s">
        <v>74</v>
      </c>
      <c r="R42" t="s">
        <v>74</v>
      </c>
      <c r="S42" t="s">
        <v>74</v>
      </c>
      <c r="T42" t="s">
        <v>918</v>
      </c>
      <c r="U42" t="s">
        <v>919</v>
      </c>
      <c r="V42" t="s">
        <v>920</v>
      </c>
      <c r="W42" t="s">
        <v>921</v>
      </c>
      <c r="X42" t="s">
        <v>922</v>
      </c>
      <c r="Y42" t="s">
        <v>923</v>
      </c>
      <c r="Z42" t="s">
        <v>924</v>
      </c>
      <c r="AA42" t="s">
        <v>74</v>
      </c>
      <c r="AB42" t="s">
        <v>925</v>
      </c>
      <c r="AC42" t="s">
        <v>926</v>
      </c>
      <c r="AD42" t="s">
        <v>927</v>
      </c>
      <c r="AE42" t="s">
        <v>928</v>
      </c>
      <c r="AF42" t="s">
        <v>74</v>
      </c>
      <c r="AG42">
        <v>82</v>
      </c>
      <c r="AH42">
        <v>2</v>
      </c>
      <c r="AI42">
        <v>2</v>
      </c>
      <c r="AJ42">
        <v>10</v>
      </c>
      <c r="AK42">
        <v>19</v>
      </c>
      <c r="AL42" t="s">
        <v>174</v>
      </c>
      <c r="AM42" t="s">
        <v>929</v>
      </c>
      <c r="AN42" t="s">
        <v>930</v>
      </c>
      <c r="AO42" t="s">
        <v>931</v>
      </c>
      <c r="AP42" t="s">
        <v>932</v>
      </c>
      <c r="AQ42" t="s">
        <v>74</v>
      </c>
      <c r="AR42" t="s">
        <v>933</v>
      </c>
      <c r="AS42" t="s">
        <v>934</v>
      </c>
      <c r="AT42" t="s">
        <v>935</v>
      </c>
      <c r="AU42">
        <v>2024</v>
      </c>
      <c r="AV42">
        <v>359</v>
      </c>
      <c r="AW42" t="s">
        <v>74</v>
      </c>
      <c r="AX42" t="s">
        <v>74</v>
      </c>
      <c r="AY42" t="s">
        <v>74</v>
      </c>
      <c r="AZ42" t="s">
        <v>74</v>
      </c>
      <c r="BA42" t="s">
        <v>74</v>
      </c>
      <c r="BB42" t="s">
        <v>74</v>
      </c>
      <c r="BC42" t="s">
        <v>74</v>
      </c>
      <c r="BD42">
        <v>124558</v>
      </c>
      <c r="BE42" t="s">
        <v>936</v>
      </c>
      <c r="BF42" t="str">
        <f>HYPERLINK("http://dx.doi.org/10.1016/j.envpol.2024.124558","http://dx.doi.org/10.1016/j.envpol.2024.124558")</f>
        <v>http://dx.doi.org/10.1016/j.envpol.2024.124558</v>
      </c>
      <c r="BG42" t="s">
        <v>74</v>
      </c>
      <c r="BH42" t="s">
        <v>937</v>
      </c>
      <c r="BI42">
        <v>10</v>
      </c>
      <c r="BJ42" t="s">
        <v>710</v>
      </c>
      <c r="BK42" t="s">
        <v>98</v>
      </c>
      <c r="BL42" t="s">
        <v>711</v>
      </c>
      <c r="BM42" t="s">
        <v>938</v>
      </c>
      <c r="BN42">
        <v>39029861</v>
      </c>
      <c r="BO42" t="s">
        <v>74</v>
      </c>
      <c r="BP42" t="s">
        <v>74</v>
      </c>
      <c r="BQ42" t="s">
        <v>74</v>
      </c>
      <c r="BR42" t="s">
        <v>102</v>
      </c>
      <c r="BS42" t="s">
        <v>939</v>
      </c>
      <c r="BT42" t="str">
        <f>HYPERLINK("https%3A%2F%2Fwww.webofscience.com%2Fwos%2Fwoscc%2Ffull-record%2FWOS:001275677400001","View Full Record in Web of Science")</f>
        <v>View Full Record in Web of Science</v>
      </c>
    </row>
    <row r="43" spans="1:72" x14ac:dyDescent="0.15">
      <c r="A43" t="s">
        <v>72</v>
      </c>
      <c r="B43" t="s">
        <v>940</v>
      </c>
      <c r="C43" t="s">
        <v>74</v>
      </c>
      <c r="D43" t="s">
        <v>74</v>
      </c>
      <c r="E43" t="s">
        <v>74</v>
      </c>
      <c r="F43" t="s">
        <v>941</v>
      </c>
      <c r="G43" t="s">
        <v>74</v>
      </c>
      <c r="H43" t="s">
        <v>74</v>
      </c>
      <c r="I43" t="s">
        <v>942</v>
      </c>
      <c r="J43" t="s">
        <v>359</v>
      </c>
      <c r="K43" t="s">
        <v>74</v>
      </c>
      <c r="L43" t="s">
        <v>74</v>
      </c>
      <c r="M43" t="s">
        <v>78</v>
      </c>
      <c r="N43" t="s">
        <v>79</v>
      </c>
      <c r="O43" t="s">
        <v>74</v>
      </c>
      <c r="P43" t="s">
        <v>74</v>
      </c>
      <c r="Q43" t="s">
        <v>74</v>
      </c>
      <c r="R43" t="s">
        <v>74</v>
      </c>
      <c r="S43" t="s">
        <v>74</v>
      </c>
      <c r="T43" t="s">
        <v>943</v>
      </c>
      <c r="U43" t="s">
        <v>944</v>
      </c>
      <c r="V43" t="s">
        <v>945</v>
      </c>
      <c r="W43" t="s">
        <v>946</v>
      </c>
      <c r="X43" t="s">
        <v>947</v>
      </c>
      <c r="Y43" t="s">
        <v>948</v>
      </c>
      <c r="Z43" t="s">
        <v>949</v>
      </c>
      <c r="AA43" t="s">
        <v>950</v>
      </c>
      <c r="AB43" t="s">
        <v>951</v>
      </c>
      <c r="AC43" t="s">
        <v>952</v>
      </c>
      <c r="AD43" t="s">
        <v>953</v>
      </c>
      <c r="AE43" t="s">
        <v>954</v>
      </c>
      <c r="AF43" t="s">
        <v>74</v>
      </c>
      <c r="AG43">
        <v>108</v>
      </c>
      <c r="AH43">
        <v>44</v>
      </c>
      <c r="AI43">
        <v>52</v>
      </c>
      <c r="AJ43">
        <v>3</v>
      </c>
      <c r="AK43">
        <v>98</v>
      </c>
      <c r="AL43" t="s">
        <v>372</v>
      </c>
      <c r="AM43" t="s">
        <v>373</v>
      </c>
      <c r="AN43" t="s">
        <v>374</v>
      </c>
      <c r="AO43" t="s">
        <v>74</v>
      </c>
      <c r="AP43" t="s">
        <v>375</v>
      </c>
      <c r="AQ43" t="s">
        <v>74</v>
      </c>
      <c r="AR43" t="s">
        <v>359</v>
      </c>
      <c r="AS43" t="s">
        <v>376</v>
      </c>
      <c r="AT43" t="s">
        <v>665</v>
      </c>
      <c r="AU43">
        <v>2020</v>
      </c>
      <c r="AV43">
        <v>12</v>
      </c>
      <c r="AW43">
        <v>5</v>
      </c>
      <c r="AX43" t="s">
        <v>74</v>
      </c>
      <c r="AY43" t="s">
        <v>74</v>
      </c>
      <c r="AZ43" t="s">
        <v>74</v>
      </c>
      <c r="BA43" t="s">
        <v>74</v>
      </c>
      <c r="BB43" t="s">
        <v>74</v>
      </c>
      <c r="BC43" t="s">
        <v>74</v>
      </c>
      <c r="BD43">
        <v>344</v>
      </c>
      <c r="BE43" t="s">
        <v>955</v>
      </c>
      <c r="BF43" t="str">
        <f>HYPERLINK("http://dx.doi.org/10.3390/toxins12050344","http://dx.doi.org/10.3390/toxins12050344")</f>
        <v>http://dx.doi.org/10.3390/toxins12050344</v>
      </c>
      <c r="BG43" t="s">
        <v>74</v>
      </c>
      <c r="BH43" t="s">
        <v>74</v>
      </c>
      <c r="BI43">
        <v>20</v>
      </c>
      <c r="BJ43" t="s">
        <v>378</v>
      </c>
      <c r="BK43" t="s">
        <v>98</v>
      </c>
      <c r="BL43" t="s">
        <v>378</v>
      </c>
      <c r="BM43" t="s">
        <v>956</v>
      </c>
      <c r="BN43">
        <v>32456077</v>
      </c>
      <c r="BO43" t="s">
        <v>523</v>
      </c>
      <c r="BP43" t="s">
        <v>74</v>
      </c>
      <c r="BQ43" t="s">
        <v>74</v>
      </c>
      <c r="BR43" t="s">
        <v>102</v>
      </c>
      <c r="BS43" t="s">
        <v>957</v>
      </c>
      <c r="BT43" t="str">
        <f>HYPERLINK("https%3A%2F%2Fwww.webofscience.com%2Fwos%2Fwoscc%2Ffull-record%2FWOS:000541799400008","View Full Record in Web of Science")</f>
        <v>View Full Record in Web of Science</v>
      </c>
    </row>
    <row r="44" spans="1:72" x14ac:dyDescent="0.15">
      <c r="A44" t="s">
        <v>72</v>
      </c>
      <c r="B44" t="s">
        <v>958</v>
      </c>
      <c r="C44" t="s">
        <v>74</v>
      </c>
      <c r="D44" t="s">
        <v>74</v>
      </c>
      <c r="E44" t="s">
        <v>74</v>
      </c>
      <c r="F44" t="s">
        <v>959</v>
      </c>
      <c r="G44" t="s">
        <v>74</v>
      </c>
      <c r="H44" t="s">
        <v>74</v>
      </c>
      <c r="I44" t="s">
        <v>960</v>
      </c>
      <c r="J44" t="s">
        <v>359</v>
      </c>
      <c r="K44" t="s">
        <v>74</v>
      </c>
      <c r="L44" t="s">
        <v>74</v>
      </c>
      <c r="M44" t="s">
        <v>78</v>
      </c>
      <c r="N44" t="s">
        <v>108</v>
      </c>
      <c r="O44" t="s">
        <v>74</v>
      </c>
      <c r="P44" t="s">
        <v>74</v>
      </c>
      <c r="Q44" t="s">
        <v>74</v>
      </c>
      <c r="R44" t="s">
        <v>74</v>
      </c>
      <c r="S44" t="s">
        <v>74</v>
      </c>
      <c r="T44" t="s">
        <v>961</v>
      </c>
      <c r="U44" t="s">
        <v>962</v>
      </c>
      <c r="V44" t="s">
        <v>963</v>
      </c>
      <c r="W44" t="s">
        <v>964</v>
      </c>
      <c r="X44" t="s">
        <v>965</v>
      </c>
      <c r="Y44" t="s">
        <v>966</v>
      </c>
      <c r="Z44" t="s">
        <v>967</v>
      </c>
      <c r="AA44" t="s">
        <v>968</v>
      </c>
      <c r="AB44" t="s">
        <v>969</v>
      </c>
      <c r="AC44" t="s">
        <v>970</v>
      </c>
      <c r="AD44" t="s">
        <v>971</v>
      </c>
      <c r="AE44" t="s">
        <v>972</v>
      </c>
      <c r="AF44" t="s">
        <v>74</v>
      </c>
      <c r="AG44">
        <v>66</v>
      </c>
      <c r="AH44">
        <v>14</v>
      </c>
      <c r="AI44">
        <v>15</v>
      </c>
      <c r="AJ44">
        <v>0</v>
      </c>
      <c r="AK44">
        <v>19</v>
      </c>
      <c r="AL44" t="s">
        <v>372</v>
      </c>
      <c r="AM44" t="s">
        <v>373</v>
      </c>
      <c r="AN44" t="s">
        <v>374</v>
      </c>
      <c r="AO44" t="s">
        <v>74</v>
      </c>
      <c r="AP44" t="s">
        <v>375</v>
      </c>
      <c r="AQ44" t="s">
        <v>74</v>
      </c>
      <c r="AR44" t="s">
        <v>359</v>
      </c>
      <c r="AS44" t="s">
        <v>376</v>
      </c>
      <c r="AT44" t="s">
        <v>128</v>
      </c>
      <c r="AU44">
        <v>2021</v>
      </c>
      <c r="AV44">
        <v>13</v>
      </c>
      <c r="AW44">
        <v>8</v>
      </c>
      <c r="AX44" t="s">
        <v>74</v>
      </c>
      <c r="AY44" t="s">
        <v>74</v>
      </c>
      <c r="AZ44" t="s">
        <v>74</v>
      </c>
      <c r="BA44" t="s">
        <v>74</v>
      </c>
      <c r="BB44" t="s">
        <v>74</v>
      </c>
      <c r="BC44" t="s">
        <v>74</v>
      </c>
      <c r="BD44">
        <v>564</v>
      </c>
      <c r="BE44" t="s">
        <v>973</v>
      </c>
      <c r="BF44" t="str">
        <f>HYPERLINK("http://dx.doi.org/10.3390/toxins13080564","http://dx.doi.org/10.3390/toxins13080564")</f>
        <v>http://dx.doi.org/10.3390/toxins13080564</v>
      </c>
      <c r="BG44" t="s">
        <v>74</v>
      </c>
      <c r="BH44" t="s">
        <v>74</v>
      </c>
      <c r="BI44">
        <v>19</v>
      </c>
      <c r="BJ44" t="s">
        <v>378</v>
      </c>
      <c r="BK44" t="s">
        <v>98</v>
      </c>
      <c r="BL44" t="s">
        <v>378</v>
      </c>
      <c r="BM44" t="s">
        <v>974</v>
      </c>
      <c r="BN44">
        <v>34437435</v>
      </c>
      <c r="BO44" t="s">
        <v>499</v>
      </c>
      <c r="BP44" t="s">
        <v>74</v>
      </c>
      <c r="BQ44" t="s">
        <v>74</v>
      </c>
      <c r="BR44" t="s">
        <v>102</v>
      </c>
      <c r="BS44" t="s">
        <v>975</v>
      </c>
      <c r="BT44" t="str">
        <f>HYPERLINK("https%3A%2F%2Fwww.webofscience.com%2Fwos%2Fwoscc%2Ffull-record%2FWOS:000690137800001","View Full Record in Web of Science")</f>
        <v>View Full Record in Web of Science</v>
      </c>
    </row>
    <row r="45" spans="1:72" x14ac:dyDescent="0.15">
      <c r="A45" t="s">
        <v>72</v>
      </c>
      <c r="B45" t="s">
        <v>976</v>
      </c>
      <c r="C45" t="s">
        <v>74</v>
      </c>
      <c r="D45" t="s">
        <v>74</v>
      </c>
      <c r="E45" t="s">
        <v>74</v>
      </c>
      <c r="F45" t="s">
        <v>977</v>
      </c>
      <c r="G45" t="s">
        <v>74</v>
      </c>
      <c r="H45" t="s">
        <v>74</v>
      </c>
      <c r="I45" t="s">
        <v>978</v>
      </c>
      <c r="J45" t="s">
        <v>694</v>
      </c>
      <c r="K45" t="s">
        <v>74</v>
      </c>
      <c r="L45" t="s">
        <v>74</v>
      </c>
      <c r="M45" t="s">
        <v>78</v>
      </c>
      <c r="N45" t="s">
        <v>108</v>
      </c>
      <c r="O45" t="s">
        <v>74</v>
      </c>
      <c r="P45" t="s">
        <v>74</v>
      </c>
      <c r="Q45" t="s">
        <v>74</v>
      </c>
      <c r="R45" t="s">
        <v>74</v>
      </c>
      <c r="S45" t="s">
        <v>74</v>
      </c>
      <c r="T45" t="s">
        <v>979</v>
      </c>
      <c r="U45" t="s">
        <v>980</v>
      </c>
      <c r="V45" t="s">
        <v>981</v>
      </c>
      <c r="W45" t="s">
        <v>982</v>
      </c>
      <c r="X45" t="s">
        <v>983</v>
      </c>
      <c r="Y45" t="s">
        <v>984</v>
      </c>
      <c r="Z45" t="s">
        <v>785</v>
      </c>
      <c r="AA45" t="s">
        <v>985</v>
      </c>
      <c r="AB45" t="s">
        <v>986</v>
      </c>
      <c r="AC45" t="s">
        <v>987</v>
      </c>
      <c r="AD45" t="s">
        <v>988</v>
      </c>
      <c r="AE45" t="s">
        <v>989</v>
      </c>
      <c r="AF45" t="s">
        <v>74</v>
      </c>
      <c r="AG45">
        <v>47</v>
      </c>
      <c r="AH45">
        <v>13</v>
      </c>
      <c r="AI45">
        <v>14</v>
      </c>
      <c r="AJ45">
        <v>0</v>
      </c>
      <c r="AK45">
        <v>27</v>
      </c>
      <c r="AL45" t="s">
        <v>396</v>
      </c>
      <c r="AM45" t="s">
        <v>175</v>
      </c>
      <c r="AN45" t="s">
        <v>397</v>
      </c>
      <c r="AO45" t="s">
        <v>706</v>
      </c>
      <c r="AP45" t="s">
        <v>707</v>
      </c>
      <c r="AQ45" t="s">
        <v>74</v>
      </c>
      <c r="AR45" t="s">
        <v>694</v>
      </c>
      <c r="AS45" t="s">
        <v>708</v>
      </c>
      <c r="AT45" t="s">
        <v>327</v>
      </c>
      <c r="AU45">
        <v>2018</v>
      </c>
      <c r="AV45">
        <v>190</v>
      </c>
      <c r="AW45" t="s">
        <v>74</v>
      </c>
      <c r="AX45" t="s">
        <v>74</v>
      </c>
      <c r="AY45" t="s">
        <v>74</v>
      </c>
      <c r="AZ45" t="s">
        <v>74</v>
      </c>
      <c r="BA45" t="s">
        <v>74</v>
      </c>
      <c r="BB45">
        <v>166</v>
      </c>
      <c r="BC45">
        <v>173</v>
      </c>
      <c r="BD45" t="s">
        <v>74</v>
      </c>
      <c r="BE45" t="s">
        <v>990</v>
      </c>
      <c r="BF45" t="str">
        <f>HYPERLINK("http://dx.doi.org/10.1016/j.chemosphere.2017.09.100","http://dx.doi.org/10.1016/j.chemosphere.2017.09.100")</f>
        <v>http://dx.doi.org/10.1016/j.chemosphere.2017.09.100</v>
      </c>
      <c r="BG45" t="s">
        <v>74</v>
      </c>
      <c r="BH45" t="s">
        <v>74</v>
      </c>
      <c r="BI45">
        <v>8</v>
      </c>
      <c r="BJ45" t="s">
        <v>710</v>
      </c>
      <c r="BK45" t="s">
        <v>98</v>
      </c>
      <c r="BL45" t="s">
        <v>711</v>
      </c>
      <c r="BM45" t="s">
        <v>991</v>
      </c>
      <c r="BN45">
        <v>28987405</v>
      </c>
      <c r="BO45" t="s">
        <v>74</v>
      </c>
      <c r="BP45" t="s">
        <v>74</v>
      </c>
      <c r="BQ45" t="s">
        <v>74</v>
      </c>
      <c r="BR45" t="s">
        <v>102</v>
      </c>
      <c r="BS45" t="s">
        <v>992</v>
      </c>
      <c r="BT45" t="str">
        <f>HYPERLINK("https%3A%2F%2Fwww.webofscience.com%2Fwos%2Fwoscc%2Ffull-record%2FWOS:000414881600018","View Full Record in Web of Science")</f>
        <v>View Full Record in Web of Science</v>
      </c>
    </row>
    <row r="46" spans="1:72" x14ac:dyDescent="0.15">
      <c r="A46" t="s">
        <v>72</v>
      </c>
      <c r="B46" t="s">
        <v>993</v>
      </c>
      <c r="C46" t="s">
        <v>74</v>
      </c>
      <c r="D46" t="s">
        <v>74</v>
      </c>
      <c r="E46" t="s">
        <v>74</v>
      </c>
      <c r="F46" t="s">
        <v>993</v>
      </c>
      <c r="G46" t="s">
        <v>74</v>
      </c>
      <c r="H46" t="s">
        <v>74</v>
      </c>
      <c r="I46" t="s">
        <v>994</v>
      </c>
      <c r="J46" t="s">
        <v>335</v>
      </c>
      <c r="K46" t="s">
        <v>74</v>
      </c>
      <c r="L46" t="s">
        <v>74</v>
      </c>
      <c r="M46" t="s">
        <v>78</v>
      </c>
      <c r="N46" t="s">
        <v>108</v>
      </c>
      <c r="O46" t="s">
        <v>74</v>
      </c>
      <c r="P46" t="s">
        <v>74</v>
      </c>
      <c r="Q46" t="s">
        <v>74</v>
      </c>
      <c r="R46" t="s">
        <v>74</v>
      </c>
      <c r="S46" t="s">
        <v>74</v>
      </c>
      <c r="T46" t="s">
        <v>995</v>
      </c>
      <c r="U46" t="s">
        <v>996</v>
      </c>
      <c r="V46" t="s">
        <v>997</v>
      </c>
      <c r="W46" t="s">
        <v>998</v>
      </c>
      <c r="X46" t="s">
        <v>999</v>
      </c>
      <c r="Y46" t="s">
        <v>1000</v>
      </c>
      <c r="Z46" t="s">
        <v>1001</v>
      </c>
      <c r="AA46" t="s">
        <v>1002</v>
      </c>
      <c r="AB46" t="s">
        <v>1003</v>
      </c>
      <c r="AC46" t="s">
        <v>74</v>
      </c>
      <c r="AD46" t="s">
        <v>74</v>
      </c>
      <c r="AE46" t="s">
        <v>74</v>
      </c>
      <c r="AF46" t="s">
        <v>74</v>
      </c>
      <c r="AG46">
        <v>17</v>
      </c>
      <c r="AH46">
        <v>12</v>
      </c>
      <c r="AI46">
        <v>15</v>
      </c>
      <c r="AJ46">
        <v>0</v>
      </c>
      <c r="AK46">
        <v>7</v>
      </c>
      <c r="AL46" t="s">
        <v>297</v>
      </c>
      <c r="AM46" t="s">
        <v>200</v>
      </c>
      <c r="AN46" t="s">
        <v>298</v>
      </c>
      <c r="AO46" t="s">
        <v>347</v>
      </c>
      <c r="AP46" t="s">
        <v>348</v>
      </c>
      <c r="AQ46" t="s">
        <v>74</v>
      </c>
      <c r="AR46" t="s">
        <v>335</v>
      </c>
      <c r="AS46" t="s">
        <v>349</v>
      </c>
      <c r="AT46" t="s">
        <v>540</v>
      </c>
      <c r="AU46">
        <v>2003</v>
      </c>
      <c r="AV46">
        <v>2</v>
      </c>
      <c r="AW46">
        <v>1</v>
      </c>
      <c r="AX46" t="s">
        <v>74</v>
      </c>
      <c r="AY46" t="s">
        <v>74</v>
      </c>
      <c r="AZ46" t="s">
        <v>74</v>
      </c>
      <c r="BA46" t="s">
        <v>74</v>
      </c>
      <c r="BB46">
        <v>75</v>
      </c>
      <c r="BC46">
        <v>81</v>
      </c>
      <c r="BD46" t="s">
        <v>1004</v>
      </c>
      <c r="BE46" t="s">
        <v>1005</v>
      </c>
      <c r="BF46" t="str">
        <f>HYPERLINK("http://dx.doi.org/10.1016/S1568-9883(02)00068-9","http://dx.doi.org/10.1016/S1568-9883(02)00068-9")</f>
        <v>http://dx.doi.org/10.1016/S1568-9883(02)00068-9</v>
      </c>
      <c r="BG46" t="s">
        <v>74</v>
      </c>
      <c r="BH46" t="s">
        <v>74</v>
      </c>
      <c r="BI46">
        <v>7</v>
      </c>
      <c r="BJ46" t="s">
        <v>352</v>
      </c>
      <c r="BK46" t="s">
        <v>98</v>
      </c>
      <c r="BL46" t="s">
        <v>352</v>
      </c>
      <c r="BM46" t="s">
        <v>1006</v>
      </c>
      <c r="BN46" t="s">
        <v>74</v>
      </c>
      <c r="BO46" t="s">
        <v>74</v>
      </c>
      <c r="BP46" t="s">
        <v>74</v>
      </c>
      <c r="BQ46" t="s">
        <v>74</v>
      </c>
      <c r="BR46" t="s">
        <v>102</v>
      </c>
      <c r="BS46" t="s">
        <v>1007</v>
      </c>
      <c r="BT46" t="str">
        <f>HYPERLINK("https%3A%2F%2Fwww.webofscience.com%2Fwos%2Fwoscc%2Ffull-record%2FWOS:000220864400007","View Full Record in Web of Science")</f>
        <v>View Full Record in Web of Science</v>
      </c>
    </row>
    <row r="47" spans="1:72" x14ac:dyDescent="0.15">
      <c r="A47" t="s">
        <v>72</v>
      </c>
      <c r="B47" t="s">
        <v>1008</v>
      </c>
      <c r="C47" t="s">
        <v>74</v>
      </c>
      <c r="D47" t="s">
        <v>74</v>
      </c>
      <c r="E47" t="s">
        <v>74</v>
      </c>
      <c r="F47" t="s">
        <v>1009</v>
      </c>
      <c r="G47" t="s">
        <v>74</v>
      </c>
      <c r="H47" t="s">
        <v>74</v>
      </c>
      <c r="I47" t="s">
        <v>1010</v>
      </c>
      <c r="J47" t="s">
        <v>1011</v>
      </c>
      <c r="K47" t="s">
        <v>74</v>
      </c>
      <c r="L47" t="s">
        <v>74</v>
      </c>
      <c r="M47" t="s">
        <v>78</v>
      </c>
      <c r="N47" t="s">
        <v>108</v>
      </c>
      <c r="O47" t="s">
        <v>74</v>
      </c>
      <c r="P47" t="s">
        <v>74</v>
      </c>
      <c r="Q47" t="s">
        <v>74</v>
      </c>
      <c r="R47" t="s">
        <v>74</v>
      </c>
      <c r="S47" t="s">
        <v>74</v>
      </c>
      <c r="T47" t="s">
        <v>1012</v>
      </c>
      <c r="U47" t="s">
        <v>1013</v>
      </c>
      <c r="V47" t="s">
        <v>1014</v>
      </c>
      <c r="W47" t="s">
        <v>1015</v>
      </c>
      <c r="X47" t="s">
        <v>1016</v>
      </c>
      <c r="Y47" t="s">
        <v>1017</v>
      </c>
      <c r="Z47" t="s">
        <v>1018</v>
      </c>
      <c r="AA47" t="s">
        <v>1019</v>
      </c>
      <c r="AB47" t="s">
        <v>1020</v>
      </c>
      <c r="AC47" t="s">
        <v>1021</v>
      </c>
      <c r="AD47" t="s">
        <v>1022</v>
      </c>
      <c r="AE47" t="s">
        <v>1023</v>
      </c>
      <c r="AF47" t="s">
        <v>74</v>
      </c>
      <c r="AG47">
        <v>62</v>
      </c>
      <c r="AH47">
        <v>24</v>
      </c>
      <c r="AI47">
        <v>27</v>
      </c>
      <c r="AJ47">
        <v>0</v>
      </c>
      <c r="AK47">
        <v>22</v>
      </c>
      <c r="AL47" t="s">
        <v>1024</v>
      </c>
      <c r="AM47" t="s">
        <v>1025</v>
      </c>
      <c r="AN47" t="s">
        <v>1026</v>
      </c>
      <c r="AO47" t="s">
        <v>74</v>
      </c>
      <c r="AP47" t="s">
        <v>1027</v>
      </c>
      <c r="AQ47" t="s">
        <v>74</v>
      </c>
      <c r="AR47" t="s">
        <v>1028</v>
      </c>
      <c r="AS47" t="s">
        <v>1029</v>
      </c>
      <c r="AT47" t="s">
        <v>1030</v>
      </c>
      <c r="AU47">
        <v>2018</v>
      </c>
      <c r="AV47">
        <v>5</v>
      </c>
      <c r="AW47" t="s">
        <v>74</v>
      </c>
      <c r="AX47" t="s">
        <v>74</v>
      </c>
      <c r="AY47" t="s">
        <v>74</v>
      </c>
      <c r="AZ47" t="s">
        <v>74</v>
      </c>
      <c r="BA47" t="s">
        <v>74</v>
      </c>
      <c r="BB47" t="s">
        <v>74</v>
      </c>
      <c r="BC47" t="s">
        <v>74</v>
      </c>
      <c r="BD47">
        <v>335</v>
      </c>
      <c r="BE47" t="s">
        <v>1031</v>
      </c>
      <c r="BF47" t="str">
        <f>HYPERLINK("http://dx.doi.org/10.3389/fmars.2018.00335","http://dx.doi.org/10.3389/fmars.2018.00335")</f>
        <v>http://dx.doi.org/10.3389/fmars.2018.00335</v>
      </c>
      <c r="BG47" t="s">
        <v>74</v>
      </c>
      <c r="BH47" t="s">
        <v>74</v>
      </c>
      <c r="BI47">
        <v>13</v>
      </c>
      <c r="BJ47" t="s">
        <v>1032</v>
      </c>
      <c r="BK47" t="s">
        <v>98</v>
      </c>
      <c r="BL47" t="s">
        <v>209</v>
      </c>
      <c r="BM47" t="s">
        <v>1033</v>
      </c>
      <c r="BN47" t="s">
        <v>74</v>
      </c>
      <c r="BO47" t="s">
        <v>101</v>
      </c>
      <c r="BP47" t="s">
        <v>74</v>
      </c>
      <c r="BQ47" t="s">
        <v>74</v>
      </c>
      <c r="BR47" t="s">
        <v>102</v>
      </c>
      <c r="BS47" t="s">
        <v>1034</v>
      </c>
      <c r="BT47" t="str">
        <f>HYPERLINK("https%3A%2F%2Fwww.webofscience.com%2Fwos%2Fwoscc%2Ffull-record%2FWOS:000457320300001","View Full Record in Web of Science")</f>
        <v>View Full Record in Web of Science</v>
      </c>
    </row>
    <row r="48" spans="1:72" x14ac:dyDescent="0.15">
      <c r="A48" t="s">
        <v>72</v>
      </c>
      <c r="B48" t="s">
        <v>1035</v>
      </c>
      <c r="C48" t="s">
        <v>74</v>
      </c>
      <c r="D48" t="s">
        <v>74</v>
      </c>
      <c r="E48" t="s">
        <v>74</v>
      </c>
      <c r="F48" t="s">
        <v>1036</v>
      </c>
      <c r="G48" t="s">
        <v>74</v>
      </c>
      <c r="H48" t="s">
        <v>74</v>
      </c>
      <c r="I48" t="s">
        <v>1037</v>
      </c>
      <c r="J48" t="s">
        <v>163</v>
      </c>
      <c r="K48" t="s">
        <v>74</v>
      </c>
      <c r="L48" t="s">
        <v>74</v>
      </c>
      <c r="M48" t="s">
        <v>78</v>
      </c>
      <c r="N48" t="s">
        <v>108</v>
      </c>
      <c r="O48" t="s">
        <v>74</v>
      </c>
      <c r="P48" t="s">
        <v>74</v>
      </c>
      <c r="Q48" t="s">
        <v>74</v>
      </c>
      <c r="R48" t="s">
        <v>74</v>
      </c>
      <c r="S48" t="s">
        <v>74</v>
      </c>
      <c r="T48" t="s">
        <v>1038</v>
      </c>
      <c r="U48" t="s">
        <v>1039</v>
      </c>
      <c r="V48" t="s">
        <v>1040</v>
      </c>
      <c r="W48" t="s">
        <v>1041</v>
      </c>
      <c r="X48" t="s">
        <v>1042</v>
      </c>
      <c r="Y48" t="s">
        <v>1043</v>
      </c>
      <c r="Z48" t="s">
        <v>1044</v>
      </c>
      <c r="AA48" t="s">
        <v>1045</v>
      </c>
      <c r="AB48" t="s">
        <v>1046</v>
      </c>
      <c r="AC48" t="s">
        <v>1047</v>
      </c>
      <c r="AD48" t="s">
        <v>1048</v>
      </c>
      <c r="AE48" t="s">
        <v>1049</v>
      </c>
      <c r="AF48" t="s">
        <v>74</v>
      </c>
      <c r="AG48">
        <v>37</v>
      </c>
      <c r="AH48">
        <v>18</v>
      </c>
      <c r="AI48">
        <v>19</v>
      </c>
      <c r="AJ48">
        <v>0</v>
      </c>
      <c r="AK48">
        <v>35</v>
      </c>
      <c r="AL48" t="s">
        <v>174</v>
      </c>
      <c r="AM48" t="s">
        <v>929</v>
      </c>
      <c r="AN48" t="s">
        <v>930</v>
      </c>
      <c r="AO48" t="s">
        <v>177</v>
      </c>
      <c r="AP48" t="s">
        <v>1050</v>
      </c>
      <c r="AQ48" t="s">
        <v>74</v>
      </c>
      <c r="AR48" t="s">
        <v>163</v>
      </c>
      <c r="AS48" t="s">
        <v>178</v>
      </c>
      <c r="AT48" t="s">
        <v>540</v>
      </c>
      <c r="AU48">
        <v>2017</v>
      </c>
      <c r="AV48">
        <v>73</v>
      </c>
      <c r="AW48" t="s">
        <v>74</v>
      </c>
      <c r="AX48" t="s">
        <v>1051</v>
      </c>
      <c r="AY48" t="s">
        <v>74</v>
      </c>
      <c r="AZ48" t="s">
        <v>74</v>
      </c>
      <c r="BA48" t="s">
        <v>74</v>
      </c>
      <c r="BB48">
        <v>971</v>
      </c>
      <c r="BC48">
        <v>980</v>
      </c>
      <c r="BD48" t="s">
        <v>74</v>
      </c>
      <c r="BE48" t="s">
        <v>1052</v>
      </c>
      <c r="BF48" t="str">
        <f>HYPERLINK("http://dx.doi.org/10.1016/j.foodcont.2016.10.012","http://dx.doi.org/10.1016/j.foodcont.2016.10.012")</f>
        <v>http://dx.doi.org/10.1016/j.foodcont.2016.10.012</v>
      </c>
      <c r="BG48" t="s">
        <v>74</v>
      </c>
      <c r="BH48" t="s">
        <v>74</v>
      </c>
      <c r="BI48">
        <v>10</v>
      </c>
      <c r="BJ48" t="s">
        <v>181</v>
      </c>
      <c r="BK48" t="s">
        <v>98</v>
      </c>
      <c r="BL48" t="s">
        <v>181</v>
      </c>
      <c r="BM48" t="s">
        <v>1053</v>
      </c>
      <c r="BN48" t="s">
        <v>74</v>
      </c>
      <c r="BO48" t="s">
        <v>74</v>
      </c>
      <c r="BP48" t="s">
        <v>74</v>
      </c>
      <c r="BQ48" t="s">
        <v>74</v>
      </c>
      <c r="BR48" t="s">
        <v>102</v>
      </c>
      <c r="BS48" t="s">
        <v>1054</v>
      </c>
      <c r="BT48" t="str">
        <f>HYPERLINK("https%3A%2F%2Fwww.webofscience.com%2Fwos%2Fwoscc%2Ffull-record%2FWOS:000405537400026","View Full Record in Web of Science")</f>
        <v>View Full Record in Web of Science</v>
      </c>
    </row>
    <row r="49" spans="1:72" x14ac:dyDescent="0.15">
      <c r="A49" t="s">
        <v>72</v>
      </c>
      <c r="B49" t="s">
        <v>1055</v>
      </c>
      <c r="C49" t="s">
        <v>74</v>
      </c>
      <c r="D49" t="s">
        <v>74</v>
      </c>
      <c r="E49" t="s">
        <v>74</v>
      </c>
      <c r="F49" t="s">
        <v>1055</v>
      </c>
      <c r="G49" t="s">
        <v>74</v>
      </c>
      <c r="H49" t="s">
        <v>74</v>
      </c>
      <c r="I49" t="s">
        <v>1056</v>
      </c>
      <c r="J49" t="s">
        <v>876</v>
      </c>
      <c r="K49" t="s">
        <v>74</v>
      </c>
      <c r="L49" t="s">
        <v>74</v>
      </c>
      <c r="M49" t="s">
        <v>78</v>
      </c>
      <c r="N49" t="s">
        <v>108</v>
      </c>
      <c r="O49" t="s">
        <v>74</v>
      </c>
      <c r="P49" t="s">
        <v>74</v>
      </c>
      <c r="Q49" t="s">
        <v>74</v>
      </c>
      <c r="R49" t="s">
        <v>74</v>
      </c>
      <c r="S49" t="s">
        <v>74</v>
      </c>
      <c r="T49" t="s">
        <v>1057</v>
      </c>
      <c r="U49" t="s">
        <v>1058</v>
      </c>
      <c r="V49" t="s">
        <v>1059</v>
      </c>
      <c r="W49" t="s">
        <v>1060</v>
      </c>
      <c r="X49" t="s">
        <v>1061</v>
      </c>
      <c r="Y49" t="s">
        <v>1062</v>
      </c>
      <c r="Z49" t="s">
        <v>1063</v>
      </c>
      <c r="AA49" t="s">
        <v>74</v>
      </c>
      <c r="AB49" t="s">
        <v>1064</v>
      </c>
      <c r="AC49" t="s">
        <v>74</v>
      </c>
      <c r="AD49" t="s">
        <v>74</v>
      </c>
      <c r="AE49" t="s">
        <v>74</v>
      </c>
      <c r="AF49" t="s">
        <v>74</v>
      </c>
      <c r="AG49">
        <v>12</v>
      </c>
      <c r="AH49">
        <v>30</v>
      </c>
      <c r="AI49">
        <v>32</v>
      </c>
      <c r="AJ49">
        <v>0</v>
      </c>
      <c r="AK49">
        <v>11</v>
      </c>
      <c r="AL49" t="s">
        <v>885</v>
      </c>
      <c r="AM49" t="s">
        <v>886</v>
      </c>
      <c r="AN49" t="s">
        <v>887</v>
      </c>
      <c r="AO49" t="s">
        <v>888</v>
      </c>
      <c r="AP49" t="s">
        <v>1065</v>
      </c>
      <c r="AQ49" t="s">
        <v>74</v>
      </c>
      <c r="AR49" t="s">
        <v>889</v>
      </c>
      <c r="AS49" t="s">
        <v>890</v>
      </c>
      <c r="AT49" t="s">
        <v>74</v>
      </c>
      <c r="AU49">
        <v>2001</v>
      </c>
      <c r="AV49">
        <v>220</v>
      </c>
      <c r="AW49" t="s">
        <v>74</v>
      </c>
      <c r="AX49" t="s">
        <v>74</v>
      </c>
      <c r="AY49" t="s">
        <v>74</v>
      </c>
      <c r="AZ49" t="s">
        <v>74</v>
      </c>
      <c r="BA49" t="s">
        <v>74</v>
      </c>
      <c r="BB49">
        <v>213</v>
      </c>
      <c r="BC49">
        <v>218</v>
      </c>
      <c r="BD49" t="s">
        <v>74</v>
      </c>
      <c r="BE49" t="s">
        <v>1066</v>
      </c>
      <c r="BF49" t="str">
        <f>HYPERLINK("http://dx.doi.org/10.3354/meps220213","http://dx.doi.org/10.3354/meps220213")</f>
        <v>http://dx.doi.org/10.3354/meps220213</v>
      </c>
      <c r="BG49" t="s">
        <v>74</v>
      </c>
      <c r="BH49" t="s">
        <v>74</v>
      </c>
      <c r="BI49">
        <v>6</v>
      </c>
      <c r="BJ49" t="s">
        <v>892</v>
      </c>
      <c r="BK49" t="s">
        <v>98</v>
      </c>
      <c r="BL49" t="s">
        <v>893</v>
      </c>
      <c r="BM49" t="s">
        <v>1067</v>
      </c>
      <c r="BN49" t="s">
        <v>74</v>
      </c>
      <c r="BO49" t="s">
        <v>895</v>
      </c>
      <c r="BP49" t="s">
        <v>74</v>
      </c>
      <c r="BQ49" t="s">
        <v>74</v>
      </c>
      <c r="BR49" t="s">
        <v>102</v>
      </c>
      <c r="BS49" t="s">
        <v>1068</v>
      </c>
      <c r="BT49" t="str">
        <f>HYPERLINK("https%3A%2F%2Fwww.webofscience.com%2Fwos%2Fwoscc%2Ffull-record%2FWOS:000171986700020","View Full Record in Web of Science")</f>
        <v>View Full Record in Web of Science</v>
      </c>
    </row>
    <row r="50" spans="1:72" x14ac:dyDescent="0.15">
      <c r="A50" t="s">
        <v>72</v>
      </c>
      <c r="B50" t="s">
        <v>1069</v>
      </c>
      <c r="C50" t="s">
        <v>74</v>
      </c>
      <c r="D50" t="s">
        <v>74</v>
      </c>
      <c r="E50" t="s">
        <v>74</v>
      </c>
      <c r="F50" t="s">
        <v>1070</v>
      </c>
      <c r="G50" t="s">
        <v>74</v>
      </c>
      <c r="H50" t="s">
        <v>74</v>
      </c>
      <c r="I50" t="s">
        <v>1071</v>
      </c>
      <c r="J50" t="s">
        <v>385</v>
      </c>
      <c r="K50" t="s">
        <v>74</v>
      </c>
      <c r="L50" t="s">
        <v>74</v>
      </c>
      <c r="M50" t="s">
        <v>78</v>
      </c>
      <c r="N50" t="s">
        <v>108</v>
      </c>
      <c r="O50" t="s">
        <v>74</v>
      </c>
      <c r="P50" t="s">
        <v>74</v>
      </c>
      <c r="Q50" t="s">
        <v>74</v>
      </c>
      <c r="R50" t="s">
        <v>74</v>
      </c>
      <c r="S50" t="s">
        <v>74</v>
      </c>
      <c r="T50" t="s">
        <v>1072</v>
      </c>
      <c r="U50" t="s">
        <v>1073</v>
      </c>
      <c r="V50" t="s">
        <v>1074</v>
      </c>
      <c r="W50" t="s">
        <v>1075</v>
      </c>
      <c r="X50" t="s">
        <v>1076</v>
      </c>
      <c r="Y50" t="s">
        <v>1077</v>
      </c>
      <c r="Z50" t="s">
        <v>1078</v>
      </c>
      <c r="AA50" t="s">
        <v>74</v>
      </c>
      <c r="AB50" t="s">
        <v>74</v>
      </c>
      <c r="AC50" t="s">
        <v>1079</v>
      </c>
      <c r="AD50" t="s">
        <v>1080</v>
      </c>
      <c r="AE50" t="s">
        <v>1081</v>
      </c>
      <c r="AF50" t="s">
        <v>74</v>
      </c>
      <c r="AG50">
        <v>58</v>
      </c>
      <c r="AH50">
        <v>8</v>
      </c>
      <c r="AI50">
        <v>9</v>
      </c>
      <c r="AJ50">
        <v>1</v>
      </c>
      <c r="AK50">
        <v>59</v>
      </c>
      <c r="AL50" t="s">
        <v>396</v>
      </c>
      <c r="AM50" t="s">
        <v>175</v>
      </c>
      <c r="AN50" t="s">
        <v>397</v>
      </c>
      <c r="AO50" t="s">
        <v>398</v>
      </c>
      <c r="AP50" t="s">
        <v>729</v>
      </c>
      <c r="AQ50" t="s">
        <v>74</v>
      </c>
      <c r="AR50" t="s">
        <v>385</v>
      </c>
      <c r="AS50" t="s">
        <v>399</v>
      </c>
      <c r="AT50" t="s">
        <v>281</v>
      </c>
      <c r="AU50">
        <v>2021</v>
      </c>
      <c r="AV50">
        <v>196</v>
      </c>
      <c r="AW50" t="s">
        <v>74</v>
      </c>
      <c r="AX50" t="s">
        <v>74</v>
      </c>
      <c r="AY50" t="s">
        <v>74</v>
      </c>
      <c r="AZ50" t="s">
        <v>74</v>
      </c>
      <c r="BA50" t="s">
        <v>74</v>
      </c>
      <c r="BB50">
        <v>1</v>
      </c>
      <c r="BC50">
        <v>7</v>
      </c>
      <c r="BD50" t="s">
        <v>74</v>
      </c>
      <c r="BE50" t="s">
        <v>1082</v>
      </c>
      <c r="BF50" t="str">
        <f>HYPERLINK("http://dx.doi.org/10.1016/j.toxicon.2021.03.006","http://dx.doi.org/10.1016/j.toxicon.2021.03.006")</f>
        <v>http://dx.doi.org/10.1016/j.toxicon.2021.03.006</v>
      </c>
      <c r="BG50" t="s">
        <v>74</v>
      </c>
      <c r="BH50" t="s">
        <v>1083</v>
      </c>
      <c r="BI50">
        <v>7</v>
      </c>
      <c r="BJ50" t="s">
        <v>402</v>
      </c>
      <c r="BK50" t="s">
        <v>98</v>
      </c>
      <c r="BL50" t="s">
        <v>402</v>
      </c>
      <c r="BM50" t="s">
        <v>1084</v>
      </c>
      <c r="BN50">
        <v>33716070</v>
      </c>
      <c r="BO50" t="s">
        <v>74</v>
      </c>
      <c r="BP50" t="s">
        <v>74</v>
      </c>
      <c r="BQ50" t="s">
        <v>74</v>
      </c>
      <c r="BR50" t="s">
        <v>102</v>
      </c>
      <c r="BS50" t="s">
        <v>1085</v>
      </c>
      <c r="BT50" t="str">
        <f>HYPERLINK("https%3A%2F%2Fwww.webofscience.com%2Fwos%2Fwoscc%2Ffull-record%2FWOS:000643701800001","View Full Record in Web of Science")</f>
        <v>View Full Record in Web of Science</v>
      </c>
    </row>
    <row r="51" spans="1:72" x14ac:dyDescent="0.15">
      <c r="A51" t="s">
        <v>72</v>
      </c>
      <c r="B51" t="s">
        <v>1086</v>
      </c>
      <c r="C51" t="s">
        <v>74</v>
      </c>
      <c r="D51" t="s">
        <v>74</v>
      </c>
      <c r="E51" t="s">
        <v>74</v>
      </c>
      <c r="F51" t="s">
        <v>1087</v>
      </c>
      <c r="G51" t="s">
        <v>74</v>
      </c>
      <c r="H51" t="s">
        <v>74</v>
      </c>
      <c r="I51" t="s">
        <v>1088</v>
      </c>
      <c r="J51" t="s">
        <v>1089</v>
      </c>
      <c r="K51" t="s">
        <v>74</v>
      </c>
      <c r="L51" t="s">
        <v>74</v>
      </c>
      <c r="M51" t="s">
        <v>78</v>
      </c>
      <c r="N51" t="s">
        <v>108</v>
      </c>
      <c r="O51" t="s">
        <v>74</v>
      </c>
      <c r="P51" t="s">
        <v>74</v>
      </c>
      <c r="Q51" t="s">
        <v>74</v>
      </c>
      <c r="R51" t="s">
        <v>74</v>
      </c>
      <c r="S51" t="s">
        <v>74</v>
      </c>
      <c r="T51" t="s">
        <v>1090</v>
      </c>
      <c r="U51" t="s">
        <v>1091</v>
      </c>
      <c r="V51" t="s">
        <v>1092</v>
      </c>
      <c r="W51" t="s">
        <v>1093</v>
      </c>
      <c r="X51" t="s">
        <v>1094</v>
      </c>
      <c r="Y51" t="s">
        <v>1095</v>
      </c>
      <c r="Z51" t="s">
        <v>1096</v>
      </c>
      <c r="AA51" t="s">
        <v>1097</v>
      </c>
      <c r="AB51" t="s">
        <v>74</v>
      </c>
      <c r="AC51" t="s">
        <v>1098</v>
      </c>
      <c r="AD51" t="s">
        <v>1099</v>
      </c>
      <c r="AE51" t="s">
        <v>1100</v>
      </c>
      <c r="AF51" t="s">
        <v>74</v>
      </c>
      <c r="AG51">
        <v>74</v>
      </c>
      <c r="AH51">
        <v>0</v>
      </c>
      <c r="AI51">
        <v>0</v>
      </c>
      <c r="AJ51">
        <v>4</v>
      </c>
      <c r="AK51">
        <v>4</v>
      </c>
      <c r="AL51" t="s">
        <v>396</v>
      </c>
      <c r="AM51" t="s">
        <v>175</v>
      </c>
      <c r="AN51" t="s">
        <v>397</v>
      </c>
      <c r="AO51" t="s">
        <v>1101</v>
      </c>
      <c r="AP51" t="s">
        <v>1102</v>
      </c>
      <c r="AQ51" t="s">
        <v>74</v>
      </c>
      <c r="AR51" t="s">
        <v>1103</v>
      </c>
      <c r="AS51" t="s">
        <v>1104</v>
      </c>
      <c r="AT51" t="s">
        <v>665</v>
      </c>
      <c r="AU51">
        <v>2025</v>
      </c>
      <c r="AV51">
        <v>214</v>
      </c>
      <c r="AW51" t="s">
        <v>74</v>
      </c>
      <c r="AX51" t="s">
        <v>74</v>
      </c>
      <c r="AY51" t="s">
        <v>74</v>
      </c>
      <c r="AZ51" t="s">
        <v>74</v>
      </c>
      <c r="BA51" t="s">
        <v>74</v>
      </c>
      <c r="BB51" t="s">
        <v>74</v>
      </c>
      <c r="BC51" t="s">
        <v>74</v>
      </c>
      <c r="BD51">
        <v>117798</v>
      </c>
      <c r="BE51" t="s">
        <v>1105</v>
      </c>
      <c r="BF51" t="str">
        <f>HYPERLINK("http://dx.doi.org/10.1016/j.marpolbul.2025.117798","http://dx.doi.org/10.1016/j.marpolbul.2025.117798")</f>
        <v>http://dx.doi.org/10.1016/j.marpolbul.2025.117798</v>
      </c>
      <c r="BG51" t="s">
        <v>74</v>
      </c>
      <c r="BH51" t="s">
        <v>1106</v>
      </c>
      <c r="BI51">
        <v>17</v>
      </c>
      <c r="BJ51" t="s">
        <v>1032</v>
      </c>
      <c r="BK51" t="s">
        <v>98</v>
      </c>
      <c r="BL51" t="s">
        <v>209</v>
      </c>
      <c r="BM51" t="s">
        <v>1107</v>
      </c>
      <c r="BN51">
        <v>40090042</v>
      </c>
      <c r="BO51" t="s">
        <v>354</v>
      </c>
      <c r="BP51" t="s">
        <v>74</v>
      </c>
      <c r="BQ51" t="s">
        <v>74</v>
      </c>
      <c r="BR51" t="s">
        <v>102</v>
      </c>
      <c r="BS51" t="s">
        <v>1108</v>
      </c>
      <c r="BT51" t="str">
        <f>HYPERLINK("https%3A%2F%2Fwww.webofscience.com%2Fwos%2Fwoscc%2Ffull-record%2FWOS:001449470100001","View Full Record in Web of Science")</f>
        <v>View Full Record in Web of Science</v>
      </c>
    </row>
    <row r="52" spans="1:72" x14ac:dyDescent="0.15">
      <c r="A52" t="s">
        <v>72</v>
      </c>
      <c r="B52" t="s">
        <v>1109</v>
      </c>
      <c r="C52" t="s">
        <v>74</v>
      </c>
      <c r="D52" t="s">
        <v>74</v>
      </c>
      <c r="E52" t="s">
        <v>74</v>
      </c>
      <c r="F52" t="s">
        <v>1109</v>
      </c>
      <c r="G52" t="s">
        <v>74</v>
      </c>
      <c r="H52" t="s">
        <v>74</v>
      </c>
      <c r="I52" t="s">
        <v>1110</v>
      </c>
      <c r="J52" t="s">
        <v>1111</v>
      </c>
      <c r="K52" t="s">
        <v>74</v>
      </c>
      <c r="L52" t="s">
        <v>74</v>
      </c>
      <c r="M52" t="s">
        <v>78</v>
      </c>
      <c r="N52" t="s">
        <v>108</v>
      </c>
      <c r="O52" t="s">
        <v>74</v>
      </c>
      <c r="P52" t="s">
        <v>74</v>
      </c>
      <c r="Q52" t="s">
        <v>74</v>
      </c>
      <c r="R52" t="s">
        <v>74</v>
      </c>
      <c r="S52" t="s">
        <v>74</v>
      </c>
      <c r="T52" t="s">
        <v>74</v>
      </c>
      <c r="U52" t="s">
        <v>1112</v>
      </c>
      <c r="V52" t="s">
        <v>1113</v>
      </c>
      <c r="W52" t="s">
        <v>1114</v>
      </c>
      <c r="X52" t="s">
        <v>1115</v>
      </c>
      <c r="Y52" t="s">
        <v>1116</v>
      </c>
      <c r="Z52" t="s">
        <v>74</v>
      </c>
      <c r="AA52" t="s">
        <v>74</v>
      </c>
      <c r="AB52" t="s">
        <v>74</v>
      </c>
      <c r="AC52" t="s">
        <v>74</v>
      </c>
      <c r="AD52" t="s">
        <v>74</v>
      </c>
      <c r="AE52" t="s">
        <v>74</v>
      </c>
      <c r="AF52" t="s">
        <v>74</v>
      </c>
      <c r="AG52">
        <v>33</v>
      </c>
      <c r="AH52">
        <v>71</v>
      </c>
      <c r="AI52">
        <v>76</v>
      </c>
      <c r="AJ52">
        <v>0</v>
      </c>
      <c r="AK52">
        <v>16</v>
      </c>
      <c r="AL52" t="s">
        <v>1117</v>
      </c>
      <c r="AM52" t="s">
        <v>1118</v>
      </c>
      <c r="AN52" t="s">
        <v>1119</v>
      </c>
      <c r="AO52" t="s">
        <v>1120</v>
      </c>
      <c r="AP52" t="s">
        <v>74</v>
      </c>
      <c r="AQ52" t="s">
        <v>74</v>
      </c>
      <c r="AR52" t="s">
        <v>1121</v>
      </c>
      <c r="AS52" t="s">
        <v>1122</v>
      </c>
      <c r="AT52" t="s">
        <v>470</v>
      </c>
      <c r="AU52">
        <v>1992</v>
      </c>
      <c r="AV52">
        <v>49</v>
      </c>
      <c r="AW52">
        <v>2</v>
      </c>
      <c r="AX52" t="s">
        <v>74</v>
      </c>
      <c r="AY52" t="s">
        <v>74</v>
      </c>
      <c r="AZ52" t="s">
        <v>74</v>
      </c>
      <c r="BA52" t="s">
        <v>74</v>
      </c>
      <c r="BB52">
        <v>312</v>
      </c>
      <c r="BC52">
        <v>318</v>
      </c>
      <c r="BD52" t="s">
        <v>74</v>
      </c>
      <c r="BE52" t="s">
        <v>1123</v>
      </c>
      <c r="BF52" t="str">
        <f>HYPERLINK("http://dx.doi.org/10.1139/f92-035","http://dx.doi.org/10.1139/f92-035")</f>
        <v>http://dx.doi.org/10.1139/f92-035</v>
      </c>
      <c r="BG52" t="s">
        <v>74</v>
      </c>
      <c r="BH52" t="s">
        <v>74</v>
      </c>
      <c r="BI52">
        <v>7</v>
      </c>
      <c r="BJ52" t="s">
        <v>130</v>
      </c>
      <c r="BK52" t="s">
        <v>98</v>
      </c>
      <c r="BL52" t="s">
        <v>130</v>
      </c>
      <c r="BM52" t="s">
        <v>1124</v>
      </c>
      <c r="BN52" t="s">
        <v>74</v>
      </c>
      <c r="BO52" t="s">
        <v>74</v>
      </c>
      <c r="BP52" t="s">
        <v>74</v>
      </c>
      <c r="BQ52" t="s">
        <v>74</v>
      </c>
      <c r="BR52" t="s">
        <v>102</v>
      </c>
      <c r="BS52" t="s">
        <v>1125</v>
      </c>
      <c r="BT52" t="str">
        <f>HYPERLINK("https%3A%2F%2Fwww.webofscience.com%2Fwos%2Fwoscc%2Ffull-record%2FWOS:A1992HE01600012","View Full Record in Web of Science")</f>
        <v>View Full Record in Web of Science</v>
      </c>
    </row>
    <row r="53" spans="1:72" x14ac:dyDescent="0.15">
      <c r="A53" t="s">
        <v>72</v>
      </c>
      <c r="B53" t="s">
        <v>1126</v>
      </c>
      <c r="C53" t="s">
        <v>74</v>
      </c>
      <c r="D53" t="s">
        <v>74</v>
      </c>
      <c r="E53" t="s">
        <v>74</v>
      </c>
      <c r="F53" t="s">
        <v>1127</v>
      </c>
      <c r="G53" t="s">
        <v>74</v>
      </c>
      <c r="H53" t="s">
        <v>74</v>
      </c>
      <c r="I53" t="s">
        <v>1128</v>
      </c>
      <c r="J53" t="s">
        <v>310</v>
      </c>
      <c r="K53" t="s">
        <v>74</v>
      </c>
      <c r="L53" t="s">
        <v>74</v>
      </c>
      <c r="M53" t="s">
        <v>78</v>
      </c>
      <c r="N53" t="s">
        <v>108</v>
      </c>
      <c r="O53" t="s">
        <v>74</v>
      </c>
      <c r="P53" t="s">
        <v>74</v>
      </c>
      <c r="Q53" t="s">
        <v>74</v>
      </c>
      <c r="R53" t="s">
        <v>74</v>
      </c>
      <c r="S53" t="s">
        <v>74</v>
      </c>
      <c r="T53" t="s">
        <v>1129</v>
      </c>
      <c r="U53" t="s">
        <v>1130</v>
      </c>
      <c r="V53" t="s">
        <v>1131</v>
      </c>
      <c r="W53" t="s">
        <v>1132</v>
      </c>
      <c r="X53" t="s">
        <v>1133</v>
      </c>
      <c r="Y53" t="s">
        <v>1134</v>
      </c>
      <c r="Z53" t="s">
        <v>1135</v>
      </c>
      <c r="AA53" t="s">
        <v>1136</v>
      </c>
      <c r="AB53" t="s">
        <v>1137</v>
      </c>
      <c r="AC53" t="s">
        <v>1138</v>
      </c>
      <c r="AD53" t="s">
        <v>1139</v>
      </c>
      <c r="AE53" t="s">
        <v>1140</v>
      </c>
      <c r="AF53" t="s">
        <v>74</v>
      </c>
      <c r="AG53">
        <v>66</v>
      </c>
      <c r="AH53">
        <v>67</v>
      </c>
      <c r="AI53">
        <v>71</v>
      </c>
      <c r="AJ53">
        <v>0</v>
      </c>
      <c r="AK53">
        <v>53</v>
      </c>
      <c r="AL53" t="s">
        <v>297</v>
      </c>
      <c r="AM53" t="s">
        <v>200</v>
      </c>
      <c r="AN53" t="s">
        <v>298</v>
      </c>
      <c r="AO53" t="s">
        <v>323</v>
      </c>
      <c r="AP53" t="s">
        <v>324</v>
      </c>
      <c r="AQ53" t="s">
        <v>74</v>
      </c>
      <c r="AR53" t="s">
        <v>325</v>
      </c>
      <c r="AS53" t="s">
        <v>326</v>
      </c>
      <c r="AT53" t="s">
        <v>94</v>
      </c>
      <c r="AU53">
        <v>2010</v>
      </c>
      <c r="AV53">
        <v>100</v>
      </c>
      <c r="AW53">
        <v>1</v>
      </c>
      <c r="AX53" t="s">
        <v>74</v>
      </c>
      <c r="AY53" t="s">
        <v>74</v>
      </c>
      <c r="AZ53" t="s">
        <v>74</v>
      </c>
      <c r="BA53" t="s">
        <v>74</v>
      </c>
      <c r="BB53">
        <v>17</v>
      </c>
      <c r="BC53">
        <v>29</v>
      </c>
      <c r="BD53" t="s">
        <v>74</v>
      </c>
      <c r="BE53" t="s">
        <v>1141</v>
      </c>
      <c r="BF53" t="str">
        <f>HYPERLINK("http://dx.doi.org/10.1016/j.aquatox.2010.07.002","http://dx.doi.org/10.1016/j.aquatox.2010.07.002")</f>
        <v>http://dx.doi.org/10.1016/j.aquatox.2010.07.002</v>
      </c>
      <c r="BG53" t="s">
        <v>74</v>
      </c>
      <c r="BH53" t="s">
        <v>74</v>
      </c>
      <c r="BI53">
        <v>13</v>
      </c>
      <c r="BJ53" t="s">
        <v>329</v>
      </c>
      <c r="BK53" t="s">
        <v>98</v>
      </c>
      <c r="BL53" t="s">
        <v>329</v>
      </c>
      <c r="BM53" t="s">
        <v>1142</v>
      </c>
      <c r="BN53">
        <v>20674991</v>
      </c>
      <c r="BO53" t="s">
        <v>689</v>
      </c>
      <c r="BP53" t="s">
        <v>74</v>
      </c>
      <c r="BQ53" t="s">
        <v>74</v>
      </c>
      <c r="BR53" t="s">
        <v>102</v>
      </c>
      <c r="BS53" t="s">
        <v>1143</v>
      </c>
      <c r="BT53" t="str">
        <f>HYPERLINK("https%3A%2F%2Fwww.webofscience.com%2Fwos%2Fwoscc%2Ffull-record%2FWOS:000282862800003","View Full Record in Web of Science")</f>
        <v>View Full Record in Web of Science</v>
      </c>
    </row>
    <row r="54" spans="1:72" x14ac:dyDescent="0.15">
      <c r="A54" t="s">
        <v>72</v>
      </c>
      <c r="B54" t="s">
        <v>1144</v>
      </c>
      <c r="C54" t="s">
        <v>74</v>
      </c>
      <c r="D54" t="s">
        <v>74</v>
      </c>
      <c r="E54" t="s">
        <v>74</v>
      </c>
      <c r="F54" t="s">
        <v>1145</v>
      </c>
      <c r="G54" t="s">
        <v>74</v>
      </c>
      <c r="H54" t="s">
        <v>74</v>
      </c>
      <c r="I54" t="s">
        <v>1146</v>
      </c>
      <c r="J54" t="s">
        <v>1147</v>
      </c>
      <c r="K54" t="s">
        <v>74</v>
      </c>
      <c r="L54" t="s">
        <v>74</v>
      </c>
      <c r="M54" t="s">
        <v>78</v>
      </c>
      <c r="N54" t="s">
        <v>108</v>
      </c>
      <c r="O54" t="s">
        <v>74</v>
      </c>
      <c r="P54" t="s">
        <v>74</v>
      </c>
      <c r="Q54" t="s">
        <v>74</v>
      </c>
      <c r="R54" t="s">
        <v>74</v>
      </c>
      <c r="S54" t="s">
        <v>74</v>
      </c>
      <c r="T54" t="s">
        <v>1148</v>
      </c>
      <c r="U54" t="s">
        <v>1149</v>
      </c>
      <c r="V54" t="s">
        <v>1150</v>
      </c>
      <c r="W54" t="s">
        <v>1151</v>
      </c>
      <c r="X54" t="s">
        <v>1152</v>
      </c>
      <c r="Y54" t="s">
        <v>1153</v>
      </c>
      <c r="Z54" t="s">
        <v>1154</v>
      </c>
      <c r="AA54" t="s">
        <v>1155</v>
      </c>
      <c r="AB54" t="s">
        <v>1156</v>
      </c>
      <c r="AC54" t="s">
        <v>1157</v>
      </c>
      <c r="AD54" t="s">
        <v>1158</v>
      </c>
      <c r="AE54" t="s">
        <v>1159</v>
      </c>
      <c r="AF54" t="s">
        <v>74</v>
      </c>
      <c r="AG54">
        <v>40</v>
      </c>
      <c r="AH54">
        <v>10</v>
      </c>
      <c r="AI54">
        <v>11</v>
      </c>
      <c r="AJ54">
        <v>0</v>
      </c>
      <c r="AK54">
        <v>16</v>
      </c>
      <c r="AL54" t="s">
        <v>1160</v>
      </c>
      <c r="AM54" t="s">
        <v>1161</v>
      </c>
      <c r="AN54" t="s">
        <v>1162</v>
      </c>
      <c r="AO54" t="s">
        <v>1163</v>
      </c>
      <c r="AP54" t="s">
        <v>1164</v>
      </c>
      <c r="AQ54" t="s">
        <v>74</v>
      </c>
      <c r="AR54" t="s">
        <v>1165</v>
      </c>
      <c r="AS54" t="s">
        <v>1166</v>
      </c>
      <c r="AT54" t="s">
        <v>74</v>
      </c>
      <c r="AU54">
        <v>2012</v>
      </c>
      <c r="AV54">
        <v>8</v>
      </c>
      <c r="AW54">
        <v>8</v>
      </c>
      <c r="AX54" t="s">
        <v>74</v>
      </c>
      <c r="AY54" t="s">
        <v>74</v>
      </c>
      <c r="AZ54" t="s">
        <v>74</v>
      </c>
      <c r="BA54" t="s">
        <v>74</v>
      </c>
      <c r="BB54">
        <v>784</v>
      </c>
      <c r="BC54">
        <v>789</v>
      </c>
      <c r="BD54" t="s">
        <v>74</v>
      </c>
      <c r="BE54" t="s">
        <v>1167</v>
      </c>
      <c r="BF54" t="str">
        <f>HYPERLINK("http://dx.doi.org/10.1080/17451000.2012.659668","http://dx.doi.org/10.1080/17451000.2012.659668")</f>
        <v>http://dx.doi.org/10.1080/17451000.2012.659668</v>
      </c>
      <c r="BG54" t="s">
        <v>74</v>
      </c>
      <c r="BH54" t="s">
        <v>74</v>
      </c>
      <c r="BI54">
        <v>6</v>
      </c>
      <c r="BJ54" t="s">
        <v>208</v>
      </c>
      <c r="BK54" t="s">
        <v>98</v>
      </c>
      <c r="BL54" t="s">
        <v>209</v>
      </c>
      <c r="BM54" t="s">
        <v>1168</v>
      </c>
      <c r="BN54" t="s">
        <v>74</v>
      </c>
      <c r="BO54" t="s">
        <v>74</v>
      </c>
      <c r="BP54" t="s">
        <v>74</v>
      </c>
      <c r="BQ54" t="s">
        <v>74</v>
      </c>
      <c r="BR54" t="s">
        <v>102</v>
      </c>
      <c r="BS54" t="s">
        <v>1169</v>
      </c>
      <c r="BT54" t="str">
        <f>HYPERLINK("https%3A%2F%2Fwww.webofscience.com%2Fwos%2Fwoscc%2Ffull-record%2FWOS:000304676800011","View Full Record in Web of Science")</f>
        <v>View Full Record in Web of Science</v>
      </c>
    </row>
    <row r="55" spans="1:72" x14ac:dyDescent="0.15">
      <c r="A55" t="s">
        <v>72</v>
      </c>
      <c r="B55" t="s">
        <v>1170</v>
      </c>
      <c r="C55" t="s">
        <v>74</v>
      </c>
      <c r="D55" t="s">
        <v>74</v>
      </c>
      <c r="E55" t="s">
        <v>74</v>
      </c>
      <c r="F55" t="s">
        <v>1171</v>
      </c>
      <c r="G55" t="s">
        <v>74</v>
      </c>
      <c r="H55" t="s">
        <v>74</v>
      </c>
      <c r="I55" t="s">
        <v>1172</v>
      </c>
      <c r="J55" t="s">
        <v>77</v>
      </c>
      <c r="K55" t="s">
        <v>74</v>
      </c>
      <c r="L55" t="s">
        <v>74</v>
      </c>
      <c r="M55" t="s">
        <v>78</v>
      </c>
      <c r="N55" t="s">
        <v>108</v>
      </c>
      <c r="O55" t="s">
        <v>74</v>
      </c>
      <c r="P55" t="s">
        <v>74</v>
      </c>
      <c r="Q55" t="s">
        <v>74</v>
      </c>
      <c r="R55" t="s">
        <v>74</v>
      </c>
      <c r="S55" t="s">
        <v>74</v>
      </c>
      <c r="T55" t="s">
        <v>1173</v>
      </c>
      <c r="U55" t="s">
        <v>1174</v>
      </c>
      <c r="V55" t="s">
        <v>1175</v>
      </c>
      <c r="W55" t="s">
        <v>1176</v>
      </c>
      <c r="X55" t="s">
        <v>1177</v>
      </c>
      <c r="Y55" t="s">
        <v>1178</v>
      </c>
      <c r="Z55" t="s">
        <v>1179</v>
      </c>
      <c r="AA55" t="s">
        <v>1180</v>
      </c>
      <c r="AB55" t="s">
        <v>74</v>
      </c>
      <c r="AC55" t="s">
        <v>1181</v>
      </c>
      <c r="AD55" t="s">
        <v>1182</v>
      </c>
      <c r="AE55" t="s">
        <v>1183</v>
      </c>
      <c r="AF55" t="s">
        <v>74</v>
      </c>
      <c r="AG55">
        <v>49</v>
      </c>
      <c r="AH55">
        <v>50</v>
      </c>
      <c r="AI55">
        <v>56</v>
      </c>
      <c r="AJ55">
        <v>0</v>
      </c>
      <c r="AK55">
        <v>75</v>
      </c>
      <c r="AL55" t="s">
        <v>87</v>
      </c>
      <c r="AM55" t="s">
        <v>88</v>
      </c>
      <c r="AN55" t="s">
        <v>89</v>
      </c>
      <c r="AO55" t="s">
        <v>90</v>
      </c>
      <c r="AP55" t="s">
        <v>91</v>
      </c>
      <c r="AQ55" t="s">
        <v>74</v>
      </c>
      <c r="AR55" t="s">
        <v>92</v>
      </c>
      <c r="AS55" t="s">
        <v>93</v>
      </c>
      <c r="AT55" t="s">
        <v>155</v>
      </c>
      <c r="AU55">
        <v>2015</v>
      </c>
      <c r="AV55">
        <v>122</v>
      </c>
      <c r="AW55" t="s">
        <v>74</v>
      </c>
      <c r="AX55" t="s">
        <v>74</v>
      </c>
      <c r="AY55" t="s">
        <v>74</v>
      </c>
      <c r="AZ55" t="s">
        <v>74</v>
      </c>
      <c r="BA55" t="s">
        <v>74</v>
      </c>
      <c r="BB55">
        <v>98</v>
      </c>
      <c r="BC55">
        <v>105</v>
      </c>
      <c r="BD55" t="s">
        <v>74</v>
      </c>
      <c r="BE55" t="s">
        <v>1184</v>
      </c>
      <c r="BF55" t="str">
        <f>HYPERLINK("http://dx.doi.org/10.1016/j.ecoenv.2015.07.013","http://dx.doi.org/10.1016/j.ecoenv.2015.07.013")</f>
        <v>http://dx.doi.org/10.1016/j.ecoenv.2015.07.013</v>
      </c>
      <c r="BG55" t="s">
        <v>74</v>
      </c>
      <c r="BH55" t="s">
        <v>74</v>
      </c>
      <c r="BI55">
        <v>8</v>
      </c>
      <c r="BJ55" t="s">
        <v>97</v>
      </c>
      <c r="BK55" t="s">
        <v>98</v>
      </c>
      <c r="BL55" t="s">
        <v>99</v>
      </c>
      <c r="BM55" t="s">
        <v>1185</v>
      </c>
      <c r="BN55">
        <v>26218554</v>
      </c>
      <c r="BO55" t="s">
        <v>74</v>
      </c>
      <c r="BP55" t="s">
        <v>74</v>
      </c>
      <c r="BQ55" t="s">
        <v>74</v>
      </c>
      <c r="BR55" t="s">
        <v>102</v>
      </c>
      <c r="BS55" t="s">
        <v>1186</v>
      </c>
      <c r="BT55" t="str">
        <f>HYPERLINK("https%3A%2F%2Fwww.webofscience.com%2Fwos%2Fwoscc%2Ffull-record%2FWOS:000364263000014","View Full Record in Web of Science")</f>
        <v>View Full Record in Web of Science</v>
      </c>
    </row>
    <row r="56" spans="1:72" x14ac:dyDescent="0.15">
      <c r="A56" t="s">
        <v>72</v>
      </c>
      <c r="B56" t="s">
        <v>1187</v>
      </c>
      <c r="C56" t="s">
        <v>74</v>
      </c>
      <c r="D56" t="s">
        <v>74</v>
      </c>
      <c r="E56" t="s">
        <v>74</v>
      </c>
      <c r="F56" t="s">
        <v>1188</v>
      </c>
      <c r="G56" t="s">
        <v>74</v>
      </c>
      <c r="H56" t="s">
        <v>74</v>
      </c>
      <c r="I56" t="s">
        <v>1189</v>
      </c>
      <c r="J56" t="s">
        <v>359</v>
      </c>
      <c r="K56" t="s">
        <v>74</v>
      </c>
      <c r="L56" t="s">
        <v>74</v>
      </c>
      <c r="M56" t="s">
        <v>78</v>
      </c>
      <c r="N56" t="s">
        <v>108</v>
      </c>
      <c r="O56" t="s">
        <v>74</v>
      </c>
      <c r="P56" t="s">
        <v>74</v>
      </c>
      <c r="Q56" t="s">
        <v>74</v>
      </c>
      <c r="R56" t="s">
        <v>74</v>
      </c>
      <c r="S56" t="s">
        <v>74</v>
      </c>
      <c r="T56" t="s">
        <v>1190</v>
      </c>
      <c r="U56" t="s">
        <v>1191</v>
      </c>
      <c r="V56" t="s">
        <v>1192</v>
      </c>
      <c r="W56" t="s">
        <v>1193</v>
      </c>
      <c r="X56" t="s">
        <v>1194</v>
      </c>
      <c r="Y56" t="s">
        <v>1195</v>
      </c>
      <c r="Z56" t="s">
        <v>1196</v>
      </c>
      <c r="AA56" t="s">
        <v>1197</v>
      </c>
      <c r="AB56" t="s">
        <v>1198</v>
      </c>
      <c r="AC56" t="s">
        <v>1199</v>
      </c>
      <c r="AD56" t="s">
        <v>1200</v>
      </c>
      <c r="AE56" t="s">
        <v>1201</v>
      </c>
      <c r="AF56" t="s">
        <v>74</v>
      </c>
      <c r="AG56">
        <v>59</v>
      </c>
      <c r="AH56">
        <v>21</v>
      </c>
      <c r="AI56">
        <v>21</v>
      </c>
      <c r="AJ56">
        <v>0</v>
      </c>
      <c r="AK56">
        <v>16</v>
      </c>
      <c r="AL56" t="s">
        <v>372</v>
      </c>
      <c r="AM56" t="s">
        <v>373</v>
      </c>
      <c r="AN56" t="s">
        <v>374</v>
      </c>
      <c r="AO56" t="s">
        <v>74</v>
      </c>
      <c r="AP56" t="s">
        <v>375</v>
      </c>
      <c r="AQ56" t="s">
        <v>74</v>
      </c>
      <c r="AR56" t="s">
        <v>359</v>
      </c>
      <c r="AS56" t="s">
        <v>376</v>
      </c>
      <c r="AT56" t="s">
        <v>595</v>
      </c>
      <c r="AU56">
        <v>2020</v>
      </c>
      <c r="AV56">
        <v>12</v>
      </c>
      <c r="AW56">
        <v>11</v>
      </c>
      <c r="AX56" t="s">
        <v>74</v>
      </c>
      <c r="AY56" t="s">
        <v>74</v>
      </c>
      <c r="AZ56" t="s">
        <v>74</v>
      </c>
      <c r="BA56" t="s">
        <v>74</v>
      </c>
      <c r="BB56" t="s">
        <v>74</v>
      </c>
      <c r="BC56" t="s">
        <v>74</v>
      </c>
      <c r="BD56">
        <v>698</v>
      </c>
      <c r="BE56" t="s">
        <v>1202</v>
      </c>
      <c r="BF56" t="str">
        <f>HYPERLINK("http://dx.doi.org/10.3390/toxins12110698","http://dx.doi.org/10.3390/toxins12110698")</f>
        <v>http://dx.doi.org/10.3390/toxins12110698</v>
      </c>
      <c r="BG56" t="s">
        <v>74</v>
      </c>
      <c r="BH56" t="s">
        <v>74</v>
      </c>
      <c r="BI56">
        <v>16</v>
      </c>
      <c r="BJ56" t="s">
        <v>378</v>
      </c>
      <c r="BK56" t="s">
        <v>98</v>
      </c>
      <c r="BL56" t="s">
        <v>378</v>
      </c>
      <c r="BM56" t="s">
        <v>1203</v>
      </c>
      <c r="BN56">
        <v>33153112</v>
      </c>
      <c r="BO56" t="s">
        <v>523</v>
      </c>
      <c r="BP56" t="s">
        <v>74</v>
      </c>
      <c r="BQ56" t="s">
        <v>74</v>
      </c>
      <c r="BR56" t="s">
        <v>102</v>
      </c>
      <c r="BS56" t="s">
        <v>1204</v>
      </c>
      <c r="BT56" t="str">
        <f>HYPERLINK("https%3A%2F%2Fwww.webofscience.com%2Fwos%2Fwoscc%2Ffull-record%2FWOS:000593753400001","View Full Record in Web of Science")</f>
        <v>View Full Record in Web of Science</v>
      </c>
    </row>
    <row r="57" spans="1:72" x14ac:dyDescent="0.15">
      <c r="A57" t="s">
        <v>72</v>
      </c>
      <c r="B57" t="s">
        <v>1205</v>
      </c>
      <c r="C57" t="s">
        <v>74</v>
      </c>
      <c r="D57" t="s">
        <v>74</v>
      </c>
      <c r="E57" t="s">
        <v>74</v>
      </c>
      <c r="F57" t="s">
        <v>1206</v>
      </c>
      <c r="G57" t="s">
        <v>74</v>
      </c>
      <c r="H57" t="s">
        <v>74</v>
      </c>
      <c r="I57" t="s">
        <v>1207</v>
      </c>
      <c r="J57" t="s">
        <v>77</v>
      </c>
      <c r="K57" t="s">
        <v>74</v>
      </c>
      <c r="L57" t="s">
        <v>74</v>
      </c>
      <c r="M57" t="s">
        <v>78</v>
      </c>
      <c r="N57" t="s">
        <v>108</v>
      </c>
      <c r="O57" t="s">
        <v>74</v>
      </c>
      <c r="P57" t="s">
        <v>74</v>
      </c>
      <c r="Q57" t="s">
        <v>74</v>
      </c>
      <c r="R57" t="s">
        <v>74</v>
      </c>
      <c r="S57" t="s">
        <v>74</v>
      </c>
      <c r="T57" t="s">
        <v>1208</v>
      </c>
      <c r="U57" t="s">
        <v>1209</v>
      </c>
      <c r="V57" t="s">
        <v>1210</v>
      </c>
      <c r="W57" t="s">
        <v>1211</v>
      </c>
      <c r="X57" t="s">
        <v>1212</v>
      </c>
      <c r="Y57" t="s">
        <v>1213</v>
      </c>
      <c r="Z57" t="s">
        <v>1214</v>
      </c>
      <c r="AA57" t="s">
        <v>1215</v>
      </c>
      <c r="AB57" t="s">
        <v>1216</v>
      </c>
      <c r="AC57" t="s">
        <v>1217</v>
      </c>
      <c r="AD57" t="s">
        <v>1218</v>
      </c>
      <c r="AE57" t="s">
        <v>1219</v>
      </c>
      <c r="AF57" t="s">
        <v>74</v>
      </c>
      <c r="AG57">
        <v>53</v>
      </c>
      <c r="AH57">
        <v>6</v>
      </c>
      <c r="AI57">
        <v>7</v>
      </c>
      <c r="AJ57">
        <v>4</v>
      </c>
      <c r="AK57">
        <v>36</v>
      </c>
      <c r="AL57" t="s">
        <v>87</v>
      </c>
      <c r="AM57" t="s">
        <v>88</v>
      </c>
      <c r="AN57" t="s">
        <v>89</v>
      </c>
      <c r="AO57" t="s">
        <v>90</v>
      </c>
      <c r="AP57" t="s">
        <v>91</v>
      </c>
      <c r="AQ57" t="s">
        <v>74</v>
      </c>
      <c r="AR57" t="s">
        <v>92</v>
      </c>
      <c r="AS57" t="s">
        <v>93</v>
      </c>
      <c r="AT57" t="s">
        <v>1220</v>
      </c>
      <c r="AU57">
        <v>2023</v>
      </c>
      <c r="AV57">
        <v>252</v>
      </c>
      <c r="AW57" t="s">
        <v>74</v>
      </c>
      <c r="AX57" t="s">
        <v>74</v>
      </c>
      <c r="AY57" t="s">
        <v>74</v>
      </c>
      <c r="AZ57" t="s">
        <v>74</v>
      </c>
      <c r="BA57" t="s">
        <v>74</v>
      </c>
      <c r="BB57" t="s">
        <v>74</v>
      </c>
      <c r="BC57" t="s">
        <v>74</v>
      </c>
      <c r="BD57">
        <v>114596</v>
      </c>
      <c r="BE57" t="s">
        <v>1221</v>
      </c>
      <c r="BF57" t="str">
        <f>HYPERLINK("http://dx.doi.org/10.1016/j.ecoenv.2023.114596","http://dx.doi.org/10.1016/j.ecoenv.2023.114596")</f>
        <v>http://dx.doi.org/10.1016/j.ecoenv.2023.114596</v>
      </c>
      <c r="BG57" t="s">
        <v>74</v>
      </c>
      <c r="BH57" t="s">
        <v>1222</v>
      </c>
      <c r="BI57">
        <v>9</v>
      </c>
      <c r="BJ57" t="s">
        <v>97</v>
      </c>
      <c r="BK57" t="s">
        <v>98</v>
      </c>
      <c r="BL57" t="s">
        <v>99</v>
      </c>
      <c r="BM57" t="s">
        <v>1223</v>
      </c>
      <c r="BN57">
        <v>36738609</v>
      </c>
      <c r="BO57" t="s">
        <v>101</v>
      </c>
      <c r="BP57" t="s">
        <v>74</v>
      </c>
      <c r="BQ57" t="s">
        <v>74</v>
      </c>
      <c r="BR57" t="s">
        <v>102</v>
      </c>
      <c r="BS57" t="s">
        <v>1224</v>
      </c>
      <c r="BT57" t="str">
        <f>HYPERLINK("https%3A%2F%2Fwww.webofscience.com%2Fwos%2Fwoscc%2Ffull-record%2FWOS:000963426700001","View Full Record in Web of Science")</f>
        <v>View Full Record in Web of Science</v>
      </c>
    </row>
    <row r="58" spans="1:72" x14ac:dyDescent="0.15">
      <c r="A58" t="s">
        <v>72</v>
      </c>
      <c r="B58" t="s">
        <v>1225</v>
      </c>
      <c r="C58" t="s">
        <v>74</v>
      </c>
      <c r="D58" t="s">
        <v>74</v>
      </c>
      <c r="E58" t="s">
        <v>74</v>
      </c>
      <c r="F58" t="s">
        <v>1226</v>
      </c>
      <c r="G58" t="s">
        <v>74</v>
      </c>
      <c r="H58" t="s">
        <v>74</v>
      </c>
      <c r="I58" t="s">
        <v>1227</v>
      </c>
      <c r="J58" t="s">
        <v>107</v>
      </c>
      <c r="K58" t="s">
        <v>74</v>
      </c>
      <c r="L58" t="s">
        <v>74</v>
      </c>
      <c r="M58" t="s">
        <v>78</v>
      </c>
      <c r="N58" t="s">
        <v>108</v>
      </c>
      <c r="O58" t="s">
        <v>74</v>
      </c>
      <c r="P58" t="s">
        <v>74</v>
      </c>
      <c r="Q58" t="s">
        <v>74</v>
      </c>
      <c r="R58" t="s">
        <v>74</v>
      </c>
      <c r="S58" t="s">
        <v>74</v>
      </c>
      <c r="T58" t="s">
        <v>1228</v>
      </c>
      <c r="U58" t="s">
        <v>1229</v>
      </c>
      <c r="V58" t="s">
        <v>1230</v>
      </c>
      <c r="W58" t="s">
        <v>1231</v>
      </c>
      <c r="X58" t="s">
        <v>1232</v>
      </c>
      <c r="Y58" t="s">
        <v>1233</v>
      </c>
      <c r="Z58" t="s">
        <v>1234</v>
      </c>
      <c r="AA58" t="s">
        <v>1235</v>
      </c>
      <c r="AB58" t="s">
        <v>1236</v>
      </c>
      <c r="AC58" t="s">
        <v>74</v>
      </c>
      <c r="AD58" t="s">
        <v>74</v>
      </c>
      <c r="AE58" t="s">
        <v>74</v>
      </c>
      <c r="AF58" t="s">
        <v>74</v>
      </c>
      <c r="AG58">
        <v>56</v>
      </c>
      <c r="AH58">
        <v>5</v>
      </c>
      <c r="AI58">
        <v>6</v>
      </c>
      <c r="AJ58">
        <v>1</v>
      </c>
      <c r="AK58">
        <v>15</v>
      </c>
      <c r="AL58" t="s">
        <v>121</v>
      </c>
      <c r="AM58" t="s">
        <v>122</v>
      </c>
      <c r="AN58" t="s">
        <v>123</v>
      </c>
      <c r="AO58" t="s">
        <v>124</v>
      </c>
      <c r="AP58" t="s">
        <v>125</v>
      </c>
      <c r="AQ58" t="s">
        <v>74</v>
      </c>
      <c r="AR58" t="s">
        <v>126</v>
      </c>
      <c r="AS58" t="s">
        <v>127</v>
      </c>
      <c r="AT58" t="s">
        <v>179</v>
      </c>
      <c r="AU58">
        <v>2011</v>
      </c>
      <c r="AV58">
        <v>30</v>
      </c>
      <c r="AW58">
        <v>1</v>
      </c>
      <c r="AX58" t="s">
        <v>74</v>
      </c>
      <c r="AY58" t="s">
        <v>74</v>
      </c>
      <c r="AZ58" t="s">
        <v>74</v>
      </c>
      <c r="BA58" t="s">
        <v>74</v>
      </c>
      <c r="BB58">
        <v>167</v>
      </c>
      <c r="BC58">
        <v>175</v>
      </c>
      <c r="BD58" t="s">
        <v>74</v>
      </c>
      <c r="BE58" t="s">
        <v>1237</v>
      </c>
      <c r="BF58" t="str">
        <f>HYPERLINK("http://dx.doi.org/10.2983/035.030.0124","http://dx.doi.org/10.2983/035.030.0124")</f>
        <v>http://dx.doi.org/10.2983/035.030.0124</v>
      </c>
      <c r="BG58" t="s">
        <v>74</v>
      </c>
      <c r="BH58" t="s">
        <v>74</v>
      </c>
      <c r="BI58">
        <v>9</v>
      </c>
      <c r="BJ58" t="s">
        <v>130</v>
      </c>
      <c r="BK58" t="s">
        <v>98</v>
      </c>
      <c r="BL58" t="s">
        <v>130</v>
      </c>
      <c r="BM58" t="s">
        <v>1238</v>
      </c>
      <c r="BN58" t="s">
        <v>74</v>
      </c>
      <c r="BO58" t="s">
        <v>1239</v>
      </c>
      <c r="BP58" t="s">
        <v>74</v>
      </c>
      <c r="BQ58" t="s">
        <v>74</v>
      </c>
      <c r="BR58" t="s">
        <v>102</v>
      </c>
      <c r="BS58" t="s">
        <v>1240</v>
      </c>
      <c r="BT58" t="str">
        <f>HYPERLINK("https%3A%2F%2Fwww.webofscience.com%2Fwos%2Fwoscc%2Ffull-record%2FWOS:000289760900024","View Full Record in Web of Science")</f>
        <v>View Full Record in Web of Science</v>
      </c>
    </row>
    <row r="59" spans="1:72" x14ac:dyDescent="0.15">
      <c r="A59" t="s">
        <v>72</v>
      </c>
      <c r="B59" t="s">
        <v>1241</v>
      </c>
      <c r="C59" t="s">
        <v>74</v>
      </c>
      <c r="D59" t="s">
        <v>74</v>
      </c>
      <c r="E59" t="s">
        <v>74</v>
      </c>
      <c r="F59" t="s">
        <v>1242</v>
      </c>
      <c r="G59" t="s">
        <v>74</v>
      </c>
      <c r="H59" t="s">
        <v>74</v>
      </c>
      <c r="I59" t="s">
        <v>1243</v>
      </c>
      <c r="J59" t="s">
        <v>1011</v>
      </c>
      <c r="K59" t="s">
        <v>74</v>
      </c>
      <c r="L59" t="s">
        <v>74</v>
      </c>
      <c r="M59" t="s">
        <v>78</v>
      </c>
      <c r="N59" t="s">
        <v>108</v>
      </c>
      <c r="O59" t="s">
        <v>74</v>
      </c>
      <c r="P59" t="s">
        <v>74</v>
      </c>
      <c r="Q59" t="s">
        <v>74</v>
      </c>
      <c r="R59" t="s">
        <v>74</v>
      </c>
      <c r="S59" t="s">
        <v>74</v>
      </c>
      <c r="T59" t="s">
        <v>1244</v>
      </c>
      <c r="U59" t="s">
        <v>1245</v>
      </c>
      <c r="V59" t="s">
        <v>1246</v>
      </c>
      <c r="W59" t="s">
        <v>1247</v>
      </c>
      <c r="X59" t="s">
        <v>1248</v>
      </c>
      <c r="Y59" t="s">
        <v>1249</v>
      </c>
      <c r="Z59" t="s">
        <v>1250</v>
      </c>
      <c r="AA59" t="s">
        <v>1251</v>
      </c>
      <c r="AB59" t="s">
        <v>1252</v>
      </c>
      <c r="AC59" t="s">
        <v>1253</v>
      </c>
      <c r="AD59" t="s">
        <v>1254</v>
      </c>
      <c r="AE59" t="s">
        <v>1255</v>
      </c>
      <c r="AF59" t="s">
        <v>74</v>
      </c>
      <c r="AG59">
        <v>78</v>
      </c>
      <c r="AH59">
        <v>11</v>
      </c>
      <c r="AI59">
        <v>12</v>
      </c>
      <c r="AJ59">
        <v>4</v>
      </c>
      <c r="AK59">
        <v>42</v>
      </c>
      <c r="AL59" t="s">
        <v>1024</v>
      </c>
      <c r="AM59" t="s">
        <v>1025</v>
      </c>
      <c r="AN59" t="s">
        <v>1026</v>
      </c>
      <c r="AO59" t="s">
        <v>74</v>
      </c>
      <c r="AP59" t="s">
        <v>1027</v>
      </c>
      <c r="AQ59" t="s">
        <v>74</v>
      </c>
      <c r="AR59" t="s">
        <v>1028</v>
      </c>
      <c r="AS59" t="s">
        <v>1029</v>
      </c>
      <c r="AT59" t="s">
        <v>1256</v>
      </c>
      <c r="AU59">
        <v>2020</v>
      </c>
      <c r="AV59">
        <v>7</v>
      </c>
      <c r="AW59" t="s">
        <v>74</v>
      </c>
      <c r="AX59" t="s">
        <v>74</v>
      </c>
      <c r="AY59" t="s">
        <v>74</v>
      </c>
      <c r="AZ59" t="s">
        <v>74</v>
      </c>
      <c r="BA59" t="s">
        <v>74</v>
      </c>
      <c r="BB59" t="s">
        <v>74</v>
      </c>
      <c r="BC59" t="s">
        <v>74</v>
      </c>
      <c r="BD59">
        <v>589822</v>
      </c>
      <c r="BE59" t="s">
        <v>1257</v>
      </c>
      <c r="BF59" t="str">
        <f>HYPERLINK("http://dx.doi.org/10.3389/fmars.2020.589822","http://dx.doi.org/10.3389/fmars.2020.589822")</f>
        <v>http://dx.doi.org/10.3389/fmars.2020.589822</v>
      </c>
      <c r="BG59" t="s">
        <v>74</v>
      </c>
      <c r="BH59" t="s">
        <v>74</v>
      </c>
      <c r="BI59">
        <v>15</v>
      </c>
      <c r="BJ59" t="s">
        <v>1032</v>
      </c>
      <c r="BK59" t="s">
        <v>98</v>
      </c>
      <c r="BL59" t="s">
        <v>209</v>
      </c>
      <c r="BM59" t="s">
        <v>1258</v>
      </c>
      <c r="BN59" t="s">
        <v>74</v>
      </c>
      <c r="BO59" t="s">
        <v>523</v>
      </c>
      <c r="BP59" t="s">
        <v>74</v>
      </c>
      <c r="BQ59" t="s">
        <v>74</v>
      </c>
      <c r="BR59" t="s">
        <v>102</v>
      </c>
      <c r="BS59" t="s">
        <v>1259</v>
      </c>
      <c r="BT59" t="str">
        <f>HYPERLINK("https%3A%2F%2Fwww.webofscience.com%2Fwos%2Fwoscc%2Ffull-record%2FWOS:000600697700001","View Full Record in Web of Science")</f>
        <v>View Full Record in Web of Science</v>
      </c>
    </row>
    <row r="60" spans="1:72" x14ac:dyDescent="0.15">
      <c r="A60" t="s">
        <v>72</v>
      </c>
      <c r="B60" t="s">
        <v>1260</v>
      </c>
      <c r="C60" t="s">
        <v>74</v>
      </c>
      <c r="D60" t="s">
        <v>74</v>
      </c>
      <c r="E60" t="s">
        <v>74</v>
      </c>
      <c r="F60" t="s">
        <v>1261</v>
      </c>
      <c r="G60" t="s">
        <v>74</v>
      </c>
      <c r="H60" t="s">
        <v>74</v>
      </c>
      <c r="I60" t="s">
        <v>1262</v>
      </c>
      <c r="J60" t="s">
        <v>1263</v>
      </c>
      <c r="K60" t="s">
        <v>74</v>
      </c>
      <c r="L60" t="s">
        <v>74</v>
      </c>
      <c r="M60" t="s">
        <v>78</v>
      </c>
      <c r="N60" t="s">
        <v>108</v>
      </c>
      <c r="O60" t="s">
        <v>74</v>
      </c>
      <c r="P60" t="s">
        <v>74</v>
      </c>
      <c r="Q60" t="s">
        <v>74</v>
      </c>
      <c r="R60" t="s">
        <v>74</v>
      </c>
      <c r="S60" t="s">
        <v>74</v>
      </c>
      <c r="T60" t="s">
        <v>1264</v>
      </c>
      <c r="U60" t="s">
        <v>1265</v>
      </c>
      <c r="V60" t="s">
        <v>1266</v>
      </c>
      <c r="W60" t="s">
        <v>1267</v>
      </c>
      <c r="X60" t="s">
        <v>1061</v>
      </c>
      <c r="Y60" t="s">
        <v>1268</v>
      </c>
      <c r="Z60" t="s">
        <v>1269</v>
      </c>
      <c r="AA60" t="s">
        <v>74</v>
      </c>
      <c r="AB60" t="s">
        <v>1064</v>
      </c>
      <c r="AC60" t="s">
        <v>1270</v>
      </c>
      <c r="AD60" t="s">
        <v>1271</v>
      </c>
      <c r="AE60" t="s">
        <v>1272</v>
      </c>
      <c r="AF60" t="s">
        <v>74</v>
      </c>
      <c r="AG60">
        <v>23</v>
      </c>
      <c r="AH60">
        <v>5</v>
      </c>
      <c r="AI60">
        <v>5</v>
      </c>
      <c r="AJ60">
        <v>0</v>
      </c>
      <c r="AK60">
        <v>7</v>
      </c>
      <c r="AL60" t="s">
        <v>1273</v>
      </c>
      <c r="AM60" t="s">
        <v>1274</v>
      </c>
      <c r="AN60" t="s">
        <v>1275</v>
      </c>
      <c r="AO60" t="s">
        <v>1276</v>
      </c>
      <c r="AP60" t="s">
        <v>1277</v>
      </c>
      <c r="AQ60" t="s">
        <v>74</v>
      </c>
      <c r="AR60" t="s">
        <v>1278</v>
      </c>
      <c r="AS60" t="s">
        <v>1279</v>
      </c>
      <c r="AT60" t="s">
        <v>827</v>
      </c>
      <c r="AU60">
        <v>2015</v>
      </c>
      <c r="AV60">
        <v>81</v>
      </c>
      <c r="AW60">
        <v>4</v>
      </c>
      <c r="AX60" t="s">
        <v>74</v>
      </c>
      <c r="AY60" t="s">
        <v>74</v>
      </c>
      <c r="AZ60" t="s">
        <v>74</v>
      </c>
      <c r="BA60" t="s">
        <v>74</v>
      </c>
      <c r="BB60">
        <v>635</v>
      </c>
      <c r="BC60">
        <v>642</v>
      </c>
      <c r="BD60" t="s">
        <v>74</v>
      </c>
      <c r="BE60" t="s">
        <v>1280</v>
      </c>
      <c r="BF60" t="str">
        <f>HYPERLINK("http://dx.doi.org/10.1007/s12562-015-0891-6","http://dx.doi.org/10.1007/s12562-015-0891-6")</f>
        <v>http://dx.doi.org/10.1007/s12562-015-0891-6</v>
      </c>
      <c r="BG60" t="s">
        <v>74</v>
      </c>
      <c r="BH60" t="s">
        <v>74</v>
      </c>
      <c r="BI60">
        <v>8</v>
      </c>
      <c r="BJ60" t="s">
        <v>1281</v>
      </c>
      <c r="BK60" t="s">
        <v>98</v>
      </c>
      <c r="BL60" t="s">
        <v>1281</v>
      </c>
      <c r="BM60" t="s">
        <v>1282</v>
      </c>
      <c r="BN60" t="s">
        <v>74</v>
      </c>
      <c r="BO60" t="s">
        <v>354</v>
      </c>
      <c r="BP60" t="s">
        <v>74</v>
      </c>
      <c r="BQ60" t="s">
        <v>74</v>
      </c>
      <c r="BR60" t="s">
        <v>102</v>
      </c>
      <c r="BS60" t="s">
        <v>1283</v>
      </c>
      <c r="BT60" t="str">
        <f>HYPERLINK("https%3A%2F%2Fwww.webofscience.com%2Fwos%2Fwoscc%2Ffull-record%2FWOS:000358257100005","View Full Record in Web of Science")</f>
        <v>View Full Record in Web of Science</v>
      </c>
    </row>
    <row r="61" spans="1:72" x14ac:dyDescent="0.15">
      <c r="A61" t="s">
        <v>72</v>
      </c>
      <c r="B61" t="s">
        <v>1284</v>
      </c>
      <c r="C61" t="s">
        <v>74</v>
      </c>
      <c r="D61" t="s">
        <v>74</v>
      </c>
      <c r="E61" t="s">
        <v>74</v>
      </c>
      <c r="F61" t="s">
        <v>1285</v>
      </c>
      <c r="G61" t="s">
        <v>74</v>
      </c>
      <c r="H61" t="s">
        <v>74</v>
      </c>
      <c r="I61" t="s">
        <v>1286</v>
      </c>
      <c r="J61" t="s">
        <v>359</v>
      </c>
      <c r="K61" t="s">
        <v>74</v>
      </c>
      <c r="L61" t="s">
        <v>74</v>
      </c>
      <c r="M61" t="s">
        <v>78</v>
      </c>
      <c r="N61" t="s">
        <v>108</v>
      </c>
      <c r="O61" t="s">
        <v>74</v>
      </c>
      <c r="P61" t="s">
        <v>74</v>
      </c>
      <c r="Q61" t="s">
        <v>74</v>
      </c>
      <c r="R61" t="s">
        <v>74</v>
      </c>
      <c r="S61" t="s">
        <v>74</v>
      </c>
      <c r="T61" t="s">
        <v>1287</v>
      </c>
      <c r="U61" t="s">
        <v>1288</v>
      </c>
      <c r="V61" t="s">
        <v>1289</v>
      </c>
      <c r="W61" t="s">
        <v>1290</v>
      </c>
      <c r="X61" t="s">
        <v>1291</v>
      </c>
      <c r="Y61" t="s">
        <v>1292</v>
      </c>
      <c r="Z61" t="s">
        <v>1293</v>
      </c>
      <c r="AA61" t="s">
        <v>1294</v>
      </c>
      <c r="AB61" t="s">
        <v>1295</v>
      </c>
      <c r="AC61" t="s">
        <v>1296</v>
      </c>
      <c r="AD61" t="s">
        <v>1297</v>
      </c>
      <c r="AE61" t="s">
        <v>1298</v>
      </c>
      <c r="AF61" t="s">
        <v>74</v>
      </c>
      <c r="AG61">
        <v>73</v>
      </c>
      <c r="AH61">
        <v>12</v>
      </c>
      <c r="AI61">
        <v>12</v>
      </c>
      <c r="AJ61">
        <v>0</v>
      </c>
      <c r="AK61">
        <v>14</v>
      </c>
      <c r="AL61" t="s">
        <v>372</v>
      </c>
      <c r="AM61" t="s">
        <v>373</v>
      </c>
      <c r="AN61" t="s">
        <v>374</v>
      </c>
      <c r="AO61" t="s">
        <v>74</v>
      </c>
      <c r="AP61" t="s">
        <v>375</v>
      </c>
      <c r="AQ61" t="s">
        <v>74</v>
      </c>
      <c r="AR61" t="s">
        <v>359</v>
      </c>
      <c r="AS61" t="s">
        <v>376</v>
      </c>
      <c r="AT61" t="s">
        <v>281</v>
      </c>
      <c r="AU61">
        <v>2020</v>
      </c>
      <c r="AV61">
        <v>12</v>
      </c>
      <c r="AW61">
        <v>6</v>
      </c>
      <c r="AX61" t="s">
        <v>74</v>
      </c>
      <c r="AY61" t="s">
        <v>74</v>
      </c>
      <c r="AZ61" t="s">
        <v>74</v>
      </c>
      <c r="BA61" t="s">
        <v>74</v>
      </c>
      <c r="BB61" t="s">
        <v>74</v>
      </c>
      <c r="BC61" t="s">
        <v>74</v>
      </c>
      <c r="BD61">
        <v>371</v>
      </c>
      <c r="BE61" t="s">
        <v>1299</v>
      </c>
      <c r="BF61" t="str">
        <f>HYPERLINK("http://dx.doi.org/10.3390/toxins12060371","http://dx.doi.org/10.3390/toxins12060371")</f>
        <v>http://dx.doi.org/10.3390/toxins12060371</v>
      </c>
      <c r="BG61" t="s">
        <v>74</v>
      </c>
      <c r="BH61" t="s">
        <v>74</v>
      </c>
      <c r="BI61">
        <v>11</v>
      </c>
      <c r="BJ61" t="s">
        <v>378</v>
      </c>
      <c r="BK61" t="s">
        <v>98</v>
      </c>
      <c r="BL61" t="s">
        <v>378</v>
      </c>
      <c r="BM61" t="s">
        <v>1300</v>
      </c>
      <c r="BN61">
        <v>32512724</v>
      </c>
      <c r="BO61" t="s">
        <v>523</v>
      </c>
      <c r="BP61" t="s">
        <v>74</v>
      </c>
      <c r="BQ61" t="s">
        <v>74</v>
      </c>
      <c r="BR61" t="s">
        <v>102</v>
      </c>
      <c r="BS61" t="s">
        <v>1301</v>
      </c>
      <c r="BT61" t="str">
        <f>HYPERLINK("https%3A%2F%2Fwww.webofscience.com%2Fwos%2Fwoscc%2Ffull-record%2FWOS:000551188000063","View Full Record in Web of Science")</f>
        <v>View Full Record in Web of Science</v>
      </c>
    </row>
    <row r="62" spans="1:72" x14ac:dyDescent="0.15">
      <c r="A62" t="s">
        <v>72</v>
      </c>
      <c r="B62" t="s">
        <v>1302</v>
      </c>
      <c r="C62" t="s">
        <v>74</v>
      </c>
      <c r="D62" t="s">
        <v>74</v>
      </c>
      <c r="E62" t="s">
        <v>74</v>
      </c>
      <c r="F62" t="s">
        <v>1303</v>
      </c>
      <c r="G62" t="s">
        <v>74</v>
      </c>
      <c r="H62" t="s">
        <v>74</v>
      </c>
      <c r="I62" t="s">
        <v>1304</v>
      </c>
      <c r="J62" t="s">
        <v>1305</v>
      </c>
      <c r="K62" t="s">
        <v>74</v>
      </c>
      <c r="L62" t="s">
        <v>74</v>
      </c>
      <c r="M62" t="s">
        <v>78</v>
      </c>
      <c r="N62" t="s">
        <v>108</v>
      </c>
      <c r="O62" t="s">
        <v>74</v>
      </c>
      <c r="P62" t="s">
        <v>74</v>
      </c>
      <c r="Q62" t="s">
        <v>74</v>
      </c>
      <c r="R62" t="s">
        <v>74</v>
      </c>
      <c r="S62" t="s">
        <v>74</v>
      </c>
      <c r="T62" t="s">
        <v>74</v>
      </c>
      <c r="U62" t="s">
        <v>1306</v>
      </c>
      <c r="V62" t="s">
        <v>1307</v>
      </c>
      <c r="W62" t="s">
        <v>1308</v>
      </c>
      <c r="X62" t="s">
        <v>1309</v>
      </c>
      <c r="Y62" t="s">
        <v>1310</v>
      </c>
      <c r="Z62" t="s">
        <v>1311</v>
      </c>
      <c r="AA62" t="s">
        <v>1312</v>
      </c>
      <c r="AB62" t="s">
        <v>1313</v>
      </c>
      <c r="AC62" t="s">
        <v>74</v>
      </c>
      <c r="AD62" t="s">
        <v>74</v>
      </c>
      <c r="AE62" t="s">
        <v>74</v>
      </c>
      <c r="AF62" t="s">
        <v>74</v>
      </c>
      <c r="AG62">
        <v>29</v>
      </c>
      <c r="AH62">
        <v>29</v>
      </c>
      <c r="AI62">
        <v>33</v>
      </c>
      <c r="AJ62">
        <v>1</v>
      </c>
      <c r="AK62">
        <v>23</v>
      </c>
      <c r="AL62" t="s">
        <v>228</v>
      </c>
      <c r="AM62" t="s">
        <v>229</v>
      </c>
      <c r="AN62" t="s">
        <v>230</v>
      </c>
      <c r="AO62" t="s">
        <v>1314</v>
      </c>
      <c r="AP62" t="s">
        <v>74</v>
      </c>
      <c r="AQ62" t="s">
        <v>74</v>
      </c>
      <c r="AR62" t="s">
        <v>1315</v>
      </c>
      <c r="AS62" t="s">
        <v>1316</v>
      </c>
      <c r="AT62" t="s">
        <v>1220</v>
      </c>
      <c r="AU62">
        <v>2009</v>
      </c>
      <c r="AV62" t="s">
        <v>1317</v>
      </c>
      <c r="AW62">
        <v>3</v>
      </c>
      <c r="AX62" t="s">
        <v>74</v>
      </c>
      <c r="AY62" t="s">
        <v>74</v>
      </c>
      <c r="AZ62" t="s">
        <v>74</v>
      </c>
      <c r="BA62" t="s">
        <v>74</v>
      </c>
      <c r="BB62">
        <v>226</v>
      </c>
      <c r="BC62">
        <v>230</v>
      </c>
      <c r="BD62" t="s">
        <v>74</v>
      </c>
      <c r="BE62" t="s">
        <v>1318</v>
      </c>
      <c r="BF62" t="str">
        <f>HYPERLINK("http://dx.doi.org/10.1002/jez.524","http://dx.doi.org/10.1002/jez.524")</f>
        <v>http://dx.doi.org/10.1002/jez.524</v>
      </c>
      <c r="BG62" t="s">
        <v>74</v>
      </c>
      <c r="BH62" t="s">
        <v>74</v>
      </c>
      <c r="BI62">
        <v>5</v>
      </c>
      <c r="BJ62" t="s">
        <v>1319</v>
      </c>
      <c r="BK62" t="s">
        <v>98</v>
      </c>
      <c r="BL62" t="s">
        <v>1319</v>
      </c>
      <c r="BM62" t="s">
        <v>1320</v>
      </c>
      <c r="BN62">
        <v>19189307</v>
      </c>
      <c r="BO62" t="s">
        <v>74</v>
      </c>
      <c r="BP62" t="s">
        <v>74</v>
      </c>
      <c r="BQ62" t="s">
        <v>74</v>
      </c>
      <c r="BR62" t="s">
        <v>102</v>
      </c>
      <c r="BS62" t="s">
        <v>1321</v>
      </c>
      <c r="BT62" t="str">
        <f>HYPERLINK("https%3A%2F%2Fwww.webofscience.com%2Fwos%2Fwoscc%2Ffull-record%2FWOS:000264316200010","View Full Record in Web of Science")</f>
        <v>View Full Record in Web of Science</v>
      </c>
    </row>
    <row r="63" spans="1:72" x14ac:dyDescent="0.15">
      <c r="A63" t="s">
        <v>72</v>
      </c>
      <c r="B63" t="s">
        <v>1322</v>
      </c>
      <c r="C63" t="s">
        <v>74</v>
      </c>
      <c r="D63" t="s">
        <v>74</v>
      </c>
      <c r="E63" t="s">
        <v>74</v>
      </c>
      <c r="F63" t="s">
        <v>1323</v>
      </c>
      <c r="G63" t="s">
        <v>74</v>
      </c>
      <c r="H63" t="s">
        <v>74</v>
      </c>
      <c r="I63" t="s">
        <v>1324</v>
      </c>
      <c r="J63" t="s">
        <v>385</v>
      </c>
      <c r="K63" t="s">
        <v>74</v>
      </c>
      <c r="L63" t="s">
        <v>74</v>
      </c>
      <c r="M63" t="s">
        <v>78</v>
      </c>
      <c r="N63" t="s">
        <v>108</v>
      </c>
      <c r="O63" t="s">
        <v>74</v>
      </c>
      <c r="P63" t="s">
        <v>74</v>
      </c>
      <c r="Q63" t="s">
        <v>74</v>
      </c>
      <c r="R63" t="s">
        <v>74</v>
      </c>
      <c r="S63" t="s">
        <v>74</v>
      </c>
      <c r="T63" t="s">
        <v>1325</v>
      </c>
      <c r="U63" t="s">
        <v>1326</v>
      </c>
      <c r="V63" t="s">
        <v>1327</v>
      </c>
      <c r="W63" t="s">
        <v>1328</v>
      </c>
      <c r="X63" t="s">
        <v>1329</v>
      </c>
      <c r="Y63" t="s">
        <v>1330</v>
      </c>
      <c r="Z63" t="s">
        <v>1331</v>
      </c>
      <c r="AA63" t="s">
        <v>1332</v>
      </c>
      <c r="AB63" t="s">
        <v>1333</v>
      </c>
      <c r="AC63" t="s">
        <v>1334</v>
      </c>
      <c r="AD63" t="s">
        <v>1335</v>
      </c>
      <c r="AE63" t="s">
        <v>1336</v>
      </c>
      <c r="AF63" t="s">
        <v>74</v>
      </c>
      <c r="AG63">
        <v>45</v>
      </c>
      <c r="AH63">
        <v>58</v>
      </c>
      <c r="AI63">
        <v>61</v>
      </c>
      <c r="AJ63">
        <v>0</v>
      </c>
      <c r="AK63">
        <v>69</v>
      </c>
      <c r="AL63" t="s">
        <v>396</v>
      </c>
      <c r="AM63" t="s">
        <v>175</v>
      </c>
      <c r="AN63" t="s">
        <v>397</v>
      </c>
      <c r="AO63" t="s">
        <v>398</v>
      </c>
      <c r="AP63" t="s">
        <v>74</v>
      </c>
      <c r="AQ63" t="s">
        <v>74</v>
      </c>
      <c r="AR63" t="s">
        <v>385</v>
      </c>
      <c r="AS63" t="s">
        <v>399</v>
      </c>
      <c r="AT63" t="s">
        <v>827</v>
      </c>
      <c r="AU63">
        <v>2016</v>
      </c>
      <c r="AV63">
        <v>117</v>
      </c>
      <c r="AW63" t="s">
        <v>74</v>
      </c>
      <c r="AX63" t="s">
        <v>74</v>
      </c>
      <c r="AY63" t="s">
        <v>74</v>
      </c>
      <c r="AZ63" t="s">
        <v>74</v>
      </c>
      <c r="BA63" t="s">
        <v>74</v>
      </c>
      <c r="BB63">
        <v>84</v>
      </c>
      <c r="BC63">
        <v>93</v>
      </c>
      <c r="BD63" t="s">
        <v>74</v>
      </c>
      <c r="BE63" t="s">
        <v>1337</v>
      </c>
      <c r="BF63" t="str">
        <f>HYPERLINK("http://dx.doi.org/10.1016/j.toxicon.2016.03.021","http://dx.doi.org/10.1016/j.toxicon.2016.03.021")</f>
        <v>http://dx.doi.org/10.1016/j.toxicon.2016.03.021</v>
      </c>
      <c r="BG63" t="s">
        <v>74</v>
      </c>
      <c r="BH63" t="s">
        <v>74</v>
      </c>
      <c r="BI63">
        <v>10</v>
      </c>
      <c r="BJ63" t="s">
        <v>402</v>
      </c>
      <c r="BK63" t="s">
        <v>98</v>
      </c>
      <c r="BL63" t="s">
        <v>402</v>
      </c>
      <c r="BM63" t="s">
        <v>1338</v>
      </c>
      <c r="BN63">
        <v>27045361</v>
      </c>
      <c r="BO63" t="s">
        <v>1339</v>
      </c>
      <c r="BP63" t="s">
        <v>74</v>
      </c>
      <c r="BQ63" t="s">
        <v>74</v>
      </c>
      <c r="BR63" t="s">
        <v>102</v>
      </c>
      <c r="BS63" t="s">
        <v>1340</v>
      </c>
      <c r="BT63" t="str">
        <f>HYPERLINK("https%3A%2F%2Fwww.webofscience.com%2Fwos%2Fwoscc%2Ffull-record%2FWOS:000379373400012","View Full Record in Web of Science")</f>
        <v>View Full Record in Web of Science</v>
      </c>
    </row>
    <row r="64" spans="1:72" x14ac:dyDescent="0.15">
      <c r="A64" t="s">
        <v>72</v>
      </c>
      <c r="B64" t="s">
        <v>1341</v>
      </c>
      <c r="C64" t="s">
        <v>74</v>
      </c>
      <c r="D64" t="s">
        <v>74</v>
      </c>
      <c r="E64" t="s">
        <v>74</v>
      </c>
      <c r="F64" t="s">
        <v>1342</v>
      </c>
      <c r="G64" t="s">
        <v>74</v>
      </c>
      <c r="H64" t="s">
        <v>74</v>
      </c>
      <c r="I64" t="s">
        <v>1343</v>
      </c>
      <c r="J64" t="s">
        <v>834</v>
      </c>
      <c r="K64" t="s">
        <v>74</v>
      </c>
      <c r="L64" t="s">
        <v>74</v>
      </c>
      <c r="M64" t="s">
        <v>78</v>
      </c>
      <c r="N64" t="s">
        <v>108</v>
      </c>
      <c r="O64" t="s">
        <v>74</v>
      </c>
      <c r="P64" t="s">
        <v>74</v>
      </c>
      <c r="Q64" t="s">
        <v>74</v>
      </c>
      <c r="R64" t="s">
        <v>74</v>
      </c>
      <c r="S64" t="s">
        <v>74</v>
      </c>
      <c r="T64" t="s">
        <v>1344</v>
      </c>
      <c r="U64" t="s">
        <v>1345</v>
      </c>
      <c r="V64" t="s">
        <v>1346</v>
      </c>
      <c r="W64" t="s">
        <v>1347</v>
      </c>
      <c r="X64" t="s">
        <v>1348</v>
      </c>
      <c r="Y64" t="s">
        <v>1349</v>
      </c>
      <c r="Z64" t="s">
        <v>1350</v>
      </c>
      <c r="AA64" t="s">
        <v>1351</v>
      </c>
      <c r="AB64" t="s">
        <v>1352</v>
      </c>
      <c r="AC64" t="s">
        <v>1353</v>
      </c>
      <c r="AD64" t="s">
        <v>1354</v>
      </c>
      <c r="AE64" t="s">
        <v>1355</v>
      </c>
      <c r="AF64" t="s">
        <v>74</v>
      </c>
      <c r="AG64">
        <v>55</v>
      </c>
      <c r="AH64">
        <v>8</v>
      </c>
      <c r="AI64">
        <v>8</v>
      </c>
      <c r="AJ64">
        <v>0</v>
      </c>
      <c r="AK64">
        <v>12</v>
      </c>
      <c r="AL64" t="s">
        <v>372</v>
      </c>
      <c r="AM64" t="s">
        <v>373</v>
      </c>
      <c r="AN64" t="s">
        <v>374</v>
      </c>
      <c r="AO64" t="s">
        <v>74</v>
      </c>
      <c r="AP64" t="s">
        <v>847</v>
      </c>
      <c r="AQ64" t="s">
        <v>74</v>
      </c>
      <c r="AR64" t="s">
        <v>848</v>
      </c>
      <c r="AS64" t="s">
        <v>849</v>
      </c>
      <c r="AT64" t="s">
        <v>327</v>
      </c>
      <c r="AU64">
        <v>2021</v>
      </c>
      <c r="AV64">
        <v>19</v>
      </c>
      <c r="AW64">
        <v>1</v>
      </c>
      <c r="AX64" t="s">
        <v>74</v>
      </c>
      <c r="AY64" t="s">
        <v>74</v>
      </c>
      <c r="AZ64" t="s">
        <v>74</v>
      </c>
      <c r="BA64" t="s">
        <v>74</v>
      </c>
      <c r="BB64" t="s">
        <v>74</v>
      </c>
      <c r="BC64" t="s">
        <v>74</v>
      </c>
      <c r="BD64">
        <v>33</v>
      </c>
      <c r="BE64" t="s">
        <v>1356</v>
      </c>
      <c r="BF64" t="str">
        <f>HYPERLINK("http://dx.doi.org/10.3390/md19010033","http://dx.doi.org/10.3390/md19010033")</f>
        <v>http://dx.doi.org/10.3390/md19010033</v>
      </c>
      <c r="BG64" t="s">
        <v>74</v>
      </c>
      <c r="BH64" t="s">
        <v>74</v>
      </c>
      <c r="BI64">
        <v>12</v>
      </c>
      <c r="BJ64" t="s">
        <v>851</v>
      </c>
      <c r="BK64" t="s">
        <v>98</v>
      </c>
      <c r="BL64" t="s">
        <v>852</v>
      </c>
      <c r="BM64" t="s">
        <v>1357</v>
      </c>
      <c r="BN64">
        <v>33450969</v>
      </c>
      <c r="BO64" t="s">
        <v>499</v>
      </c>
      <c r="BP64" t="s">
        <v>74</v>
      </c>
      <c r="BQ64" t="s">
        <v>74</v>
      </c>
      <c r="BR64" t="s">
        <v>102</v>
      </c>
      <c r="BS64" t="s">
        <v>1358</v>
      </c>
      <c r="BT64" t="str">
        <f>HYPERLINK("https%3A%2F%2Fwww.webofscience.com%2Fwos%2Fwoscc%2Ffull-record%2FWOS:000610399400001","View Full Record in Web of Science")</f>
        <v>View Full Record in Web of Science</v>
      </c>
    </row>
    <row r="65" spans="1:72" x14ac:dyDescent="0.15">
      <c r="A65" t="s">
        <v>72</v>
      </c>
      <c r="B65" t="s">
        <v>1359</v>
      </c>
      <c r="C65" t="s">
        <v>74</v>
      </c>
      <c r="D65" t="s">
        <v>74</v>
      </c>
      <c r="E65" t="s">
        <v>74</v>
      </c>
      <c r="F65" t="s">
        <v>1360</v>
      </c>
      <c r="G65" t="s">
        <v>74</v>
      </c>
      <c r="H65" t="s">
        <v>74</v>
      </c>
      <c r="I65" t="s">
        <v>1361</v>
      </c>
      <c r="J65" t="s">
        <v>310</v>
      </c>
      <c r="K65" t="s">
        <v>74</v>
      </c>
      <c r="L65" t="s">
        <v>74</v>
      </c>
      <c r="M65" t="s">
        <v>78</v>
      </c>
      <c r="N65" t="s">
        <v>108</v>
      </c>
      <c r="O65" t="s">
        <v>74</v>
      </c>
      <c r="P65" t="s">
        <v>74</v>
      </c>
      <c r="Q65" t="s">
        <v>74</v>
      </c>
      <c r="R65" t="s">
        <v>74</v>
      </c>
      <c r="S65" t="s">
        <v>74</v>
      </c>
      <c r="T65" t="s">
        <v>1362</v>
      </c>
      <c r="U65" t="s">
        <v>1363</v>
      </c>
      <c r="V65" t="s">
        <v>1364</v>
      </c>
      <c r="W65" t="s">
        <v>1365</v>
      </c>
      <c r="X65" t="s">
        <v>657</v>
      </c>
      <c r="Y65" t="s">
        <v>1366</v>
      </c>
      <c r="Z65" t="s">
        <v>659</v>
      </c>
      <c r="AA65" t="s">
        <v>660</v>
      </c>
      <c r="AB65" t="s">
        <v>1367</v>
      </c>
      <c r="AC65" t="s">
        <v>1368</v>
      </c>
      <c r="AD65" t="s">
        <v>1369</v>
      </c>
      <c r="AE65" t="s">
        <v>1370</v>
      </c>
      <c r="AF65" t="s">
        <v>74</v>
      </c>
      <c r="AG65">
        <v>89</v>
      </c>
      <c r="AH65">
        <v>8</v>
      </c>
      <c r="AI65">
        <v>9</v>
      </c>
      <c r="AJ65">
        <v>4</v>
      </c>
      <c r="AK65">
        <v>17</v>
      </c>
      <c r="AL65" t="s">
        <v>199</v>
      </c>
      <c r="AM65" t="s">
        <v>200</v>
      </c>
      <c r="AN65" t="s">
        <v>201</v>
      </c>
      <c r="AO65" t="s">
        <v>323</v>
      </c>
      <c r="AP65" t="s">
        <v>324</v>
      </c>
      <c r="AQ65" t="s">
        <v>74</v>
      </c>
      <c r="AR65" t="s">
        <v>325</v>
      </c>
      <c r="AS65" t="s">
        <v>326</v>
      </c>
      <c r="AT65" t="s">
        <v>327</v>
      </c>
      <c r="AU65">
        <v>2021</v>
      </c>
      <c r="AV65">
        <v>230</v>
      </c>
      <c r="AW65" t="s">
        <v>74</v>
      </c>
      <c r="AX65" t="s">
        <v>74</v>
      </c>
      <c r="AY65" t="s">
        <v>74</v>
      </c>
      <c r="AZ65" t="s">
        <v>74</v>
      </c>
      <c r="BA65" t="s">
        <v>74</v>
      </c>
      <c r="BB65" t="s">
        <v>74</v>
      </c>
      <c r="BC65" t="s">
        <v>74</v>
      </c>
      <c r="BD65">
        <v>105704</v>
      </c>
      <c r="BE65" t="s">
        <v>1371</v>
      </c>
      <c r="BF65" t="str">
        <f>HYPERLINK("http://dx.doi.org/10.1016/j.aquatox.2020.105704","http://dx.doi.org/10.1016/j.aquatox.2020.105704")</f>
        <v>http://dx.doi.org/10.1016/j.aquatox.2020.105704</v>
      </c>
      <c r="BG65" t="s">
        <v>74</v>
      </c>
      <c r="BH65" t="s">
        <v>74</v>
      </c>
      <c r="BI65">
        <v>12</v>
      </c>
      <c r="BJ65" t="s">
        <v>329</v>
      </c>
      <c r="BK65" t="s">
        <v>98</v>
      </c>
      <c r="BL65" t="s">
        <v>329</v>
      </c>
      <c r="BM65" t="s">
        <v>1372</v>
      </c>
      <c r="BN65">
        <v>33316749</v>
      </c>
      <c r="BO65" t="s">
        <v>74</v>
      </c>
      <c r="BP65" t="s">
        <v>74</v>
      </c>
      <c r="BQ65" t="s">
        <v>74</v>
      </c>
      <c r="BR65" t="s">
        <v>102</v>
      </c>
      <c r="BS65" t="s">
        <v>1373</v>
      </c>
      <c r="BT65" t="str">
        <f>HYPERLINK("https%3A%2F%2Fwww.webofscience.com%2Fwos%2Fwoscc%2Ffull-record%2FWOS:000600837200017","View Full Record in Web of Science")</f>
        <v>View Full Record in Web of Science</v>
      </c>
    </row>
    <row r="66" spans="1:72" x14ac:dyDescent="0.15">
      <c r="A66" t="s">
        <v>72</v>
      </c>
      <c r="B66" t="s">
        <v>1374</v>
      </c>
      <c r="C66" t="s">
        <v>74</v>
      </c>
      <c r="D66" t="s">
        <v>74</v>
      </c>
      <c r="E66" t="s">
        <v>74</v>
      </c>
      <c r="F66" t="s">
        <v>1375</v>
      </c>
      <c r="G66" t="s">
        <v>74</v>
      </c>
      <c r="H66" t="s">
        <v>74</v>
      </c>
      <c r="I66" t="s">
        <v>1376</v>
      </c>
      <c r="J66" t="s">
        <v>1377</v>
      </c>
      <c r="K66" t="s">
        <v>74</v>
      </c>
      <c r="L66" t="s">
        <v>74</v>
      </c>
      <c r="M66" t="s">
        <v>78</v>
      </c>
      <c r="N66" t="s">
        <v>108</v>
      </c>
      <c r="O66" t="s">
        <v>74</v>
      </c>
      <c r="P66" t="s">
        <v>74</v>
      </c>
      <c r="Q66" t="s">
        <v>74</v>
      </c>
      <c r="R66" t="s">
        <v>74</v>
      </c>
      <c r="S66" t="s">
        <v>74</v>
      </c>
      <c r="T66" t="s">
        <v>1378</v>
      </c>
      <c r="U66" t="s">
        <v>1379</v>
      </c>
      <c r="V66" t="s">
        <v>1380</v>
      </c>
      <c r="W66" t="s">
        <v>1381</v>
      </c>
      <c r="X66" t="s">
        <v>1382</v>
      </c>
      <c r="Y66" t="s">
        <v>1383</v>
      </c>
      <c r="Z66" t="s">
        <v>571</v>
      </c>
      <c r="AA66" t="s">
        <v>1384</v>
      </c>
      <c r="AB66" t="s">
        <v>1385</v>
      </c>
      <c r="AC66" t="s">
        <v>1386</v>
      </c>
      <c r="AD66" t="s">
        <v>1387</v>
      </c>
      <c r="AE66" t="s">
        <v>1388</v>
      </c>
      <c r="AF66" t="s">
        <v>74</v>
      </c>
      <c r="AG66">
        <v>27</v>
      </c>
      <c r="AH66">
        <v>40</v>
      </c>
      <c r="AI66">
        <v>44</v>
      </c>
      <c r="AJ66">
        <v>1</v>
      </c>
      <c r="AK66">
        <v>54</v>
      </c>
      <c r="AL66" t="s">
        <v>1389</v>
      </c>
      <c r="AM66" t="s">
        <v>1390</v>
      </c>
      <c r="AN66" t="s">
        <v>1391</v>
      </c>
      <c r="AO66" t="s">
        <v>1392</v>
      </c>
      <c r="AP66" t="s">
        <v>1393</v>
      </c>
      <c r="AQ66" t="s">
        <v>74</v>
      </c>
      <c r="AR66" t="s">
        <v>1394</v>
      </c>
      <c r="AS66" t="s">
        <v>1395</v>
      </c>
      <c r="AT66" t="s">
        <v>74</v>
      </c>
      <c r="AU66">
        <v>2012</v>
      </c>
      <c r="AV66">
        <v>29</v>
      </c>
      <c r="AW66">
        <v>9</v>
      </c>
      <c r="AX66" t="s">
        <v>74</v>
      </c>
      <c r="AY66" t="s">
        <v>74</v>
      </c>
      <c r="AZ66" t="s">
        <v>74</v>
      </c>
      <c r="BA66" t="s">
        <v>74</v>
      </c>
      <c r="BB66">
        <v>1455</v>
      </c>
      <c r="BC66">
        <v>1464</v>
      </c>
      <c r="BD66" t="s">
        <v>74</v>
      </c>
      <c r="BE66" t="s">
        <v>1396</v>
      </c>
      <c r="BF66" t="str">
        <f>HYPERLINK("http://dx.doi.org/10.1080/19440049.2012.699005","http://dx.doi.org/10.1080/19440049.2012.699005")</f>
        <v>http://dx.doi.org/10.1080/19440049.2012.699005</v>
      </c>
      <c r="BG66" t="s">
        <v>74</v>
      </c>
      <c r="BH66" t="s">
        <v>74</v>
      </c>
      <c r="BI66">
        <v>10</v>
      </c>
      <c r="BJ66" t="s">
        <v>1397</v>
      </c>
      <c r="BK66" t="s">
        <v>98</v>
      </c>
      <c r="BL66" t="s">
        <v>1398</v>
      </c>
      <c r="BM66" t="s">
        <v>1399</v>
      </c>
      <c r="BN66">
        <v>22827221</v>
      </c>
      <c r="BO66" t="s">
        <v>74</v>
      </c>
      <c r="BP66" t="s">
        <v>74</v>
      </c>
      <c r="BQ66" t="s">
        <v>74</v>
      </c>
      <c r="BR66" t="s">
        <v>102</v>
      </c>
      <c r="BS66" t="s">
        <v>1400</v>
      </c>
      <c r="BT66" t="str">
        <f>HYPERLINK("https%3A%2F%2Fwww.webofscience.com%2Fwos%2Fwoscc%2Ffull-record%2FWOS:000307640100014","View Full Record in Web of Science")</f>
        <v>View Full Record in Web of Science</v>
      </c>
    </row>
    <row r="67" spans="1:72" x14ac:dyDescent="0.15">
      <c r="A67" t="s">
        <v>72</v>
      </c>
      <c r="B67" t="s">
        <v>1401</v>
      </c>
      <c r="C67" t="s">
        <v>74</v>
      </c>
      <c r="D67" t="s">
        <v>74</v>
      </c>
      <c r="E67" t="s">
        <v>74</v>
      </c>
      <c r="F67" t="s">
        <v>1402</v>
      </c>
      <c r="G67" t="s">
        <v>74</v>
      </c>
      <c r="H67" t="s">
        <v>74</v>
      </c>
      <c r="I67" t="s">
        <v>1403</v>
      </c>
      <c r="J67" t="s">
        <v>1404</v>
      </c>
      <c r="K67" t="s">
        <v>74</v>
      </c>
      <c r="L67" t="s">
        <v>74</v>
      </c>
      <c r="M67" t="s">
        <v>78</v>
      </c>
      <c r="N67" t="s">
        <v>1405</v>
      </c>
      <c r="O67" t="s">
        <v>1406</v>
      </c>
      <c r="P67" t="s">
        <v>1407</v>
      </c>
      <c r="Q67" t="s">
        <v>1408</v>
      </c>
      <c r="R67" t="s">
        <v>74</v>
      </c>
      <c r="S67" t="s">
        <v>1409</v>
      </c>
      <c r="T67" t="s">
        <v>1410</v>
      </c>
      <c r="U67" t="s">
        <v>1411</v>
      </c>
      <c r="V67" t="s">
        <v>1412</v>
      </c>
      <c r="W67" t="s">
        <v>1413</v>
      </c>
      <c r="X67" t="s">
        <v>1414</v>
      </c>
      <c r="Y67" t="s">
        <v>1415</v>
      </c>
      <c r="Z67" t="s">
        <v>74</v>
      </c>
      <c r="AA67" t="s">
        <v>1416</v>
      </c>
      <c r="AB67" t="s">
        <v>1417</v>
      </c>
      <c r="AC67" t="s">
        <v>74</v>
      </c>
      <c r="AD67" t="s">
        <v>74</v>
      </c>
      <c r="AE67" t="s">
        <v>74</v>
      </c>
      <c r="AF67" t="s">
        <v>74</v>
      </c>
      <c r="AG67">
        <v>27</v>
      </c>
      <c r="AH67">
        <v>32</v>
      </c>
      <c r="AI67">
        <v>35</v>
      </c>
      <c r="AJ67">
        <v>1</v>
      </c>
      <c r="AK67">
        <v>27</v>
      </c>
      <c r="AL67" t="s">
        <v>1418</v>
      </c>
      <c r="AM67" t="s">
        <v>1419</v>
      </c>
      <c r="AN67" t="s">
        <v>1420</v>
      </c>
      <c r="AO67" t="s">
        <v>1421</v>
      </c>
      <c r="AP67" t="s">
        <v>74</v>
      </c>
      <c r="AQ67" t="s">
        <v>74</v>
      </c>
      <c r="AR67" t="s">
        <v>1422</v>
      </c>
      <c r="AS67" t="s">
        <v>1423</v>
      </c>
      <c r="AT67" t="s">
        <v>1424</v>
      </c>
      <c r="AU67">
        <v>2007</v>
      </c>
      <c r="AV67">
        <v>20</v>
      </c>
      <c r="AW67">
        <v>1</v>
      </c>
      <c r="AX67" t="s">
        <v>74</v>
      </c>
      <c r="AY67" t="s">
        <v>74</v>
      </c>
      <c r="AZ67" t="s">
        <v>74</v>
      </c>
      <c r="BA67" t="s">
        <v>74</v>
      </c>
      <c r="BB67">
        <v>59</v>
      </c>
      <c r="BC67">
        <v>67</v>
      </c>
      <c r="BD67" t="s">
        <v>74</v>
      </c>
      <c r="BE67" t="s">
        <v>1425</v>
      </c>
      <c r="BF67" t="str">
        <f>HYPERLINK("http://dx.doi.org/10.1051/alr:2007016","http://dx.doi.org/10.1051/alr:2007016")</f>
        <v>http://dx.doi.org/10.1051/alr:2007016</v>
      </c>
      <c r="BG67" t="s">
        <v>74</v>
      </c>
      <c r="BH67" t="s">
        <v>74</v>
      </c>
      <c r="BI67">
        <v>9</v>
      </c>
      <c r="BJ67" t="s">
        <v>130</v>
      </c>
      <c r="BK67" t="s">
        <v>1426</v>
      </c>
      <c r="BL67" t="s">
        <v>130</v>
      </c>
      <c r="BM67" t="s">
        <v>1427</v>
      </c>
      <c r="BN67" t="s">
        <v>74</v>
      </c>
      <c r="BO67" t="s">
        <v>1428</v>
      </c>
      <c r="BP67" t="s">
        <v>74</v>
      </c>
      <c r="BQ67" t="s">
        <v>74</v>
      </c>
      <c r="BR67" t="s">
        <v>102</v>
      </c>
      <c r="BS67" t="s">
        <v>1429</v>
      </c>
      <c r="BT67" t="str">
        <f>HYPERLINK("https%3A%2F%2Fwww.webofscience.com%2Fwos%2Fwoscc%2Ffull-record%2FWOS:000246570900007","View Full Record in Web of Science")</f>
        <v>View Full Record in Web of Science</v>
      </c>
    </row>
    <row r="68" spans="1:72" x14ac:dyDescent="0.15">
      <c r="A68" t="s">
        <v>72</v>
      </c>
      <c r="B68" t="s">
        <v>1430</v>
      </c>
      <c r="C68" t="s">
        <v>74</v>
      </c>
      <c r="D68" t="s">
        <v>74</v>
      </c>
      <c r="E68" t="s">
        <v>74</v>
      </c>
      <c r="F68" t="s">
        <v>1431</v>
      </c>
      <c r="G68" t="s">
        <v>74</v>
      </c>
      <c r="H68" t="s">
        <v>74</v>
      </c>
      <c r="I68" t="s">
        <v>1432</v>
      </c>
      <c r="J68" t="s">
        <v>1377</v>
      </c>
      <c r="K68" t="s">
        <v>74</v>
      </c>
      <c r="L68" t="s">
        <v>74</v>
      </c>
      <c r="M68" t="s">
        <v>78</v>
      </c>
      <c r="N68" t="s">
        <v>108</v>
      </c>
      <c r="O68" t="s">
        <v>74</v>
      </c>
      <c r="P68" t="s">
        <v>74</v>
      </c>
      <c r="Q68" t="s">
        <v>74</v>
      </c>
      <c r="R68" t="s">
        <v>74</v>
      </c>
      <c r="S68" t="s">
        <v>74</v>
      </c>
      <c r="T68" t="s">
        <v>1433</v>
      </c>
      <c r="U68" t="s">
        <v>1434</v>
      </c>
      <c r="V68" t="s">
        <v>1435</v>
      </c>
      <c r="W68" t="s">
        <v>1436</v>
      </c>
      <c r="X68" t="s">
        <v>1437</v>
      </c>
      <c r="Y68" t="s">
        <v>1438</v>
      </c>
      <c r="Z68" t="s">
        <v>1439</v>
      </c>
      <c r="AA68" t="s">
        <v>1440</v>
      </c>
      <c r="AB68" t="s">
        <v>74</v>
      </c>
      <c r="AC68" t="s">
        <v>1441</v>
      </c>
      <c r="AD68" t="s">
        <v>1441</v>
      </c>
      <c r="AE68" t="s">
        <v>1442</v>
      </c>
      <c r="AF68" t="s">
        <v>74</v>
      </c>
      <c r="AG68">
        <v>35</v>
      </c>
      <c r="AH68">
        <v>4</v>
      </c>
      <c r="AI68">
        <v>4</v>
      </c>
      <c r="AJ68">
        <v>0</v>
      </c>
      <c r="AK68">
        <v>18</v>
      </c>
      <c r="AL68" t="s">
        <v>1389</v>
      </c>
      <c r="AM68" t="s">
        <v>1390</v>
      </c>
      <c r="AN68" t="s">
        <v>1391</v>
      </c>
      <c r="AO68" t="s">
        <v>1392</v>
      </c>
      <c r="AP68" t="s">
        <v>1393</v>
      </c>
      <c r="AQ68" t="s">
        <v>74</v>
      </c>
      <c r="AR68" t="s">
        <v>1394</v>
      </c>
      <c r="AS68" t="s">
        <v>1395</v>
      </c>
      <c r="AT68" t="s">
        <v>74</v>
      </c>
      <c r="AU68">
        <v>2009</v>
      </c>
      <c r="AV68">
        <v>26</v>
      </c>
      <c r="AW68">
        <v>2</v>
      </c>
      <c r="AX68" t="s">
        <v>74</v>
      </c>
      <c r="AY68" t="s">
        <v>74</v>
      </c>
      <c r="AZ68" t="s">
        <v>74</v>
      </c>
      <c r="BA68" t="s">
        <v>74</v>
      </c>
      <c r="BB68">
        <v>248</v>
      </c>
      <c r="BC68">
        <v>257</v>
      </c>
      <c r="BD68" t="s">
        <v>74</v>
      </c>
      <c r="BE68" t="s">
        <v>1443</v>
      </c>
      <c r="BF68" t="str">
        <f>HYPERLINK("http://dx.doi.org/10.1080/02652030802322887","http://dx.doi.org/10.1080/02652030802322887")</f>
        <v>http://dx.doi.org/10.1080/02652030802322887</v>
      </c>
      <c r="BG68" t="s">
        <v>74</v>
      </c>
      <c r="BH68" t="s">
        <v>74</v>
      </c>
      <c r="BI68">
        <v>10</v>
      </c>
      <c r="BJ68" t="s">
        <v>1397</v>
      </c>
      <c r="BK68" t="s">
        <v>98</v>
      </c>
      <c r="BL68" t="s">
        <v>1398</v>
      </c>
      <c r="BM68" t="s">
        <v>1444</v>
      </c>
      <c r="BN68">
        <v>19680896</v>
      </c>
      <c r="BO68" t="s">
        <v>74</v>
      </c>
      <c r="BP68" t="s">
        <v>74</v>
      </c>
      <c r="BQ68" t="s">
        <v>74</v>
      </c>
      <c r="BR68" t="s">
        <v>102</v>
      </c>
      <c r="BS68" t="s">
        <v>1445</v>
      </c>
      <c r="BT68" t="str">
        <f>HYPERLINK("https%3A%2F%2Fwww.webofscience.com%2Fwos%2Fwoscc%2Ffull-record%2FWOS:000264267900014","View Full Record in Web of Science")</f>
        <v>View Full Record in Web of Science</v>
      </c>
    </row>
    <row r="69" spans="1:72" x14ac:dyDescent="0.15">
      <c r="A69" t="s">
        <v>72</v>
      </c>
      <c r="B69" t="s">
        <v>1446</v>
      </c>
      <c r="C69" t="s">
        <v>74</v>
      </c>
      <c r="D69" t="s">
        <v>74</v>
      </c>
      <c r="E69" t="s">
        <v>74</v>
      </c>
      <c r="F69" t="s">
        <v>1447</v>
      </c>
      <c r="G69" t="s">
        <v>74</v>
      </c>
      <c r="H69" t="s">
        <v>74</v>
      </c>
      <c r="I69" t="s">
        <v>1448</v>
      </c>
      <c r="J69" t="s">
        <v>335</v>
      </c>
      <c r="K69" t="s">
        <v>74</v>
      </c>
      <c r="L69" t="s">
        <v>74</v>
      </c>
      <c r="M69" t="s">
        <v>78</v>
      </c>
      <c r="N69" t="s">
        <v>108</v>
      </c>
      <c r="O69" t="s">
        <v>74</v>
      </c>
      <c r="P69" t="s">
        <v>74</v>
      </c>
      <c r="Q69" t="s">
        <v>74</v>
      </c>
      <c r="R69" t="s">
        <v>74</v>
      </c>
      <c r="S69" t="s">
        <v>74</v>
      </c>
      <c r="T69" t="s">
        <v>1449</v>
      </c>
      <c r="U69" t="s">
        <v>1450</v>
      </c>
      <c r="V69" t="s">
        <v>1451</v>
      </c>
      <c r="W69" t="s">
        <v>1452</v>
      </c>
      <c r="X69" t="s">
        <v>1453</v>
      </c>
      <c r="Y69" t="s">
        <v>1454</v>
      </c>
      <c r="Z69" t="s">
        <v>1455</v>
      </c>
      <c r="AA69" t="s">
        <v>1456</v>
      </c>
      <c r="AB69" t="s">
        <v>1457</v>
      </c>
      <c r="AC69" t="s">
        <v>1458</v>
      </c>
      <c r="AD69" t="s">
        <v>1459</v>
      </c>
      <c r="AE69" t="s">
        <v>1460</v>
      </c>
      <c r="AF69" t="s">
        <v>74</v>
      </c>
      <c r="AG69">
        <v>41</v>
      </c>
      <c r="AH69">
        <v>0</v>
      </c>
      <c r="AI69">
        <v>0</v>
      </c>
      <c r="AJ69">
        <v>17</v>
      </c>
      <c r="AK69">
        <v>19</v>
      </c>
      <c r="AL69" t="s">
        <v>199</v>
      </c>
      <c r="AM69" t="s">
        <v>200</v>
      </c>
      <c r="AN69" t="s">
        <v>201</v>
      </c>
      <c r="AO69" t="s">
        <v>347</v>
      </c>
      <c r="AP69" t="s">
        <v>348</v>
      </c>
      <c r="AQ69" t="s">
        <v>74</v>
      </c>
      <c r="AR69" t="s">
        <v>335</v>
      </c>
      <c r="AS69" t="s">
        <v>349</v>
      </c>
      <c r="AT69" t="s">
        <v>327</v>
      </c>
      <c r="AU69">
        <v>2025</v>
      </c>
      <c r="AV69">
        <v>141</v>
      </c>
      <c r="AW69" t="s">
        <v>74</v>
      </c>
      <c r="AX69" t="s">
        <v>74</v>
      </c>
      <c r="AY69" t="s">
        <v>74</v>
      </c>
      <c r="AZ69" t="s">
        <v>74</v>
      </c>
      <c r="BA69" t="s">
        <v>74</v>
      </c>
      <c r="BB69" t="s">
        <v>74</v>
      </c>
      <c r="BC69" t="s">
        <v>74</v>
      </c>
      <c r="BD69">
        <v>102771</v>
      </c>
      <c r="BE69" t="s">
        <v>1461</v>
      </c>
      <c r="BF69" t="str">
        <f>HYPERLINK("http://dx.doi.org/10.1016/j.hal.2024.102771","http://dx.doi.org/10.1016/j.hal.2024.102771")</f>
        <v>http://dx.doi.org/10.1016/j.hal.2024.102771</v>
      </c>
      <c r="BG69" t="s">
        <v>74</v>
      </c>
      <c r="BH69" t="s">
        <v>1462</v>
      </c>
      <c r="BI69">
        <v>10</v>
      </c>
      <c r="BJ69" t="s">
        <v>352</v>
      </c>
      <c r="BK69" t="s">
        <v>98</v>
      </c>
      <c r="BL69" t="s">
        <v>352</v>
      </c>
      <c r="BM69" t="s">
        <v>1463</v>
      </c>
      <c r="BN69">
        <v>39645395</v>
      </c>
      <c r="BO69" t="s">
        <v>74</v>
      </c>
      <c r="BP69" t="s">
        <v>74</v>
      </c>
      <c r="BQ69" t="s">
        <v>74</v>
      </c>
      <c r="BR69" t="s">
        <v>102</v>
      </c>
      <c r="BS69" t="s">
        <v>1464</v>
      </c>
      <c r="BT69" t="str">
        <f>HYPERLINK("https%3A%2F%2Fwww.webofscience.com%2Fwos%2Fwoscc%2Ffull-record%2FWOS:001406716000001","View Full Record in Web of Science")</f>
        <v>View Full Record in Web of Science</v>
      </c>
    </row>
    <row r="70" spans="1:72" x14ac:dyDescent="0.15">
      <c r="A70" t="s">
        <v>72</v>
      </c>
      <c r="B70" t="s">
        <v>1465</v>
      </c>
      <c r="C70" t="s">
        <v>74</v>
      </c>
      <c r="D70" t="s">
        <v>74</v>
      </c>
      <c r="E70" t="s">
        <v>74</v>
      </c>
      <c r="F70" t="s">
        <v>1466</v>
      </c>
      <c r="G70" t="s">
        <v>74</v>
      </c>
      <c r="H70" t="s">
        <v>74</v>
      </c>
      <c r="I70" t="s">
        <v>1467</v>
      </c>
      <c r="J70" t="s">
        <v>385</v>
      </c>
      <c r="K70" t="s">
        <v>74</v>
      </c>
      <c r="L70" t="s">
        <v>74</v>
      </c>
      <c r="M70" t="s">
        <v>78</v>
      </c>
      <c r="N70" t="s">
        <v>108</v>
      </c>
      <c r="O70" t="s">
        <v>74</v>
      </c>
      <c r="P70" t="s">
        <v>74</v>
      </c>
      <c r="Q70" t="s">
        <v>74</v>
      </c>
      <c r="R70" t="s">
        <v>74</v>
      </c>
      <c r="S70" t="s">
        <v>74</v>
      </c>
      <c r="T70" t="s">
        <v>1468</v>
      </c>
      <c r="U70" t="s">
        <v>1469</v>
      </c>
      <c r="V70" t="s">
        <v>1470</v>
      </c>
      <c r="W70" t="s">
        <v>1471</v>
      </c>
      <c r="X70" t="s">
        <v>1472</v>
      </c>
      <c r="Y70" t="s">
        <v>1473</v>
      </c>
      <c r="Z70" t="s">
        <v>1474</v>
      </c>
      <c r="AA70" t="s">
        <v>1475</v>
      </c>
      <c r="AB70" t="s">
        <v>74</v>
      </c>
      <c r="AC70" t="s">
        <v>74</v>
      </c>
      <c r="AD70" t="s">
        <v>74</v>
      </c>
      <c r="AE70" t="s">
        <v>74</v>
      </c>
      <c r="AF70" t="s">
        <v>74</v>
      </c>
      <c r="AG70">
        <v>36</v>
      </c>
      <c r="AH70">
        <v>18</v>
      </c>
      <c r="AI70">
        <v>19</v>
      </c>
      <c r="AJ70">
        <v>0</v>
      </c>
      <c r="AK70">
        <v>19</v>
      </c>
      <c r="AL70" t="s">
        <v>396</v>
      </c>
      <c r="AM70" t="s">
        <v>175</v>
      </c>
      <c r="AN70" t="s">
        <v>397</v>
      </c>
      <c r="AO70" t="s">
        <v>398</v>
      </c>
      <c r="AP70" t="s">
        <v>74</v>
      </c>
      <c r="AQ70" t="s">
        <v>74</v>
      </c>
      <c r="AR70" t="s">
        <v>385</v>
      </c>
      <c r="AS70" t="s">
        <v>399</v>
      </c>
      <c r="AT70" t="s">
        <v>454</v>
      </c>
      <c r="AU70">
        <v>2007</v>
      </c>
      <c r="AV70">
        <v>50</v>
      </c>
      <c r="AW70">
        <v>5</v>
      </c>
      <c r="AX70" t="s">
        <v>74</v>
      </c>
      <c r="AY70" t="s">
        <v>74</v>
      </c>
      <c r="AZ70" t="s">
        <v>74</v>
      </c>
      <c r="BA70" t="s">
        <v>74</v>
      </c>
      <c r="BB70">
        <v>639</v>
      </c>
      <c r="BC70">
        <v>645</v>
      </c>
      <c r="BD70" t="s">
        <v>74</v>
      </c>
      <c r="BE70" t="s">
        <v>1476</v>
      </c>
      <c r="BF70" t="str">
        <f>HYPERLINK("http://dx.doi.org/10.1016/j.toxicon.2007.05.008","http://dx.doi.org/10.1016/j.toxicon.2007.05.008")</f>
        <v>http://dx.doi.org/10.1016/j.toxicon.2007.05.008</v>
      </c>
      <c r="BG70" t="s">
        <v>74</v>
      </c>
      <c r="BH70" t="s">
        <v>74</v>
      </c>
      <c r="BI70">
        <v>7</v>
      </c>
      <c r="BJ70" t="s">
        <v>402</v>
      </c>
      <c r="BK70" t="s">
        <v>98</v>
      </c>
      <c r="BL70" t="s">
        <v>402</v>
      </c>
      <c r="BM70" t="s">
        <v>1477</v>
      </c>
      <c r="BN70">
        <v>17619042</v>
      </c>
      <c r="BO70" t="s">
        <v>74</v>
      </c>
      <c r="BP70" t="s">
        <v>74</v>
      </c>
      <c r="BQ70" t="s">
        <v>74</v>
      </c>
      <c r="BR70" t="s">
        <v>102</v>
      </c>
      <c r="BS70" t="s">
        <v>1478</v>
      </c>
      <c r="BT70" t="str">
        <f>HYPERLINK("https%3A%2F%2Fwww.webofscience.com%2Fwos%2Fwoscc%2Ffull-record%2FWOS:000250310300005","View Full Record in Web of Science")</f>
        <v>View Full Record in Web of Science</v>
      </c>
    </row>
    <row r="71" spans="1:72" x14ac:dyDescent="0.15">
      <c r="A71" t="s">
        <v>72</v>
      </c>
      <c r="B71" t="s">
        <v>1479</v>
      </c>
      <c r="C71" t="s">
        <v>74</v>
      </c>
      <c r="D71" t="s">
        <v>74</v>
      </c>
      <c r="E71" t="s">
        <v>74</v>
      </c>
      <c r="F71" t="s">
        <v>1480</v>
      </c>
      <c r="G71" t="s">
        <v>74</v>
      </c>
      <c r="H71" t="s">
        <v>74</v>
      </c>
      <c r="I71" t="s">
        <v>1481</v>
      </c>
      <c r="J71" t="s">
        <v>1482</v>
      </c>
      <c r="K71" t="s">
        <v>74</v>
      </c>
      <c r="L71" t="s">
        <v>74</v>
      </c>
      <c r="M71" t="s">
        <v>78</v>
      </c>
      <c r="N71" t="s">
        <v>108</v>
      </c>
      <c r="O71" t="s">
        <v>74</v>
      </c>
      <c r="P71" t="s">
        <v>74</v>
      </c>
      <c r="Q71" t="s">
        <v>74</v>
      </c>
      <c r="R71" t="s">
        <v>74</v>
      </c>
      <c r="S71" t="s">
        <v>74</v>
      </c>
      <c r="T71" t="s">
        <v>1483</v>
      </c>
      <c r="U71" t="s">
        <v>1484</v>
      </c>
      <c r="V71" t="s">
        <v>1485</v>
      </c>
      <c r="W71" t="s">
        <v>1486</v>
      </c>
      <c r="X71" t="s">
        <v>1487</v>
      </c>
      <c r="Y71" t="s">
        <v>1488</v>
      </c>
      <c r="Z71" t="s">
        <v>628</v>
      </c>
      <c r="AA71" t="s">
        <v>1489</v>
      </c>
      <c r="AB71" t="s">
        <v>1490</v>
      </c>
      <c r="AC71" t="s">
        <v>1491</v>
      </c>
      <c r="AD71" t="s">
        <v>1492</v>
      </c>
      <c r="AE71" t="s">
        <v>1493</v>
      </c>
      <c r="AF71" t="s">
        <v>74</v>
      </c>
      <c r="AG71">
        <v>39</v>
      </c>
      <c r="AH71">
        <v>38</v>
      </c>
      <c r="AI71">
        <v>46</v>
      </c>
      <c r="AJ71">
        <v>4</v>
      </c>
      <c r="AK71">
        <v>72</v>
      </c>
      <c r="AL71" t="s">
        <v>228</v>
      </c>
      <c r="AM71" t="s">
        <v>229</v>
      </c>
      <c r="AN71" t="s">
        <v>230</v>
      </c>
      <c r="AO71" t="s">
        <v>1494</v>
      </c>
      <c r="AP71" t="s">
        <v>1495</v>
      </c>
      <c r="AQ71" t="s">
        <v>74</v>
      </c>
      <c r="AR71" t="s">
        <v>1496</v>
      </c>
      <c r="AS71" t="s">
        <v>1497</v>
      </c>
      <c r="AT71" t="s">
        <v>454</v>
      </c>
      <c r="AU71">
        <v>2008</v>
      </c>
      <c r="AV71">
        <v>27</v>
      </c>
      <c r="AW71">
        <v>10</v>
      </c>
      <c r="AX71" t="s">
        <v>74</v>
      </c>
      <c r="AY71" t="s">
        <v>74</v>
      </c>
      <c r="AZ71" t="s">
        <v>74</v>
      </c>
      <c r="BA71" t="s">
        <v>74</v>
      </c>
      <c r="BB71">
        <v>2053</v>
      </c>
      <c r="BC71">
        <v>2063</v>
      </c>
      <c r="BD71" t="s">
        <v>74</v>
      </c>
      <c r="BE71" t="s">
        <v>1498</v>
      </c>
      <c r="BF71" t="str">
        <f>HYPERLINK("http://dx.doi.org/10.1897/07-608.1","http://dx.doi.org/10.1897/07-608.1")</f>
        <v>http://dx.doi.org/10.1897/07-608.1</v>
      </c>
      <c r="BG71" t="s">
        <v>74</v>
      </c>
      <c r="BH71" t="s">
        <v>74</v>
      </c>
      <c r="BI71">
        <v>11</v>
      </c>
      <c r="BJ71" t="s">
        <v>97</v>
      </c>
      <c r="BK71" t="s">
        <v>98</v>
      </c>
      <c r="BL71" t="s">
        <v>99</v>
      </c>
      <c r="BM71" t="s">
        <v>1499</v>
      </c>
      <c r="BN71">
        <v>18384238</v>
      </c>
      <c r="BO71" t="s">
        <v>1239</v>
      </c>
      <c r="BP71" t="s">
        <v>74</v>
      </c>
      <c r="BQ71" t="s">
        <v>74</v>
      </c>
      <c r="BR71" t="s">
        <v>102</v>
      </c>
      <c r="BS71" t="s">
        <v>1500</v>
      </c>
      <c r="BT71" t="str">
        <f>HYPERLINK("https%3A%2F%2Fwww.webofscience.com%2Fwos%2Fwoscc%2Ffull-record%2FWOS:000259295700009","View Full Record in Web of Science")</f>
        <v>View Full Record in Web of Science</v>
      </c>
    </row>
    <row r="72" spans="1:72" x14ac:dyDescent="0.15">
      <c r="A72" t="s">
        <v>72</v>
      </c>
      <c r="B72" t="s">
        <v>1501</v>
      </c>
      <c r="C72" t="s">
        <v>74</v>
      </c>
      <c r="D72" t="s">
        <v>74</v>
      </c>
      <c r="E72" t="s">
        <v>74</v>
      </c>
      <c r="F72" t="s">
        <v>1502</v>
      </c>
      <c r="G72" t="s">
        <v>74</v>
      </c>
      <c r="H72" t="s">
        <v>74</v>
      </c>
      <c r="I72" t="s">
        <v>1503</v>
      </c>
      <c r="J72" t="s">
        <v>310</v>
      </c>
      <c r="K72" t="s">
        <v>74</v>
      </c>
      <c r="L72" t="s">
        <v>74</v>
      </c>
      <c r="M72" t="s">
        <v>78</v>
      </c>
      <c r="N72" t="s">
        <v>108</v>
      </c>
      <c r="O72" t="s">
        <v>74</v>
      </c>
      <c r="P72" t="s">
        <v>74</v>
      </c>
      <c r="Q72" t="s">
        <v>74</v>
      </c>
      <c r="R72" t="s">
        <v>74</v>
      </c>
      <c r="S72" t="s">
        <v>74</v>
      </c>
      <c r="T72" t="s">
        <v>1504</v>
      </c>
      <c r="U72" t="s">
        <v>1505</v>
      </c>
      <c r="V72" t="s">
        <v>1506</v>
      </c>
      <c r="W72" t="s">
        <v>1507</v>
      </c>
      <c r="X72" t="s">
        <v>1508</v>
      </c>
      <c r="Y72" t="s">
        <v>1509</v>
      </c>
      <c r="Z72" t="s">
        <v>1510</v>
      </c>
      <c r="AA72" t="s">
        <v>1511</v>
      </c>
      <c r="AB72" t="s">
        <v>1512</v>
      </c>
      <c r="AC72" t="s">
        <v>74</v>
      </c>
      <c r="AD72" t="s">
        <v>74</v>
      </c>
      <c r="AE72" t="s">
        <v>74</v>
      </c>
      <c r="AF72" t="s">
        <v>74</v>
      </c>
      <c r="AG72">
        <v>29</v>
      </c>
      <c r="AH72">
        <v>39</v>
      </c>
      <c r="AI72">
        <v>49</v>
      </c>
      <c r="AJ72">
        <v>0</v>
      </c>
      <c r="AK72">
        <v>35</v>
      </c>
      <c r="AL72" t="s">
        <v>199</v>
      </c>
      <c r="AM72" t="s">
        <v>200</v>
      </c>
      <c r="AN72" t="s">
        <v>201</v>
      </c>
      <c r="AO72" t="s">
        <v>323</v>
      </c>
      <c r="AP72" t="s">
        <v>324</v>
      </c>
      <c r="AQ72" t="s">
        <v>74</v>
      </c>
      <c r="AR72" t="s">
        <v>325</v>
      </c>
      <c r="AS72" t="s">
        <v>326</v>
      </c>
      <c r="AT72" t="s">
        <v>646</v>
      </c>
      <c r="AU72">
        <v>2007</v>
      </c>
      <c r="AV72">
        <v>81</v>
      </c>
      <c r="AW72">
        <v>3</v>
      </c>
      <c r="AX72" t="s">
        <v>74</v>
      </c>
      <c r="AY72" t="s">
        <v>74</v>
      </c>
      <c r="AZ72" t="s">
        <v>74</v>
      </c>
      <c r="BA72" t="s">
        <v>74</v>
      </c>
      <c r="BB72">
        <v>266</v>
      </c>
      <c r="BC72">
        <v>274</v>
      </c>
      <c r="BD72" t="s">
        <v>74</v>
      </c>
      <c r="BE72" t="s">
        <v>1513</v>
      </c>
      <c r="BF72" t="str">
        <f>HYPERLINK("http://dx.doi.org/10.1016/j.aquatox.2006.12.009","http://dx.doi.org/10.1016/j.aquatox.2006.12.009")</f>
        <v>http://dx.doi.org/10.1016/j.aquatox.2006.12.009</v>
      </c>
      <c r="BG72" t="s">
        <v>74</v>
      </c>
      <c r="BH72" t="s">
        <v>74</v>
      </c>
      <c r="BI72">
        <v>9</v>
      </c>
      <c r="BJ72" t="s">
        <v>329</v>
      </c>
      <c r="BK72" t="s">
        <v>98</v>
      </c>
      <c r="BL72" t="s">
        <v>329</v>
      </c>
      <c r="BM72" t="s">
        <v>1514</v>
      </c>
      <c r="BN72">
        <v>17250904</v>
      </c>
      <c r="BO72" t="s">
        <v>74</v>
      </c>
      <c r="BP72" t="s">
        <v>74</v>
      </c>
      <c r="BQ72" t="s">
        <v>74</v>
      </c>
      <c r="BR72" t="s">
        <v>102</v>
      </c>
      <c r="BS72" t="s">
        <v>1515</v>
      </c>
      <c r="BT72" t="str">
        <f>HYPERLINK("https%3A%2F%2Fwww.webofscience.com%2Fwos%2Fwoscc%2Ffull-record%2FWOS:000245069500004","View Full Record in Web of Science")</f>
        <v>View Full Record in Web of Science</v>
      </c>
    </row>
    <row r="73" spans="1:72" x14ac:dyDescent="0.15">
      <c r="A73" t="s">
        <v>72</v>
      </c>
      <c r="B73" t="s">
        <v>1516</v>
      </c>
      <c r="C73" t="s">
        <v>74</v>
      </c>
      <c r="D73" t="s">
        <v>74</v>
      </c>
      <c r="E73" t="s">
        <v>74</v>
      </c>
      <c r="F73" t="s">
        <v>1517</v>
      </c>
      <c r="G73" t="s">
        <v>74</v>
      </c>
      <c r="H73" t="s">
        <v>74</v>
      </c>
      <c r="I73" t="s">
        <v>1518</v>
      </c>
      <c r="J73" t="s">
        <v>335</v>
      </c>
      <c r="K73" t="s">
        <v>74</v>
      </c>
      <c r="L73" t="s">
        <v>74</v>
      </c>
      <c r="M73" t="s">
        <v>78</v>
      </c>
      <c r="N73" t="s">
        <v>108</v>
      </c>
      <c r="O73" t="s">
        <v>74</v>
      </c>
      <c r="P73" t="s">
        <v>74</v>
      </c>
      <c r="Q73" t="s">
        <v>74</v>
      </c>
      <c r="R73" t="s">
        <v>74</v>
      </c>
      <c r="S73" t="s">
        <v>74</v>
      </c>
      <c r="T73" t="s">
        <v>1519</v>
      </c>
      <c r="U73" t="s">
        <v>1520</v>
      </c>
      <c r="V73" t="s">
        <v>1521</v>
      </c>
      <c r="W73" t="s">
        <v>1522</v>
      </c>
      <c r="X73" t="s">
        <v>1523</v>
      </c>
      <c r="Y73" t="s">
        <v>1524</v>
      </c>
      <c r="Z73" t="s">
        <v>1525</v>
      </c>
      <c r="AA73" t="s">
        <v>1526</v>
      </c>
      <c r="AB73" t="s">
        <v>1527</v>
      </c>
      <c r="AC73" t="s">
        <v>1528</v>
      </c>
      <c r="AD73" t="s">
        <v>1529</v>
      </c>
      <c r="AE73" t="s">
        <v>1530</v>
      </c>
      <c r="AF73" t="s">
        <v>74</v>
      </c>
      <c r="AG73">
        <v>56</v>
      </c>
      <c r="AH73">
        <v>4</v>
      </c>
      <c r="AI73">
        <v>4</v>
      </c>
      <c r="AJ73">
        <v>2</v>
      </c>
      <c r="AK73">
        <v>8</v>
      </c>
      <c r="AL73" t="s">
        <v>199</v>
      </c>
      <c r="AM73" t="s">
        <v>200</v>
      </c>
      <c r="AN73" t="s">
        <v>201</v>
      </c>
      <c r="AO73" t="s">
        <v>347</v>
      </c>
      <c r="AP73" t="s">
        <v>348</v>
      </c>
      <c r="AQ73" t="s">
        <v>74</v>
      </c>
      <c r="AR73" t="s">
        <v>335</v>
      </c>
      <c r="AS73" t="s">
        <v>349</v>
      </c>
      <c r="AT73" t="s">
        <v>540</v>
      </c>
      <c r="AU73">
        <v>2024</v>
      </c>
      <c r="AV73">
        <v>133</v>
      </c>
      <c r="AW73" t="s">
        <v>74</v>
      </c>
      <c r="AX73" t="s">
        <v>74</v>
      </c>
      <c r="AY73" t="s">
        <v>74</v>
      </c>
      <c r="AZ73" t="s">
        <v>74</v>
      </c>
      <c r="BA73" t="s">
        <v>74</v>
      </c>
      <c r="BB73" t="s">
        <v>74</v>
      </c>
      <c r="BC73" t="s">
        <v>74</v>
      </c>
      <c r="BD73">
        <v>102607</v>
      </c>
      <c r="BE73" t="s">
        <v>1531</v>
      </c>
      <c r="BF73" t="str">
        <f>HYPERLINK("http://dx.doi.org/10.1016/j.hal.2024.102607","http://dx.doi.org/10.1016/j.hal.2024.102607")</f>
        <v>http://dx.doi.org/10.1016/j.hal.2024.102607</v>
      </c>
      <c r="BG73" t="s">
        <v>74</v>
      </c>
      <c r="BH73" t="s">
        <v>1532</v>
      </c>
      <c r="BI73">
        <v>11</v>
      </c>
      <c r="BJ73" t="s">
        <v>352</v>
      </c>
      <c r="BK73" t="s">
        <v>98</v>
      </c>
      <c r="BL73" t="s">
        <v>352</v>
      </c>
      <c r="BM73" t="s">
        <v>1533</v>
      </c>
      <c r="BN73">
        <v>38485441</v>
      </c>
      <c r="BO73" t="s">
        <v>74</v>
      </c>
      <c r="BP73" t="s">
        <v>74</v>
      </c>
      <c r="BQ73" t="s">
        <v>74</v>
      </c>
      <c r="BR73" t="s">
        <v>102</v>
      </c>
      <c r="BS73" t="s">
        <v>1534</v>
      </c>
      <c r="BT73" t="str">
        <f>HYPERLINK("https%3A%2F%2Fwww.webofscience.com%2Fwos%2Fwoscc%2Ffull-record%2FWOS:001195960200001","View Full Record in Web of Science")</f>
        <v>View Full Record in Web of Science</v>
      </c>
    </row>
    <row r="74" spans="1:72" x14ac:dyDescent="0.15">
      <c r="A74" t="s">
        <v>72</v>
      </c>
      <c r="B74" t="s">
        <v>1535</v>
      </c>
      <c r="C74" t="s">
        <v>74</v>
      </c>
      <c r="D74" t="s">
        <v>74</v>
      </c>
      <c r="E74" t="s">
        <v>74</v>
      </c>
      <c r="F74" t="s">
        <v>1536</v>
      </c>
      <c r="G74" t="s">
        <v>74</v>
      </c>
      <c r="H74" t="s">
        <v>74</v>
      </c>
      <c r="I74" t="s">
        <v>1537</v>
      </c>
      <c r="J74" t="s">
        <v>265</v>
      </c>
      <c r="K74" t="s">
        <v>74</v>
      </c>
      <c r="L74" t="s">
        <v>74</v>
      </c>
      <c r="M74" t="s">
        <v>78</v>
      </c>
      <c r="N74" t="s">
        <v>108</v>
      </c>
      <c r="O74" t="s">
        <v>74</v>
      </c>
      <c r="P74" t="s">
        <v>74</v>
      </c>
      <c r="Q74" t="s">
        <v>74</v>
      </c>
      <c r="R74" t="s">
        <v>74</v>
      </c>
      <c r="S74" t="s">
        <v>74</v>
      </c>
      <c r="T74" t="s">
        <v>1538</v>
      </c>
      <c r="U74" t="s">
        <v>1539</v>
      </c>
      <c r="V74" t="s">
        <v>1540</v>
      </c>
      <c r="W74" t="s">
        <v>1541</v>
      </c>
      <c r="X74" t="s">
        <v>1542</v>
      </c>
      <c r="Y74" t="s">
        <v>984</v>
      </c>
      <c r="Z74" t="s">
        <v>785</v>
      </c>
      <c r="AA74" t="s">
        <v>1543</v>
      </c>
      <c r="AB74" t="s">
        <v>1544</v>
      </c>
      <c r="AC74" t="s">
        <v>1545</v>
      </c>
      <c r="AD74" t="s">
        <v>1546</v>
      </c>
      <c r="AE74" t="s">
        <v>1547</v>
      </c>
      <c r="AF74" t="s">
        <v>74</v>
      </c>
      <c r="AG74">
        <v>52</v>
      </c>
      <c r="AH74">
        <v>20</v>
      </c>
      <c r="AI74">
        <v>25</v>
      </c>
      <c r="AJ74">
        <v>0</v>
      </c>
      <c r="AK74">
        <v>57</v>
      </c>
      <c r="AL74" t="s">
        <v>174</v>
      </c>
      <c r="AM74" t="s">
        <v>929</v>
      </c>
      <c r="AN74" t="s">
        <v>930</v>
      </c>
      <c r="AO74" t="s">
        <v>277</v>
      </c>
      <c r="AP74" t="s">
        <v>278</v>
      </c>
      <c r="AQ74" t="s">
        <v>74</v>
      </c>
      <c r="AR74" t="s">
        <v>279</v>
      </c>
      <c r="AS74" t="s">
        <v>280</v>
      </c>
      <c r="AT74" t="s">
        <v>470</v>
      </c>
      <c r="AU74">
        <v>2020</v>
      </c>
      <c r="AV74">
        <v>154</v>
      </c>
      <c r="AW74" t="s">
        <v>74</v>
      </c>
      <c r="AX74" t="s">
        <v>74</v>
      </c>
      <c r="AY74" t="s">
        <v>74</v>
      </c>
      <c r="AZ74" t="s">
        <v>74</v>
      </c>
      <c r="BA74" t="s">
        <v>74</v>
      </c>
      <c r="BB74" t="s">
        <v>74</v>
      </c>
      <c r="BC74" t="s">
        <v>74</v>
      </c>
      <c r="BD74">
        <v>104839</v>
      </c>
      <c r="BE74" t="s">
        <v>1548</v>
      </c>
      <c r="BF74" t="str">
        <f>HYPERLINK("http://dx.doi.org/10.1016/j.marenvres.2019.104839","http://dx.doi.org/10.1016/j.marenvres.2019.104839")</f>
        <v>http://dx.doi.org/10.1016/j.marenvres.2019.104839</v>
      </c>
      <c r="BG74" t="s">
        <v>74</v>
      </c>
      <c r="BH74" t="s">
        <v>74</v>
      </c>
      <c r="BI74">
        <v>10</v>
      </c>
      <c r="BJ74" t="s">
        <v>283</v>
      </c>
      <c r="BK74" t="s">
        <v>98</v>
      </c>
      <c r="BL74" t="s">
        <v>284</v>
      </c>
      <c r="BM74" t="s">
        <v>1549</v>
      </c>
      <c r="BN74">
        <v>31757480</v>
      </c>
      <c r="BO74" t="s">
        <v>74</v>
      </c>
      <c r="BP74" t="s">
        <v>74</v>
      </c>
      <c r="BQ74" t="s">
        <v>74</v>
      </c>
      <c r="BR74" t="s">
        <v>102</v>
      </c>
      <c r="BS74" t="s">
        <v>1550</v>
      </c>
      <c r="BT74" t="str">
        <f>HYPERLINK("https%3A%2F%2Fwww.webofscience.com%2Fwos%2Fwoscc%2Ffull-record%2FWOS:000515214100007","View Full Record in Web of Science")</f>
        <v>View Full Record in Web of Science</v>
      </c>
    </row>
    <row r="75" spans="1:72" x14ac:dyDescent="0.15">
      <c r="A75" t="s">
        <v>72</v>
      </c>
      <c r="B75" t="s">
        <v>1551</v>
      </c>
      <c r="C75" t="s">
        <v>74</v>
      </c>
      <c r="D75" t="s">
        <v>74</v>
      </c>
      <c r="E75" t="s">
        <v>74</v>
      </c>
      <c r="F75" t="s">
        <v>1552</v>
      </c>
      <c r="G75" t="s">
        <v>74</v>
      </c>
      <c r="H75" t="s">
        <v>74</v>
      </c>
      <c r="I75" t="s">
        <v>1553</v>
      </c>
      <c r="J75" t="s">
        <v>310</v>
      </c>
      <c r="K75" t="s">
        <v>74</v>
      </c>
      <c r="L75" t="s">
        <v>74</v>
      </c>
      <c r="M75" t="s">
        <v>78</v>
      </c>
      <c r="N75" t="s">
        <v>108</v>
      </c>
      <c r="O75" t="s">
        <v>74</v>
      </c>
      <c r="P75" t="s">
        <v>74</v>
      </c>
      <c r="Q75" t="s">
        <v>74</v>
      </c>
      <c r="R75" t="s">
        <v>74</v>
      </c>
      <c r="S75" t="s">
        <v>74</v>
      </c>
      <c r="T75" t="s">
        <v>1554</v>
      </c>
      <c r="U75" t="s">
        <v>1555</v>
      </c>
      <c r="V75" t="s">
        <v>1556</v>
      </c>
      <c r="W75" t="s">
        <v>1557</v>
      </c>
      <c r="X75" t="s">
        <v>1558</v>
      </c>
      <c r="Y75" t="s">
        <v>570</v>
      </c>
      <c r="Z75" t="s">
        <v>571</v>
      </c>
      <c r="AA75" t="s">
        <v>1559</v>
      </c>
      <c r="AB75" t="s">
        <v>1560</v>
      </c>
      <c r="AC75" t="s">
        <v>1561</v>
      </c>
      <c r="AD75" t="s">
        <v>1562</v>
      </c>
      <c r="AE75" t="s">
        <v>1563</v>
      </c>
      <c r="AF75" t="s">
        <v>74</v>
      </c>
      <c r="AG75">
        <v>54</v>
      </c>
      <c r="AH75">
        <v>35</v>
      </c>
      <c r="AI75">
        <v>41</v>
      </c>
      <c r="AJ75">
        <v>5</v>
      </c>
      <c r="AK75">
        <v>110</v>
      </c>
      <c r="AL75" t="s">
        <v>297</v>
      </c>
      <c r="AM75" t="s">
        <v>200</v>
      </c>
      <c r="AN75" t="s">
        <v>298</v>
      </c>
      <c r="AO75" t="s">
        <v>323</v>
      </c>
      <c r="AP75" t="s">
        <v>324</v>
      </c>
      <c r="AQ75" t="s">
        <v>74</v>
      </c>
      <c r="AR75" t="s">
        <v>325</v>
      </c>
      <c r="AS75" t="s">
        <v>326</v>
      </c>
      <c r="AT75" t="s">
        <v>827</v>
      </c>
      <c r="AU75">
        <v>2018</v>
      </c>
      <c r="AV75">
        <v>200</v>
      </c>
      <c r="AW75" t="s">
        <v>74</v>
      </c>
      <c r="AX75" t="s">
        <v>74</v>
      </c>
      <c r="AY75" t="s">
        <v>74</v>
      </c>
      <c r="AZ75" t="s">
        <v>74</v>
      </c>
      <c r="BA75" t="s">
        <v>74</v>
      </c>
      <c r="BB75">
        <v>233</v>
      </c>
      <c r="BC75">
        <v>240</v>
      </c>
      <c r="BD75" t="s">
        <v>74</v>
      </c>
      <c r="BE75" t="s">
        <v>1564</v>
      </c>
      <c r="BF75" t="str">
        <f>HYPERLINK("http://dx.doi.org/10.1016/j.aquatox.2018.05.003","http://dx.doi.org/10.1016/j.aquatox.2018.05.003")</f>
        <v>http://dx.doi.org/10.1016/j.aquatox.2018.05.003</v>
      </c>
      <c r="BG75" t="s">
        <v>74</v>
      </c>
      <c r="BH75" t="s">
        <v>74</v>
      </c>
      <c r="BI75">
        <v>8</v>
      </c>
      <c r="BJ75" t="s">
        <v>329</v>
      </c>
      <c r="BK75" t="s">
        <v>98</v>
      </c>
      <c r="BL75" t="s">
        <v>329</v>
      </c>
      <c r="BM75" t="s">
        <v>1565</v>
      </c>
      <c r="BN75">
        <v>29778932</v>
      </c>
      <c r="BO75" t="s">
        <v>74</v>
      </c>
      <c r="BP75" t="s">
        <v>74</v>
      </c>
      <c r="BQ75" t="s">
        <v>74</v>
      </c>
      <c r="BR75" t="s">
        <v>102</v>
      </c>
      <c r="BS75" t="s">
        <v>1566</v>
      </c>
      <c r="BT75" t="str">
        <f>HYPERLINK("https%3A%2F%2Fwww.webofscience.com%2Fwos%2Fwoscc%2Ffull-record%2FWOS:000438180700024","View Full Record in Web of Science")</f>
        <v>View Full Record in Web of Science</v>
      </c>
    </row>
    <row r="76" spans="1:72" x14ac:dyDescent="0.15">
      <c r="A76" t="s">
        <v>72</v>
      </c>
      <c r="B76" t="s">
        <v>1567</v>
      </c>
      <c r="C76" t="s">
        <v>74</v>
      </c>
      <c r="D76" t="s">
        <v>74</v>
      </c>
      <c r="E76" t="s">
        <v>74</v>
      </c>
      <c r="F76" t="s">
        <v>1568</v>
      </c>
      <c r="G76" t="s">
        <v>74</v>
      </c>
      <c r="H76" t="s">
        <v>74</v>
      </c>
      <c r="I76" t="s">
        <v>1569</v>
      </c>
      <c r="J76" t="s">
        <v>834</v>
      </c>
      <c r="K76" t="s">
        <v>74</v>
      </c>
      <c r="L76" t="s">
        <v>74</v>
      </c>
      <c r="M76" t="s">
        <v>78</v>
      </c>
      <c r="N76" t="s">
        <v>108</v>
      </c>
      <c r="O76" t="s">
        <v>74</v>
      </c>
      <c r="P76" t="s">
        <v>74</v>
      </c>
      <c r="Q76" t="s">
        <v>74</v>
      </c>
      <c r="R76" t="s">
        <v>74</v>
      </c>
      <c r="S76" t="s">
        <v>74</v>
      </c>
      <c r="T76" t="s">
        <v>1570</v>
      </c>
      <c r="U76" t="s">
        <v>1571</v>
      </c>
      <c r="V76" t="s">
        <v>1572</v>
      </c>
      <c r="W76" t="s">
        <v>1573</v>
      </c>
      <c r="X76" t="s">
        <v>1574</v>
      </c>
      <c r="Y76" t="s">
        <v>1575</v>
      </c>
      <c r="Z76" t="s">
        <v>1576</v>
      </c>
      <c r="AA76" t="s">
        <v>1577</v>
      </c>
      <c r="AB76" t="s">
        <v>1578</v>
      </c>
      <c r="AC76" t="s">
        <v>1579</v>
      </c>
      <c r="AD76" t="s">
        <v>1580</v>
      </c>
      <c r="AE76" t="s">
        <v>1581</v>
      </c>
      <c r="AF76" t="s">
        <v>74</v>
      </c>
      <c r="AG76">
        <v>33</v>
      </c>
      <c r="AH76">
        <v>45</v>
      </c>
      <c r="AI76">
        <v>54</v>
      </c>
      <c r="AJ76">
        <v>2</v>
      </c>
      <c r="AK76">
        <v>47</v>
      </c>
      <c r="AL76" t="s">
        <v>1582</v>
      </c>
      <c r="AM76" t="s">
        <v>373</v>
      </c>
      <c r="AN76" t="s">
        <v>1583</v>
      </c>
      <c r="AO76" t="s">
        <v>847</v>
      </c>
      <c r="AP76" t="s">
        <v>74</v>
      </c>
      <c r="AQ76" t="s">
        <v>74</v>
      </c>
      <c r="AR76" t="s">
        <v>848</v>
      </c>
      <c r="AS76" t="s">
        <v>849</v>
      </c>
      <c r="AT76" t="s">
        <v>454</v>
      </c>
      <c r="AU76">
        <v>2013</v>
      </c>
      <c r="AV76">
        <v>11</v>
      </c>
      <c r="AW76">
        <v>10</v>
      </c>
      <c r="AX76" t="s">
        <v>74</v>
      </c>
      <c r="AY76" t="s">
        <v>74</v>
      </c>
      <c r="AZ76" t="s">
        <v>74</v>
      </c>
      <c r="BA76" t="s">
        <v>74</v>
      </c>
      <c r="BB76">
        <v>3823</v>
      </c>
      <c r="BC76">
        <v>3845</v>
      </c>
      <c r="BD76" t="s">
        <v>74</v>
      </c>
      <c r="BE76" t="s">
        <v>1584</v>
      </c>
      <c r="BF76" t="str">
        <f>HYPERLINK("http://dx.doi.org/10.3390/md11103823","http://dx.doi.org/10.3390/md11103823")</f>
        <v>http://dx.doi.org/10.3390/md11103823</v>
      </c>
      <c r="BG76" t="s">
        <v>74</v>
      </c>
      <c r="BH76" t="s">
        <v>74</v>
      </c>
      <c r="BI76">
        <v>23</v>
      </c>
      <c r="BJ76" t="s">
        <v>851</v>
      </c>
      <c r="BK76" t="s">
        <v>98</v>
      </c>
      <c r="BL76" t="s">
        <v>852</v>
      </c>
      <c r="BM76" t="s">
        <v>1585</v>
      </c>
      <c r="BN76">
        <v>24152559</v>
      </c>
      <c r="BO76" t="s">
        <v>872</v>
      </c>
      <c r="BP76" t="s">
        <v>74</v>
      </c>
      <c r="BQ76" t="s">
        <v>74</v>
      </c>
      <c r="BR76" t="s">
        <v>102</v>
      </c>
      <c r="BS76" t="s">
        <v>1586</v>
      </c>
      <c r="BT76" t="str">
        <f>HYPERLINK("https%3A%2F%2Fwww.webofscience.com%2Fwos%2Fwoscc%2Ffull-record%2FWOS:000328622500014","View Full Record in Web of Science")</f>
        <v>View Full Record in Web of Science</v>
      </c>
    </row>
    <row r="77" spans="1:72" x14ac:dyDescent="0.15">
      <c r="A77" t="s">
        <v>72</v>
      </c>
      <c r="B77" t="s">
        <v>1587</v>
      </c>
      <c r="C77" t="s">
        <v>74</v>
      </c>
      <c r="D77" t="s">
        <v>74</v>
      </c>
      <c r="E77" t="s">
        <v>74</v>
      </c>
      <c r="F77" t="s">
        <v>1588</v>
      </c>
      <c r="G77" t="s">
        <v>74</v>
      </c>
      <c r="H77" t="s">
        <v>74</v>
      </c>
      <c r="I77" t="s">
        <v>1589</v>
      </c>
      <c r="J77" t="s">
        <v>310</v>
      </c>
      <c r="K77" t="s">
        <v>74</v>
      </c>
      <c r="L77" t="s">
        <v>74</v>
      </c>
      <c r="M77" t="s">
        <v>78</v>
      </c>
      <c r="N77" t="s">
        <v>108</v>
      </c>
      <c r="O77" t="s">
        <v>74</v>
      </c>
      <c r="P77" t="s">
        <v>74</v>
      </c>
      <c r="Q77" t="s">
        <v>74</v>
      </c>
      <c r="R77" t="s">
        <v>74</v>
      </c>
      <c r="S77" t="s">
        <v>74</v>
      </c>
      <c r="T77" t="s">
        <v>1590</v>
      </c>
      <c r="U77" t="s">
        <v>1591</v>
      </c>
      <c r="V77" t="s">
        <v>1592</v>
      </c>
      <c r="W77" t="s">
        <v>1593</v>
      </c>
      <c r="X77" t="s">
        <v>1594</v>
      </c>
      <c r="Y77" t="s">
        <v>1595</v>
      </c>
      <c r="Z77" t="s">
        <v>1596</v>
      </c>
      <c r="AA77" t="s">
        <v>1597</v>
      </c>
      <c r="AB77" t="s">
        <v>1598</v>
      </c>
      <c r="AC77" t="s">
        <v>1599</v>
      </c>
      <c r="AD77" t="s">
        <v>1599</v>
      </c>
      <c r="AE77" t="s">
        <v>1600</v>
      </c>
      <c r="AF77" t="s">
        <v>74</v>
      </c>
      <c r="AG77">
        <v>69</v>
      </c>
      <c r="AH77">
        <v>3</v>
      </c>
      <c r="AI77">
        <v>3</v>
      </c>
      <c r="AJ77">
        <v>0</v>
      </c>
      <c r="AK77">
        <v>25</v>
      </c>
      <c r="AL77" t="s">
        <v>199</v>
      </c>
      <c r="AM77" t="s">
        <v>200</v>
      </c>
      <c r="AN77" t="s">
        <v>201</v>
      </c>
      <c r="AO77" t="s">
        <v>323</v>
      </c>
      <c r="AP77" t="s">
        <v>324</v>
      </c>
      <c r="AQ77" t="s">
        <v>74</v>
      </c>
      <c r="AR77" t="s">
        <v>325</v>
      </c>
      <c r="AS77" t="s">
        <v>326</v>
      </c>
      <c r="AT77" t="s">
        <v>665</v>
      </c>
      <c r="AU77">
        <v>2018</v>
      </c>
      <c r="AV77">
        <v>198</v>
      </c>
      <c r="AW77" t="s">
        <v>74</v>
      </c>
      <c r="AX77" t="s">
        <v>74</v>
      </c>
      <c r="AY77" t="s">
        <v>74</v>
      </c>
      <c r="AZ77" t="s">
        <v>74</v>
      </c>
      <c r="BA77" t="s">
        <v>74</v>
      </c>
      <c r="BB77">
        <v>198</v>
      </c>
      <c r="BC77">
        <v>205</v>
      </c>
      <c r="BD77" t="s">
        <v>74</v>
      </c>
      <c r="BE77" t="s">
        <v>1601</v>
      </c>
      <c r="BF77" t="str">
        <f>HYPERLINK("http://dx.doi.org/10.1016/j.aquatox.2018.03.004","http://dx.doi.org/10.1016/j.aquatox.2018.03.004")</f>
        <v>http://dx.doi.org/10.1016/j.aquatox.2018.03.004</v>
      </c>
      <c r="BG77" t="s">
        <v>74</v>
      </c>
      <c r="BH77" t="s">
        <v>74</v>
      </c>
      <c r="BI77">
        <v>8</v>
      </c>
      <c r="BJ77" t="s">
        <v>329</v>
      </c>
      <c r="BK77" t="s">
        <v>98</v>
      </c>
      <c r="BL77" t="s">
        <v>329</v>
      </c>
      <c r="BM77" t="s">
        <v>1602</v>
      </c>
      <c r="BN77">
        <v>29554636</v>
      </c>
      <c r="BO77" t="s">
        <v>1239</v>
      </c>
      <c r="BP77" t="s">
        <v>74</v>
      </c>
      <c r="BQ77" t="s">
        <v>74</v>
      </c>
      <c r="BR77" t="s">
        <v>102</v>
      </c>
      <c r="BS77" t="s">
        <v>1603</v>
      </c>
      <c r="BT77" t="str">
        <f>HYPERLINK("https%3A%2F%2Fwww.webofscience.com%2Fwos%2Fwoscc%2Ffull-record%2FWOS:000430630100020","View Full Record in Web of Science")</f>
        <v>View Full Record in Web of Science</v>
      </c>
    </row>
    <row r="78" spans="1:72" x14ac:dyDescent="0.15">
      <c r="A78" t="s">
        <v>72</v>
      </c>
      <c r="B78" t="s">
        <v>1604</v>
      </c>
      <c r="C78" t="s">
        <v>74</v>
      </c>
      <c r="D78" t="s">
        <v>74</v>
      </c>
      <c r="E78" t="s">
        <v>74</v>
      </c>
      <c r="F78" t="s">
        <v>1605</v>
      </c>
      <c r="G78" t="s">
        <v>74</v>
      </c>
      <c r="H78" t="s">
        <v>74</v>
      </c>
      <c r="I78" t="s">
        <v>1606</v>
      </c>
      <c r="J78" t="s">
        <v>310</v>
      </c>
      <c r="K78" t="s">
        <v>74</v>
      </c>
      <c r="L78" t="s">
        <v>74</v>
      </c>
      <c r="M78" t="s">
        <v>78</v>
      </c>
      <c r="N78" t="s">
        <v>108</v>
      </c>
      <c r="O78" t="s">
        <v>74</v>
      </c>
      <c r="P78" t="s">
        <v>74</v>
      </c>
      <c r="Q78" t="s">
        <v>74</v>
      </c>
      <c r="R78" t="s">
        <v>74</v>
      </c>
      <c r="S78" t="s">
        <v>74</v>
      </c>
      <c r="T78" t="s">
        <v>1607</v>
      </c>
      <c r="U78" t="s">
        <v>1608</v>
      </c>
      <c r="V78" t="s">
        <v>1609</v>
      </c>
      <c r="W78" t="s">
        <v>1610</v>
      </c>
      <c r="X78" t="s">
        <v>1487</v>
      </c>
      <c r="Y78" t="s">
        <v>1611</v>
      </c>
      <c r="Z78" t="s">
        <v>628</v>
      </c>
      <c r="AA78" t="s">
        <v>1612</v>
      </c>
      <c r="AB78" t="s">
        <v>1613</v>
      </c>
      <c r="AC78" t="s">
        <v>74</v>
      </c>
      <c r="AD78" t="s">
        <v>74</v>
      </c>
      <c r="AE78" t="s">
        <v>74</v>
      </c>
      <c r="AF78" t="s">
        <v>74</v>
      </c>
      <c r="AG78">
        <v>42</v>
      </c>
      <c r="AH78">
        <v>76</v>
      </c>
      <c r="AI78">
        <v>87</v>
      </c>
      <c r="AJ78">
        <v>1</v>
      </c>
      <c r="AK78">
        <v>38</v>
      </c>
      <c r="AL78" t="s">
        <v>199</v>
      </c>
      <c r="AM78" t="s">
        <v>200</v>
      </c>
      <c r="AN78" t="s">
        <v>201</v>
      </c>
      <c r="AO78" t="s">
        <v>323</v>
      </c>
      <c r="AP78" t="s">
        <v>324</v>
      </c>
      <c r="AQ78" t="s">
        <v>74</v>
      </c>
      <c r="AR78" t="s">
        <v>325</v>
      </c>
      <c r="AS78" t="s">
        <v>326</v>
      </c>
      <c r="AT78" t="s">
        <v>1614</v>
      </c>
      <c r="AU78">
        <v>2006</v>
      </c>
      <c r="AV78">
        <v>80</v>
      </c>
      <c r="AW78">
        <v>1</v>
      </c>
      <c r="AX78" t="s">
        <v>74</v>
      </c>
      <c r="AY78" t="s">
        <v>74</v>
      </c>
      <c r="AZ78" t="s">
        <v>74</v>
      </c>
      <c r="BA78" t="s">
        <v>74</v>
      </c>
      <c r="BB78">
        <v>82</v>
      </c>
      <c r="BC78">
        <v>91</v>
      </c>
      <c r="BD78" t="s">
        <v>74</v>
      </c>
      <c r="BE78" t="s">
        <v>1615</v>
      </c>
      <c r="BF78" t="str">
        <f>HYPERLINK("http://dx.doi.org/10.1016/j.aquatox.2006.07.016","http://dx.doi.org/10.1016/j.aquatox.2006.07.016")</f>
        <v>http://dx.doi.org/10.1016/j.aquatox.2006.07.016</v>
      </c>
      <c r="BG78" t="s">
        <v>74</v>
      </c>
      <c r="BH78" t="s">
        <v>74</v>
      </c>
      <c r="BI78">
        <v>10</v>
      </c>
      <c r="BJ78" t="s">
        <v>329</v>
      </c>
      <c r="BK78" t="s">
        <v>98</v>
      </c>
      <c r="BL78" t="s">
        <v>329</v>
      </c>
      <c r="BM78" t="s">
        <v>1616</v>
      </c>
      <c r="BN78">
        <v>16959334</v>
      </c>
      <c r="BO78" t="s">
        <v>74</v>
      </c>
      <c r="BP78" t="s">
        <v>74</v>
      </c>
      <c r="BQ78" t="s">
        <v>74</v>
      </c>
      <c r="BR78" t="s">
        <v>102</v>
      </c>
      <c r="BS78" t="s">
        <v>1617</v>
      </c>
      <c r="BT78" t="str">
        <f>HYPERLINK("https%3A%2F%2Fwww.webofscience.com%2Fwos%2Fwoscc%2Ffull-record%2FWOS:000241313000008","View Full Record in Web of Science")</f>
        <v>View Full Record in Web of Science</v>
      </c>
    </row>
    <row r="79" spans="1:72" x14ac:dyDescent="0.15">
      <c r="A79" t="s">
        <v>72</v>
      </c>
      <c r="B79" t="s">
        <v>1618</v>
      </c>
      <c r="C79" t="s">
        <v>74</v>
      </c>
      <c r="D79" t="s">
        <v>74</v>
      </c>
      <c r="E79" t="s">
        <v>74</v>
      </c>
      <c r="F79" t="s">
        <v>1619</v>
      </c>
      <c r="G79" t="s">
        <v>74</v>
      </c>
      <c r="H79" t="s">
        <v>74</v>
      </c>
      <c r="I79" t="s">
        <v>1620</v>
      </c>
      <c r="J79" t="s">
        <v>385</v>
      </c>
      <c r="K79" t="s">
        <v>74</v>
      </c>
      <c r="L79" t="s">
        <v>74</v>
      </c>
      <c r="M79" t="s">
        <v>78</v>
      </c>
      <c r="N79" t="s">
        <v>108</v>
      </c>
      <c r="O79" t="s">
        <v>74</v>
      </c>
      <c r="P79" t="s">
        <v>74</v>
      </c>
      <c r="Q79" t="s">
        <v>74</v>
      </c>
      <c r="R79" t="s">
        <v>74</v>
      </c>
      <c r="S79" t="s">
        <v>74</v>
      </c>
      <c r="T79" t="s">
        <v>1621</v>
      </c>
      <c r="U79" t="s">
        <v>1622</v>
      </c>
      <c r="V79" t="s">
        <v>1623</v>
      </c>
      <c r="W79" t="s">
        <v>1624</v>
      </c>
      <c r="X79" t="s">
        <v>1625</v>
      </c>
      <c r="Y79" t="s">
        <v>1626</v>
      </c>
      <c r="Z79" t="s">
        <v>1627</v>
      </c>
      <c r="AA79" t="s">
        <v>1628</v>
      </c>
      <c r="AB79" t="s">
        <v>1629</v>
      </c>
      <c r="AC79" t="s">
        <v>74</v>
      </c>
      <c r="AD79" t="s">
        <v>74</v>
      </c>
      <c r="AE79" t="s">
        <v>74</v>
      </c>
      <c r="AF79" t="s">
        <v>74</v>
      </c>
      <c r="AG79">
        <v>49</v>
      </c>
      <c r="AH79">
        <v>12</v>
      </c>
      <c r="AI79">
        <v>16</v>
      </c>
      <c r="AJ79">
        <v>0</v>
      </c>
      <c r="AK79">
        <v>11</v>
      </c>
      <c r="AL79" t="s">
        <v>396</v>
      </c>
      <c r="AM79" t="s">
        <v>175</v>
      </c>
      <c r="AN79" t="s">
        <v>397</v>
      </c>
      <c r="AO79" t="s">
        <v>398</v>
      </c>
      <c r="AP79" t="s">
        <v>74</v>
      </c>
      <c r="AQ79" t="s">
        <v>74</v>
      </c>
      <c r="AR79" t="s">
        <v>385</v>
      </c>
      <c r="AS79" t="s">
        <v>399</v>
      </c>
      <c r="AT79" t="s">
        <v>1630</v>
      </c>
      <c r="AU79">
        <v>2006</v>
      </c>
      <c r="AV79">
        <v>48</v>
      </c>
      <c r="AW79">
        <v>4</v>
      </c>
      <c r="AX79" t="s">
        <v>74</v>
      </c>
      <c r="AY79" t="s">
        <v>74</v>
      </c>
      <c r="AZ79" t="s">
        <v>74</v>
      </c>
      <c r="BA79" t="s">
        <v>74</v>
      </c>
      <c r="BB79">
        <v>359</v>
      </c>
      <c r="BC79">
        <v>372</v>
      </c>
      <c r="BD79" t="s">
        <v>74</v>
      </c>
      <c r="BE79" t="s">
        <v>1631</v>
      </c>
      <c r="BF79" t="str">
        <f>HYPERLINK("http://dx.doi.org/10.1016/j.toxicon.2006.05.009","http://dx.doi.org/10.1016/j.toxicon.2006.05.009")</f>
        <v>http://dx.doi.org/10.1016/j.toxicon.2006.05.009</v>
      </c>
      <c r="BG79" t="s">
        <v>74</v>
      </c>
      <c r="BH79" t="s">
        <v>74</v>
      </c>
      <c r="BI79">
        <v>14</v>
      </c>
      <c r="BJ79" t="s">
        <v>402</v>
      </c>
      <c r="BK79" t="s">
        <v>98</v>
      </c>
      <c r="BL79" t="s">
        <v>402</v>
      </c>
      <c r="BM79" t="s">
        <v>1632</v>
      </c>
      <c r="BN79">
        <v>16876217</v>
      </c>
      <c r="BO79" t="s">
        <v>74</v>
      </c>
      <c r="BP79" t="s">
        <v>74</v>
      </c>
      <c r="BQ79" t="s">
        <v>74</v>
      </c>
      <c r="BR79" t="s">
        <v>102</v>
      </c>
      <c r="BS79" t="s">
        <v>1633</v>
      </c>
      <c r="BT79" t="str">
        <f>HYPERLINK("https%3A%2F%2Fwww.webofscience.com%2Fwos%2Fwoscc%2Ffull-record%2FWOS:000240961100001","View Full Record in Web of Science")</f>
        <v>View Full Record in Web of Science</v>
      </c>
    </row>
    <row r="80" spans="1:72" x14ac:dyDescent="0.15">
      <c r="A80" t="s">
        <v>72</v>
      </c>
      <c r="B80" t="s">
        <v>1634</v>
      </c>
      <c r="C80" t="s">
        <v>74</v>
      </c>
      <c r="D80" t="s">
        <v>74</v>
      </c>
      <c r="E80" t="s">
        <v>74</v>
      </c>
      <c r="F80" t="s">
        <v>1634</v>
      </c>
      <c r="G80" t="s">
        <v>74</v>
      </c>
      <c r="H80" t="s">
        <v>74</v>
      </c>
      <c r="I80" t="s">
        <v>1635</v>
      </c>
      <c r="J80" t="s">
        <v>107</v>
      </c>
      <c r="K80" t="s">
        <v>74</v>
      </c>
      <c r="L80" t="s">
        <v>74</v>
      </c>
      <c r="M80" t="s">
        <v>78</v>
      </c>
      <c r="N80" t="s">
        <v>108</v>
      </c>
      <c r="O80" t="s">
        <v>74</v>
      </c>
      <c r="P80" t="s">
        <v>74</v>
      </c>
      <c r="Q80" t="s">
        <v>74</v>
      </c>
      <c r="R80" t="s">
        <v>74</v>
      </c>
      <c r="S80" t="s">
        <v>74</v>
      </c>
      <c r="T80" t="s">
        <v>1636</v>
      </c>
      <c r="U80" t="s">
        <v>1637</v>
      </c>
      <c r="V80" t="s">
        <v>1638</v>
      </c>
      <c r="W80" t="s">
        <v>1639</v>
      </c>
      <c r="X80" t="s">
        <v>1640</v>
      </c>
      <c r="Y80" t="s">
        <v>1641</v>
      </c>
      <c r="Z80" t="s">
        <v>74</v>
      </c>
      <c r="AA80" t="s">
        <v>74</v>
      </c>
      <c r="AB80" t="s">
        <v>74</v>
      </c>
      <c r="AC80" t="s">
        <v>74</v>
      </c>
      <c r="AD80" t="s">
        <v>74</v>
      </c>
      <c r="AE80" t="s">
        <v>74</v>
      </c>
      <c r="AF80" t="s">
        <v>74</v>
      </c>
      <c r="AG80">
        <v>34</v>
      </c>
      <c r="AH80">
        <v>16</v>
      </c>
      <c r="AI80">
        <v>19</v>
      </c>
      <c r="AJ80">
        <v>0</v>
      </c>
      <c r="AK80">
        <v>15</v>
      </c>
      <c r="AL80" t="s">
        <v>121</v>
      </c>
      <c r="AM80" t="s">
        <v>122</v>
      </c>
      <c r="AN80" t="s">
        <v>123</v>
      </c>
      <c r="AO80" t="s">
        <v>124</v>
      </c>
      <c r="AP80" t="s">
        <v>74</v>
      </c>
      <c r="AQ80" t="s">
        <v>74</v>
      </c>
      <c r="AR80" t="s">
        <v>126</v>
      </c>
      <c r="AS80" t="s">
        <v>127</v>
      </c>
      <c r="AT80" t="s">
        <v>281</v>
      </c>
      <c r="AU80">
        <v>1997</v>
      </c>
      <c r="AV80">
        <v>16</v>
      </c>
      <c r="AW80">
        <v>1</v>
      </c>
      <c r="AX80" t="s">
        <v>74</v>
      </c>
      <c r="AY80" t="s">
        <v>74</v>
      </c>
      <c r="AZ80" t="s">
        <v>74</v>
      </c>
      <c r="BA80" t="s">
        <v>74</v>
      </c>
      <c r="BB80">
        <v>225</v>
      </c>
      <c r="BC80">
        <v>231</v>
      </c>
      <c r="BD80" t="s">
        <v>74</v>
      </c>
      <c r="BE80" t="s">
        <v>74</v>
      </c>
      <c r="BF80" t="s">
        <v>74</v>
      </c>
      <c r="BG80" t="s">
        <v>74</v>
      </c>
      <c r="BH80" t="s">
        <v>74</v>
      </c>
      <c r="BI80">
        <v>7</v>
      </c>
      <c r="BJ80" t="s">
        <v>130</v>
      </c>
      <c r="BK80" t="s">
        <v>98</v>
      </c>
      <c r="BL80" t="s">
        <v>130</v>
      </c>
      <c r="BM80" t="s">
        <v>1642</v>
      </c>
      <c r="BN80" t="s">
        <v>74</v>
      </c>
      <c r="BO80" t="s">
        <v>74</v>
      </c>
      <c r="BP80" t="s">
        <v>74</v>
      </c>
      <c r="BQ80" t="s">
        <v>74</v>
      </c>
      <c r="BR80" t="s">
        <v>102</v>
      </c>
      <c r="BS80" t="s">
        <v>1643</v>
      </c>
      <c r="BT80" t="str">
        <f>HYPERLINK("https%3A%2F%2Fwww.webofscience.com%2Fwos%2Fwoscc%2Ffull-record%2FWOS:A1997XM07200032","View Full Record in Web of Science")</f>
        <v>View Full Record in Web of Science</v>
      </c>
    </row>
    <row r="81" spans="1:72" x14ac:dyDescent="0.15">
      <c r="A81" t="s">
        <v>72</v>
      </c>
      <c r="B81" t="s">
        <v>1644</v>
      </c>
      <c r="C81" t="s">
        <v>74</v>
      </c>
      <c r="D81" t="s">
        <v>74</v>
      </c>
      <c r="E81" t="s">
        <v>74</v>
      </c>
      <c r="F81" t="s">
        <v>1645</v>
      </c>
      <c r="G81" t="s">
        <v>74</v>
      </c>
      <c r="H81" t="s">
        <v>74</v>
      </c>
      <c r="I81" t="s">
        <v>1646</v>
      </c>
      <c r="J81" t="s">
        <v>917</v>
      </c>
      <c r="K81" t="s">
        <v>74</v>
      </c>
      <c r="L81" t="s">
        <v>74</v>
      </c>
      <c r="M81" t="s">
        <v>78</v>
      </c>
      <c r="N81" t="s">
        <v>108</v>
      </c>
      <c r="O81" t="s">
        <v>74</v>
      </c>
      <c r="P81" t="s">
        <v>74</v>
      </c>
      <c r="Q81" t="s">
        <v>74</v>
      </c>
      <c r="R81" t="s">
        <v>74</v>
      </c>
      <c r="S81" t="s">
        <v>74</v>
      </c>
      <c r="T81" t="s">
        <v>1647</v>
      </c>
      <c r="U81" t="s">
        <v>1648</v>
      </c>
      <c r="V81" t="s">
        <v>1649</v>
      </c>
      <c r="W81" t="s">
        <v>1650</v>
      </c>
      <c r="X81" t="s">
        <v>1651</v>
      </c>
      <c r="Y81" t="s">
        <v>1652</v>
      </c>
      <c r="Z81" t="s">
        <v>1653</v>
      </c>
      <c r="AA81" t="s">
        <v>1654</v>
      </c>
      <c r="AB81" t="s">
        <v>1655</v>
      </c>
      <c r="AC81" t="s">
        <v>1656</v>
      </c>
      <c r="AD81" t="s">
        <v>1657</v>
      </c>
      <c r="AE81" t="s">
        <v>1658</v>
      </c>
      <c r="AF81" t="s">
        <v>74</v>
      </c>
      <c r="AG81">
        <v>91</v>
      </c>
      <c r="AH81">
        <v>20</v>
      </c>
      <c r="AI81">
        <v>22</v>
      </c>
      <c r="AJ81">
        <v>3</v>
      </c>
      <c r="AK81">
        <v>40</v>
      </c>
      <c r="AL81" t="s">
        <v>174</v>
      </c>
      <c r="AM81" t="s">
        <v>175</v>
      </c>
      <c r="AN81" t="s">
        <v>176</v>
      </c>
      <c r="AO81" t="s">
        <v>931</v>
      </c>
      <c r="AP81" t="s">
        <v>932</v>
      </c>
      <c r="AQ81" t="s">
        <v>74</v>
      </c>
      <c r="AR81" t="s">
        <v>933</v>
      </c>
      <c r="AS81" t="s">
        <v>934</v>
      </c>
      <c r="AT81" t="s">
        <v>1659</v>
      </c>
      <c r="AU81">
        <v>2021</v>
      </c>
      <c r="AV81">
        <v>271</v>
      </c>
      <c r="AW81" t="s">
        <v>74</v>
      </c>
      <c r="AX81" t="s">
        <v>74</v>
      </c>
      <c r="AY81" t="s">
        <v>74</v>
      </c>
      <c r="AZ81" t="s">
        <v>74</v>
      </c>
      <c r="BA81" t="s">
        <v>74</v>
      </c>
      <c r="BB81" t="s">
        <v>74</v>
      </c>
      <c r="BC81" t="s">
        <v>74</v>
      </c>
      <c r="BD81">
        <v>116400</v>
      </c>
      <c r="BE81" t="s">
        <v>1660</v>
      </c>
      <c r="BF81" t="str">
        <f>HYPERLINK("http://dx.doi.org/10.1016/j.envpol.2020.116400","http://dx.doi.org/10.1016/j.envpol.2020.116400")</f>
        <v>http://dx.doi.org/10.1016/j.envpol.2020.116400</v>
      </c>
      <c r="BG81" t="s">
        <v>74</v>
      </c>
      <c r="BH81" t="s">
        <v>1661</v>
      </c>
      <c r="BI81">
        <v>12</v>
      </c>
      <c r="BJ81" t="s">
        <v>710</v>
      </c>
      <c r="BK81" t="s">
        <v>98</v>
      </c>
      <c r="BL81" t="s">
        <v>711</v>
      </c>
      <c r="BM81" t="s">
        <v>1662</v>
      </c>
      <c r="BN81">
        <v>33421845</v>
      </c>
      <c r="BO81" t="s">
        <v>1663</v>
      </c>
      <c r="BP81" t="s">
        <v>74</v>
      </c>
      <c r="BQ81" t="s">
        <v>74</v>
      </c>
      <c r="BR81" t="s">
        <v>102</v>
      </c>
      <c r="BS81" t="s">
        <v>1664</v>
      </c>
      <c r="BT81" t="str">
        <f>HYPERLINK("https%3A%2F%2Fwww.webofscience.com%2Fwos%2Fwoscc%2Ffull-record%2FWOS:000614114100098","View Full Record in Web of Science")</f>
        <v>View Full Record in Web of Science</v>
      </c>
    </row>
    <row r="82" spans="1:72" x14ac:dyDescent="0.15">
      <c r="A82" t="s">
        <v>72</v>
      </c>
      <c r="B82" t="s">
        <v>1665</v>
      </c>
      <c r="C82" t="s">
        <v>74</v>
      </c>
      <c r="D82" t="s">
        <v>74</v>
      </c>
      <c r="E82" t="s">
        <v>74</v>
      </c>
      <c r="F82" t="s">
        <v>1666</v>
      </c>
      <c r="G82" t="s">
        <v>74</v>
      </c>
      <c r="H82" t="s">
        <v>74</v>
      </c>
      <c r="I82" t="s">
        <v>1667</v>
      </c>
      <c r="J82" t="s">
        <v>310</v>
      </c>
      <c r="K82" t="s">
        <v>74</v>
      </c>
      <c r="L82" t="s">
        <v>74</v>
      </c>
      <c r="M82" t="s">
        <v>78</v>
      </c>
      <c r="N82" t="s">
        <v>108</v>
      </c>
      <c r="O82" t="s">
        <v>74</v>
      </c>
      <c r="P82" t="s">
        <v>74</v>
      </c>
      <c r="Q82" t="s">
        <v>74</v>
      </c>
      <c r="R82" t="s">
        <v>74</v>
      </c>
      <c r="S82" t="s">
        <v>74</v>
      </c>
      <c r="T82" t="s">
        <v>1668</v>
      </c>
      <c r="U82" t="s">
        <v>1669</v>
      </c>
      <c r="V82" t="s">
        <v>1670</v>
      </c>
      <c r="W82" t="s">
        <v>1671</v>
      </c>
      <c r="X82" t="s">
        <v>1672</v>
      </c>
      <c r="Y82" t="s">
        <v>1673</v>
      </c>
      <c r="Z82" t="s">
        <v>1674</v>
      </c>
      <c r="AA82" t="s">
        <v>1675</v>
      </c>
      <c r="AB82" t="s">
        <v>1676</v>
      </c>
      <c r="AC82" t="s">
        <v>1677</v>
      </c>
      <c r="AD82" t="s">
        <v>1678</v>
      </c>
      <c r="AE82" t="s">
        <v>1679</v>
      </c>
      <c r="AF82" t="s">
        <v>74</v>
      </c>
      <c r="AG82">
        <v>89</v>
      </c>
      <c r="AH82">
        <v>21</v>
      </c>
      <c r="AI82">
        <v>22</v>
      </c>
      <c r="AJ82">
        <v>2</v>
      </c>
      <c r="AK82">
        <v>58</v>
      </c>
      <c r="AL82" t="s">
        <v>199</v>
      </c>
      <c r="AM82" t="s">
        <v>200</v>
      </c>
      <c r="AN82" t="s">
        <v>201</v>
      </c>
      <c r="AO82" t="s">
        <v>323</v>
      </c>
      <c r="AP82" t="s">
        <v>324</v>
      </c>
      <c r="AQ82" t="s">
        <v>74</v>
      </c>
      <c r="AR82" t="s">
        <v>325</v>
      </c>
      <c r="AS82" t="s">
        <v>326</v>
      </c>
      <c r="AT82" t="s">
        <v>540</v>
      </c>
      <c r="AU82">
        <v>2021</v>
      </c>
      <c r="AV82">
        <v>232</v>
      </c>
      <c r="AW82" t="s">
        <v>74</v>
      </c>
      <c r="AX82" t="s">
        <v>74</v>
      </c>
      <c r="AY82" t="s">
        <v>74</v>
      </c>
      <c r="AZ82" t="s">
        <v>74</v>
      </c>
      <c r="BA82" t="s">
        <v>74</v>
      </c>
      <c r="BB82" t="s">
        <v>74</v>
      </c>
      <c r="BC82" t="s">
        <v>74</v>
      </c>
      <c r="BD82">
        <v>105738</v>
      </c>
      <c r="BE82" t="s">
        <v>1680</v>
      </c>
      <c r="BF82" t="str">
        <f>HYPERLINK("http://dx.doi.org/10.1016/j.aquatox.2020.105738","http://dx.doi.org/10.1016/j.aquatox.2020.105738")</f>
        <v>http://dx.doi.org/10.1016/j.aquatox.2020.105738</v>
      </c>
      <c r="BG82" t="s">
        <v>74</v>
      </c>
      <c r="BH82" t="s">
        <v>1661</v>
      </c>
      <c r="BI82">
        <v>11</v>
      </c>
      <c r="BJ82" t="s">
        <v>329</v>
      </c>
      <c r="BK82" t="s">
        <v>98</v>
      </c>
      <c r="BL82" t="s">
        <v>329</v>
      </c>
      <c r="BM82" t="s">
        <v>1681</v>
      </c>
      <c r="BN82">
        <v>33465619</v>
      </c>
      <c r="BO82" t="s">
        <v>74</v>
      </c>
      <c r="BP82" t="s">
        <v>74</v>
      </c>
      <c r="BQ82" t="s">
        <v>74</v>
      </c>
      <c r="BR82" t="s">
        <v>102</v>
      </c>
      <c r="BS82" t="s">
        <v>1682</v>
      </c>
      <c r="BT82" t="str">
        <f>HYPERLINK("https%3A%2F%2Fwww.webofscience.com%2Fwos%2Fwoscc%2Ffull-record%2FWOS:000635684700002","View Full Record in Web of Science")</f>
        <v>View Full Record in Web of Science</v>
      </c>
    </row>
    <row r="83" spans="1:72" x14ac:dyDescent="0.15">
      <c r="A83" t="s">
        <v>72</v>
      </c>
      <c r="B83" t="s">
        <v>1683</v>
      </c>
      <c r="C83" t="s">
        <v>74</v>
      </c>
      <c r="D83" t="s">
        <v>74</v>
      </c>
      <c r="E83" t="s">
        <v>74</v>
      </c>
      <c r="F83" t="s">
        <v>1684</v>
      </c>
      <c r="G83" t="s">
        <v>74</v>
      </c>
      <c r="H83" t="s">
        <v>74</v>
      </c>
      <c r="I83" t="s">
        <v>1685</v>
      </c>
      <c r="J83" t="s">
        <v>335</v>
      </c>
      <c r="K83" t="s">
        <v>74</v>
      </c>
      <c r="L83" t="s">
        <v>74</v>
      </c>
      <c r="M83" t="s">
        <v>78</v>
      </c>
      <c r="N83" t="s">
        <v>108</v>
      </c>
      <c r="O83" t="s">
        <v>74</v>
      </c>
      <c r="P83" t="s">
        <v>74</v>
      </c>
      <c r="Q83" t="s">
        <v>74</v>
      </c>
      <c r="R83" t="s">
        <v>74</v>
      </c>
      <c r="S83" t="s">
        <v>74</v>
      </c>
      <c r="T83" t="s">
        <v>1686</v>
      </c>
      <c r="U83" t="s">
        <v>1687</v>
      </c>
      <c r="V83" t="s">
        <v>1688</v>
      </c>
      <c r="W83" t="s">
        <v>1689</v>
      </c>
      <c r="X83" t="s">
        <v>1690</v>
      </c>
      <c r="Y83" t="s">
        <v>1691</v>
      </c>
      <c r="Z83" t="s">
        <v>1692</v>
      </c>
      <c r="AA83" t="s">
        <v>1019</v>
      </c>
      <c r="AB83" t="s">
        <v>1693</v>
      </c>
      <c r="AC83" t="s">
        <v>1694</v>
      </c>
      <c r="AD83" t="s">
        <v>1694</v>
      </c>
      <c r="AE83" t="s">
        <v>1695</v>
      </c>
      <c r="AF83" t="s">
        <v>74</v>
      </c>
      <c r="AG83">
        <v>68</v>
      </c>
      <c r="AH83">
        <v>11</v>
      </c>
      <c r="AI83">
        <v>13</v>
      </c>
      <c r="AJ83">
        <v>1</v>
      </c>
      <c r="AK83">
        <v>38</v>
      </c>
      <c r="AL83" t="s">
        <v>199</v>
      </c>
      <c r="AM83" t="s">
        <v>200</v>
      </c>
      <c r="AN83" t="s">
        <v>201</v>
      </c>
      <c r="AO83" t="s">
        <v>347</v>
      </c>
      <c r="AP83" t="s">
        <v>348</v>
      </c>
      <c r="AQ83" t="s">
        <v>74</v>
      </c>
      <c r="AR83" t="s">
        <v>335</v>
      </c>
      <c r="AS83" t="s">
        <v>349</v>
      </c>
      <c r="AT83" t="s">
        <v>327</v>
      </c>
      <c r="AU83">
        <v>2022</v>
      </c>
      <c r="AV83">
        <v>111</v>
      </c>
      <c r="AW83" t="s">
        <v>74</v>
      </c>
      <c r="AX83" t="s">
        <v>74</v>
      </c>
      <c r="AY83" t="s">
        <v>74</v>
      </c>
      <c r="AZ83" t="s">
        <v>74</v>
      </c>
      <c r="BA83" t="s">
        <v>74</v>
      </c>
      <c r="BB83" t="s">
        <v>74</v>
      </c>
      <c r="BC83" t="s">
        <v>74</v>
      </c>
      <c r="BD83">
        <v>102131</v>
      </c>
      <c r="BE83" t="s">
        <v>1696</v>
      </c>
      <c r="BF83" t="str">
        <f>HYPERLINK("http://dx.doi.org/10.1016/j.hal.2021.102131","http://dx.doi.org/10.1016/j.hal.2021.102131")</f>
        <v>http://dx.doi.org/10.1016/j.hal.2021.102131</v>
      </c>
      <c r="BG83" t="s">
        <v>74</v>
      </c>
      <c r="BH83" t="s">
        <v>74</v>
      </c>
      <c r="BI83">
        <v>14</v>
      </c>
      <c r="BJ83" t="s">
        <v>352</v>
      </c>
      <c r="BK83" t="s">
        <v>98</v>
      </c>
      <c r="BL83" t="s">
        <v>352</v>
      </c>
      <c r="BM83" t="s">
        <v>1697</v>
      </c>
      <c r="BN83">
        <v>35016773</v>
      </c>
      <c r="BO83" t="s">
        <v>74</v>
      </c>
      <c r="BP83" t="s">
        <v>74</v>
      </c>
      <c r="BQ83" t="s">
        <v>74</v>
      </c>
      <c r="BR83" t="s">
        <v>102</v>
      </c>
      <c r="BS83" t="s">
        <v>1698</v>
      </c>
      <c r="BT83" t="str">
        <f>HYPERLINK("https%3A%2F%2Fwww.webofscience.com%2Fwos%2Fwoscc%2Ffull-record%2FWOS:000754475900001","View Full Record in Web of Science")</f>
        <v>View Full Record in Web of Science</v>
      </c>
    </row>
    <row r="84" spans="1:72" x14ac:dyDescent="0.15">
      <c r="A84" t="s">
        <v>1699</v>
      </c>
      <c r="B84" t="s">
        <v>1700</v>
      </c>
      <c r="C84" t="s">
        <v>74</v>
      </c>
      <c r="D84" t="s">
        <v>1701</v>
      </c>
      <c r="E84" t="s">
        <v>74</v>
      </c>
      <c r="F84" t="s">
        <v>1700</v>
      </c>
      <c r="G84" t="s">
        <v>74</v>
      </c>
      <c r="H84" t="s">
        <v>74</v>
      </c>
      <c r="I84" t="s">
        <v>1702</v>
      </c>
      <c r="J84" t="s">
        <v>1703</v>
      </c>
      <c r="K84" t="s">
        <v>74</v>
      </c>
      <c r="L84" t="s">
        <v>74</v>
      </c>
      <c r="M84" t="s">
        <v>78</v>
      </c>
      <c r="N84" t="s">
        <v>1704</v>
      </c>
      <c r="O84" t="s">
        <v>1705</v>
      </c>
      <c r="P84" t="s">
        <v>1706</v>
      </c>
      <c r="Q84" t="s">
        <v>1707</v>
      </c>
      <c r="R84" t="s">
        <v>1708</v>
      </c>
      <c r="S84" t="s">
        <v>74</v>
      </c>
      <c r="T84" t="s">
        <v>74</v>
      </c>
      <c r="U84" t="s">
        <v>74</v>
      </c>
      <c r="V84" t="s">
        <v>74</v>
      </c>
      <c r="W84" t="s">
        <v>74</v>
      </c>
      <c r="X84" t="s">
        <v>74</v>
      </c>
      <c r="Y84" t="s">
        <v>74</v>
      </c>
      <c r="Z84" t="s">
        <v>74</v>
      </c>
      <c r="AA84" t="s">
        <v>74</v>
      </c>
      <c r="AB84" t="s">
        <v>74</v>
      </c>
      <c r="AC84" t="s">
        <v>74</v>
      </c>
      <c r="AD84" t="s">
        <v>74</v>
      </c>
      <c r="AE84" t="s">
        <v>74</v>
      </c>
      <c r="AF84" t="s">
        <v>74</v>
      </c>
      <c r="AG84">
        <v>0</v>
      </c>
      <c r="AH84">
        <v>3</v>
      </c>
      <c r="AI84">
        <v>3</v>
      </c>
      <c r="AJ84">
        <v>0</v>
      </c>
      <c r="AK84">
        <v>0</v>
      </c>
      <c r="AL84" t="s">
        <v>1709</v>
      </c>
      <c r="AM84" t="s">
        <v>1710</v>
      </c>
      <c r="AN84" t="s">
        <v>1710</v>
      </c>
      <c r="AO84" t="s">
        <v>74</v>
      </c>
      <c r="AP84" t="s">
        <v>74</v>
      </c>
      <c r="AQ84" t="s">
        <v>1711</v>
      </c>
      <c r="AR84" t="s">
        <v>74</v>
      </c>
      <c r="AS84" t="s">
        <v>74</v>
      </c>
      <c r="AT84" t="s">
        <v>74</v>
      </c>
      <c r="AU84">
        <v>1991</v>
      </c>
      <c r="AV84" t="s">
        <v>74</v>
      </c>
      <c r="AW84" t="s">
        <v>74</v>
      </c>
      <c r="AX84" t="s">
        <v>74</v>
      </c>
      <c r="AY84" t="s">
        <v>74</v>
      </c>
      <c r="AZ84" t="s">
        <v>74</v>
      </c>
      <c r="BA84" t="s">
        <v>74</v>
      </c>
      <c r="BB84">
        <v>217</v>
      </c>
      <c r="BC84">
        <v>226</v>
      </c>
      <c r="BD84" t="s">
        <v>74</v>
      </c>
      <c r="BE84" t="s">
        <v>74</v>
      </c>
      <c r="BF84" t="s">
        <v>74</v>
      </c>
      <c r="BG84" t="s">
        <v>74</v>
      </c>
      <c r="BH84" t="s">
        <v>74</v>
      </c>
      <c r="BI84">
        <v>10</v>
      </c>
      <c r="BJ84" t="s">
        <v>1712</v>
      </c>
      <c r="BK84" t="s">
        <v>1713</v>
      </c>
      <c r="BL84" t="s">
        <v>1712</v>
      </c>
      <c r="BM84" t="s">
        <v>1714</v>
      </c>
      <c r="BN84" t="s">
        <v>74</v>
      </c>
      <c r="BO84" t="s">
        <v>74</v>
      </c>
      <c r="BP84" t="s">
        <v>74</v>
      </c>
      <c r="BQ84" t="s">
        <v>74</v>
      </c>
      <c r="BR84" t="s">
        <v>102</v>
      </c>
      <c r="BS84" t="s">
        <v>1715</v>
      </c>
      <c r="BT84" t="str">
        <f>HYPERLINK("https%3A%2F%2Fwww.webofscience.com%2Fwos%2Fwoscc%2Ffull-record%2FWOS:A1991BW12W00021","View Full Record in Web of Science")</f>
        <v>View Full Record in Web of Science</v>
      </c>
    </row>
    <row r="85" spans="1:72" x14ac:dyDescent="0.15">
      <c r="A85" t="s">
        <v>72</v>
      </c>
      <c r="B85" t="s">
        <v>1716</v>
      </c>
      <c r="C85" t="s">
        <v>74</v>
      </c>
      <c r="D85" t="s">
        <v>74</v>
      </c>
      <c r="E85" t="s">
        <v>74</v>
      </c>
      <c r="F85" t="s">
        <v>1717</v>
      </c>
      <c r="G85" t="s">
        <v>74</v>
      </c>
      <c r="H85" t="s">
        <v>74</v>
      </c>
      <c r="I85" t="s">
        <v>1718</v>
      </c>
      <c r="J85" t="s">
        <v>1404</v>
      </c>
      <c r="K85" t="s">
        <v>74</v>
      </c>
      <c r="L85" t="s">
        <v>74</v>
      </c>
      <c r="M85" t="s">
        <v>78</v>
      </c>
      <c r="N85" t="s">
        <v>108</v>
      </c>
      <c r="O85" t="s">
        <v>74</v>
      </c>
      <c r="P85" t="s">
        <v>74</v>
      </c>
      <c r="Q85" t="s">
        <v>74</v>
      </c>
      <c r="R85" t="s">
        <v>74</v>
      </c>
      <c r="S85" t="s">
        <v>74</v>
      </c>
      <c r="T85" t="s">
        <v>1719</v>
      </c>
      <c r="U85" t="s">
        <v>1720</v>
      </c>
      <c r="V85" t="s">
        <v>1721</v>
      </c>
      <c r="W85" t="s">
        <v>1722</v>
      </c>
      <c r="X85" t="s">
        <v>1723</v>
      </c>
      <c r="Y85" t="s">
        <v>1724</v>
      </c>
      <c r="Z85" t="s">
        <v>1725</v>
      </c>
      <c r="AA85" t="s">
        <v>1726</v>
      </c>
      <c r="AB85" t="s">
        <v>1727</v>
      </c>
      <c r="AC85" t="s">
        <v>1728</v>
      </c>
      <c r="AD85" t="s">
        <v>1729</v>
      </c>
      <c r="AE85" t="s">
        <v>1730</v>
      </c>
      <c r="AF85" t="s">
        <v>74</v>
      </c>
      <c r="AG85">
        <v>39</v>
      </c>
      <c r="AH85">
        <v>21</v>
      </c>
      <c r="AI85">
        <v>21</v>
      </c>
      <c r="AJ85">
        <v>1</v>
      </c>
      <c r="AK85">
        <v>16</v>
      </c>
      <c r="AL85" t="s">
        <v>1418</v>
      </c>
      <c r="AM85" t="s">
        <v>1419</v>
      </c>
      <c r="AN85" t="s">
        <v>1420</v>
      </c>
      <c r="AO85" t="s">
        <v>1421</v>
      </c>
      <c r="AP85" t="s">
        <v>1731</v>
      </c>
      <c r="AQ85" t="s">
        <v>74</v>
      </c>
      <c r="AR85" t="s">
        <v>1422</v>
      </c>
      <c r="AS85" t="s">
        <v>1423</v>
      </c>
      <c r="AT85" t="s">
        <v>1732</v>
      </c>
      <c r="AU85">
        <v>2010</v>
      </c>
      <c r="AV85">
        <v>23</v>
      </c>
      <c r="AW85">
        <v>3</v>
      </c>
      <c r="AX85" t="s">
        <v>74</v>
      </c>
      <c r="AY85" t="s">
        <v>74</v>
      </c>
      <c r="AZ85" t="s">
        <v>74</v>
      </c>
      <c r="BA85" t="s">
        <v>74</v>
      </c>
      <c r="BB85">
        <v>255</v>
      </c>
      <c r="BC85">
        <v>266</v>
      </c>
      <c r="BD85" t="s">
        <v>74</v>
      </c>
      <c r="BE85" t="s">
        <v>1733</v>
      </c>
      <c r="BF85" t="str">
        <f>HYPERLINK("http://dx.doi.org/10.1051/alr/2010026","http://dx.doi.org/10.1051/alr/2010026")</f>
        <v>http://dx.doi.org/10.1051/alr/2010026</v>
      </c>
      <c r="BG85" t="s">
        <v>74</v>
      </c>
      <c r="BH85" t="s">
        <v>74</v>
      </c>
      <c r="BI85">
        <v>12</v>
      </c>
      <c r="BJ85" t="s">
        <v>130</v>
      </c>
      <c r="BK85" t="s">
        <v>98</v>
      </c>
      <c r="BL85" t="s">
        <v>130</v>
      </c>
      <c r="BM85" t="s">
        <v>1734</v>
      </c>
      <c r="BN85" t="s">
        <v>74</v>
      </c>
      <c r="BO85" t="s">
        <v>1428</v>
      </c>
      <c r="BP85" t="s">
        <v>74</v>
      </c>
      <c r="BQ85" t="s">
        <v>74</v>
      </c>
      <c r="BR85" t="s">
        <v>102</v>
      </c>
      <c r="BS85" t="s">
        <v>1735</v>
      </c>
      <c r="BT85" t="str">
        <f>HYPERLINK("https%3A%2F%2Fwww.webofscience.com%2Fwos%2Fwoscc%2Ffull-record%2FWOS:000285629500003","View Full Record in Web of Science")</f>
        <v>View Full Record in Web of Science</v>
      </c>
    </row>
    <row r="86" spans="1:72" x14ac:dyDescent="0.15">
      <c r="A86" t="s">
        <v>72</v>
      </c>
      <c r="B86" t="s">
        <v>1736</v>
      </c>
      <c r="C86" t="s">
        <v>74</v>
      </c>
      <c r="D86" t="s">
        <v>74</v>
      </c>
      <c r="E86" t="s">
        <v>74</v>
      </c>
      <c r="F86" t="s">
        <v>1737</v>
      </c>
      <c r="G86" t="s">
        <v>74</v>
      </c>
      <c r="H86" t="s">
        <v>74</v>
      </c>
      <c r="I86" t="s">
        <v>1738</v>
      </c>
      <c r="J86" t="s">
        <v>1739</v>
      </c>
      <c r="K86" t="s">
        <v>74</v>
      </c>
      <c r="L86" t="s">
        <v>74</v>
      </c>
      <c r="M86" t="s">
        <v>78</v>
      </c>
      <c r="N86" t="s">
        <v>108</v>
      </c>
      <c r="O86" t="s">
        <v>74</v>
      </c>
      <c r="P86" t="s">
        <v>74</v>
      </c>
      <c r="Q86" t="s">
        <v>74</v>
      </c>
      <c r="R86" t="s">
        <v>74</v>
      </c>
      <c r="S86" t="s">
        <v>74</v>
      </c>
      <c r="T86" t="s">
        <v>1740</v>
      </c>
      <c r="U86" t="s">
        <v>1741</v>
      </c>
      <c r="V86" t="s">
        <v>1742</v>
      </c>
      <c r="W86" t="s">
        <v>1743</v>
      </c>
      <c r="X86" t="s">
        <v>1744</v>
      </c>
      <c r="Y86" t="s">
        <v>1745</v>
      </c>
      <c r="Z86" t="s">
        <v>1746</v>
      </c>
      <c r="AA86" t="s">
        <v>1747</v>
      </c>
      <c r="AB86" t="s">
        <v>1748</v>
      </c>
      <c r="AC86" t="s">
        <v>1749</v>
      </c>
      <c r="AD86" t="s">
        <v>1750</v>
      </c>
      <c r="AE86" t="s">
        <v>1751</v>
      </c>
      <c r="AF86" t="s">
        <v>74</v>
      </c>
      <c r="AG86">
        <v>28</v>
      </c>
      <c r="AH86">
        <v>4</v>
      </c>
      <c r="AI86">
        <v>6</v>
      </c>
      <c r="AJ86">
        <v>1</v>
      </c>
      <c r="AK86">
        <v>23</v>
      </c>
      <c r="AL86" t="s">
        <v>1752</v>
      </c>
      <c r="AM86" t="s">
        <v>1753</v>
      </c>
      <c r="AN86" t="s">
        <v>1754</v>
      </c>
      <c r="AO86" t="s">
        <v>1755</v>
      </c>
      <c r="AP86" t="s">
        <v>1756</v>
      </c>
      <c r="AQ86" t="s">
        <v>74</v>
      </c>
      <c r="AR86" t="s">
        <v>1757</v>
      </c>
      <c r="AS86" t="s">
        <v>1758</v>
      </c>
      <c r="AT86" t="s">
        <v>470</v>
      </c>
      <c r="AU86">
        <v>2023</v>
      </c>
      <c r="AV86">
        <v>22</v>
      </c>
      <c r="AW86">
        <v>1</v>
      </c>
      <c r="AX86" t="s">
        <v>74</v>
      </c>
      <c r="AY86" t="s">
        <v>74</v>
      </c>
      <c r="AZ86" t="s">
        <v>74</v>
      </c>
      <c r="BA86" t="s">
        <v>74</v>
      </c>
      <c r="BB86">
        <v>251</v>
      </c>
      <c r="BC86">
        <v>257</v>
      </c>
      <c r="BD86" t="s">
        <v>74</v>
      </c>
      <c r="BE86" t="s">
        <v>1759</v>
      </c>
      <c r="BF86" t="str">
        <f>HYPERLINK("http://dx.doi.org/10.1007/s11802-023-5402-2","http://dx.doi.org/10.1007/s11802-023-5402-2")</f>
        <v>http://dx.doi.org/10.1007/s11802-023-5402-2</v>
      </c>
      <c r="BG86" t="s">
        <v>74</v>
      </c>
      <c r="BH86" t="s">
        <v>74</v>
      </c>
      <c r="BI86">
        <v>7</v>
      </c>
      <c r="BJ86" t="s">
        <v>157</v>
      </c>
      <c r="BK86" t="s">
        <v>98</v>
      </c>
      <c r="BL86" t="s">
        <v>157</v>
      </c>
      <c r="BM86" t="s">
        <v>1760</v>
      </c>
      <c r="BN86" t="s">
        <v>74</v>
      </c>
      <c r="BO86" t="s">
        <v>74</v>
      </c>
      <c r="BP86" t="s">
        <v>74</v>
      </c>
      <c r="BQ86" t="s">
        <v>74</v>
      </c>
      <c r="BR86" t="s">
        <v>102</v>
      </c>
      <c r="BS86" t="s">
        <v>1761</v>
      </c>
      <c r="BT86" t="str">
        <f>HYPERLINK("https%3A%2F%2Fwww.webofscience.com%2Fwos%2Fwoscc%2Ffull-record%2FWOS:000914793900026","View Full Record in Web of Science")</f>
        <v>View Full Record in Web of Science</v>
      </c>
    </row>
    <row r="87" spans="1:72" x14ac:dyDescent="0.15">
      <c r="A87" t="s">
        <v>72</v>
      </c>
      <c r="B87" t="s">
        <v>1762</v>
      </c>
      <c r="C87" t="s">
        <v>74</v>
      </c>
      <c r="D87" t="s">
        <v>74</v>
      </c>
      <c r="E87" t="s">
        <v>74</v>
      </c>
      <c r="F87" t="s">
        <v>1763</v>
      </c>
      <c r="G87" t="s">
        <v>74</v>
      </c>
      <c r="H87" t="s">
        <v>74</v>
      </c>
      <c r="I87" t="s">
        <v>1764</v>
      </c>
      <c r="J87" t="s">
        <v>694</v>
      </c>
      <c r="K87" t="s">
        <v>74</v>
      </c>
      <c r="L87" t="s">
        <v>74</v>
      </c>
      <c r="M87" t="s">
        <v>78</v>
      </c>
      <c r="N87" t="s">
        <v>108</v>
      </c>
      <c r="O87" t="s">
        <v>74</v>
      </c>
      <c r="P87" t="s">
        <v>74</v>
      </c>
      <c r="Q87" t="s">
        <v>74</v>
      </c>
      <c r="R87" t="s">
        <v>74</v>
      </c>
      <c r="S87" t="s">
        <v>74</v>
      </c>
      <c r="T87" t="s">
        <v>1765</v>
      </c>
      <c r="U87" t="s">
        <v>1766</v>
      </c>
      <c r="V87" t="s">
        <v>1767</v>
      </c>
      <c r="W87" t="s">
        <v>1768</v>
      </c>
      <c r="X87" t="s">
        <v>1769</v>
      </c>
      <c r="Y87" t="s">
        <v>1770</v>
      </c>
      <c r="Z87" t="s">
        <v>1311</v>
      </c>
      <c r="AA87" t="s">
        <v>1771</v>
      </c>
      <c r="AB87" t="s">
        <v>1772</v>
      </c>
      <c r="AC87" t="s">
        <v>74</v>
      </c>
      <c r="AD87" t="s">
        <v>74</v>
      </c>
      <c r="AE87" t="s">
        <v>74</v>
      </c>
      <c r="AF87" t="s">
        <v>74</v>
      </c>
      <c r="AG87">
        <v>46</v>
      </c>
      <c r="AH87">
        <v>20</v>
      </c>
      <c r="AI87">
        <v>26</v>
      </c>
      <c r="AJ87">
        <v>1</v>
      </c>
      <c r="AK87">
        <v>23</v>
      </c>
      <c r="AL87" t="s">
        <v>396</v>
      </c>
      <c r="AM87" t="s">
        <v>175</v>
      </c>
      <c r="AN87" t="s">
        <v>397</v>
      </c>
      <c r="AO87" t="s">
        <v>706</v>
      </c>
      <c r="AP87" t="s">
        <v>707</v>
      </c>
      <c r="AQ87" t="s">
        <v>74</v>
      </c>
      <c r="AR87" t="s">
        <v>694</v>
      </c>
      <c r="AS87" t="s">
        <v>708</v>
      </c>
      <c r="AT87" t="s">
        <v>827</v>
      </c>
      <c r="AU87">
        <v>2008</v>
      </c>
      <c r="AV87">
        <v>72</v>
      </c>
      <c r="AW87">
        <v>9</v>
      </c>
      <c r="AX87" t="s">
        <v>74</v>
      </c>
      <c r="AY87" t="s">
        <v>74</v>
      </c>
      <c r="AZ87" t="s">
        <v>74</v>
      </c>
      <c r="BA87" t="s">
        <v>74</v>
      </c>
      <c r="BB87">
        <v>1235</v>
      </c>
      <c r="BC87">
        <v>1241</v>
      </c>
      <c r="BD87" t="s">
        <v>74</v>
      </c>
      <c r="BE87" t="s">
        <v>1773</v>
      </c>
      <c r="BF87" t="str">
        <f>HYPERLINK("http://dx.doi.org/10.1016/j.chemosphere.2008.05.012","http://dx.doi.org/10.1016/j.chemosphere.2008.05.012")</f>
        <v>http://dx.doi.org/10.1016/j.chemosphere.2008.05.012</v>
      </c>
      <c r="BG87" t="s">
        <v>74</v>
      </c>
      <c r="BH87" t="s">
        <v>74</v>
      </c>
      <c r="BI87">
        <v>7</v>
      </c>
      <c r="BJ87" t="s">
        <v>710</v>
      </c>
      <c r="BK87" t="s">
        <v>98</v>
      </c>
      <c r="BL87" t="s">
        <v>711</v>
      </c>
      <c r="BM87" t="s">
        <v>1774</v>
      </c>
      <c r="BN87">
        <v>18565566</v>
      </c>
      <c r="BO87" t="s">
        <v>74</v>
      </c>
      <c r="BP87" t="s">
        <v>74</v>
      </c>
      <c r="BQ87" t="s">
        <v>74</v>
      </c>
      <c r="BR87" t="s">
        <v>102</v>
      </c>
      <c r="BS87" t="s">
        <v>1775</v>
      </c>
      <c r="BT87" t="str">
        <f>HYPERLINK("https%3A%2F%2Fwww.webofscience.com%2Fwos%2Fwoscc%2Ffull-record%2FWOS:000258271000002","View Full Record in Web of Science")</f>
        <v>View Full Record in Web of Science</v>
      </c>
    </row>
    <row r="88" spans="1:72" x14ac:dyDescent="0.15">
      <c r="A88" t="s">
        <v>72</v>
      </c>
      <c r="B88" t="s">
        <v>1776</v>
      </c>
      <c r="C88" t="s">
        <v>74</v>
      </c>
      <c r="D88" t="s">
        <v>74</v>
      </c>
      <c r="E88" t="s">
        <v>74</v>
      </c>
      <c r="F88" t="s">
        <v>1777</v>
      </c>
      <c r="G88" t="s">
        <v>74</v>
      </c>
      <c r="H88" t="s">
        <v>74</v>
      </c>
      <c r="I88" t="s">
        <v>1778</v>
      </c>
      <c r="J88" t="s">
        <v>335</v>
      </c>
      <c r="K88" t="s">
        <v>74</v>
      </c>
      <c r="L88" t="s">
        <v>74</v>
      </c>
      <c r="M88" t="s">
        <v>78</v>
      </c>
      <c r="N88" t="s">
        <v>108</v>
      </c>
      <c r="O88" t="s">
        <v>74</v>
      </c>
      <c r="P88" t="s">
        <v>74</v>
      </c>
      <c r="Q88" t="s">
        <v>74</v>
      </c>
      <c r="R88" t="s">
        <v>74</v>
      </c>
      <c r="S88" t="s">
        <v>74</v>
      </c>
      <c r="T88" t="s">
        <v>1779</v>
      </c>
      <c r="U88" t="s">
        <v>1780</v>
      </c>
      <c r="V88" t="s">
        <v>1781</v>
      </c>
      <c r="W88" t="s">
        <v>1782</v>
      </c>
      <c r="X88" t="s">
        <v>1783</v>
      </c>
      <c r="Y88" t="s">
        <v>1784</v>
      </c>
      <c r="Z88" t="s">
        <v>342</v>
      </c>
      <c r="AA88" t="s">
        <v>1785</v>
      </c>
      <c r="AB88" t="s">
        <v>1786</v>
      </c>
      <c r="AC88" t="s">
        <v>1787</v>
      </c>
      <c r="AD88" t="s">
        <v>1788</v>
      </c>
      <c r="AE88" t="s">
        <v>1789</v>
      </c>
      <c r="AF88" t="s">
        <v>74</v>
      </c>
      <c r="AG88">
        <v>47</v>
      </c>
      <c r="AH88">
        <v>11</v>
      </c>
      <c r="AI88">
        <v>11</v>
      </c>
      <c r="AJ88">
        <v>3</v>
      </c>
      <c r="AK88">
        <v>22</v>
      </c>
      <c r="AL88" t="s">
        <v>199</v>
      </c>
      <c r="AM88" t="s">
        <v>200</v>
      </c>
      <c r="AN88" t="s">
        <v>201</v>
      </c>
      <c r="AO88" t="s">
        <v>347</v>
      </c>
      <c r="AP88" t="s">
        <v>348</v>
      </c>
      <c r="AQ88" t="s">
        <v>74</v>
      </c>
      <c r="AR88" t="s">
        <v>335</v>
      </c>
      <c r="AS88" t="s">
        <v>349</v>
      </c>
      <c r="AT88" t="s">
        <v>595</v>
      </c>
      <c r="AU88">
        <v>2020</v>
      </c>
      <c r="AV88">
        <v>99</v>
      </c>
      <c r="AW88" t="s">
        <v>74</v>
      </c>
      <c r="AX88" t="s">
        <v>74</v>
      </c>
      <c r="AY88" t="s">
        <v>74</v>
      </c>
      <c r="AZ88" t="s">
        <v>74</v>
      </c>
      <c r="BA88" t="s">
        <v>74</v>
      </c>
      <c r="BB88" t="s">
        <v>74</v>
      </c>
      <c r="BC88" t="s">
        <v>74</v>
      </c>
      <c r="BD88">
        <v>101925</v>
      </c>
      <c r="BE88" t="s">
        <v>1790</v>
      </c>
      <c r="BF88" t="str">
        <f>HYPERLINK("http://dx.doi.org/10.1016/j.hal.2020.101925","http://dx.doi.org/10.1016/j.hal.2020.101925")</f>
        <v>http://dx.doi.org/10.1016/j.hal.2020.101925</v>
      </c>
      <c r="BG88" t="s">
        <v>74</v>
      </c>
      <c r="BH88" t="s">
        <v>74</v>
      </c>
      <c r="BI88">
        <v>9</v>
      </c>
      <c r="BJ88" t="s">
        <v>352</v>
      </c>
      <c r="BK88" t="s">
        <v>98</v>
      </c>
      <c r="BL88" t="s">
        <v>352</v>
      </c>
      <c r="BM88" t="s">
        <v>1791</v>
      </c>
      <c r="BN88">
        <v>33218447</v>
      </c>
      <c r="BO88" t="s">
        <v>74</v>
      </c>
      <c r="BP88" t="s">
        <v>74</v>
      </c>
      <c r="BQ88" t="s">
        <v>74</v>
      </c>
      <c r="BR88" t="s">
        <v>102</v>
      </c>
      <c r="BS88" t="s">
        <v>1792</v>
      </c>
      <c r="BT88" t="str">
        <f>HYPERLINK("https%3A%2F%2Fwww.webofscience.com%2Fwos%2Fwoscc%2Ffull-record%2FWOS:000592393500004","View Full Record in Web of Science")</f>
        <v>View Full Record in Web of Science</v>
      </c>
    </row>
    <row r="89" spans="1:72" x14ac:dyDescent="0.15">
      <c r="A89" t="s">
        <v>72</v>
      </c>
      <c r="B89" t="s">
        <v>1793</v>
      </c>
      <c r="C89" t="s">
        <v>74</v>
      </c>
      <c r="D89" t="s">
        <v>74</v>
      </c>
      <c r="E89" t="s">
        <v>74</v>
      </c>
      <c r="F89" t="s">
        <v>1794</v>
      </c>
      <c r="G89" t="s">
        <v>74</v>
      </c>
      <c r="H89" t="s">
        <v>74</v>
      </c>
      <c r="I89" t="s">
        <v>1795</v>
      </c>
      <c r="J89" t="s">
        <v>77</v>
      </c>
      <c r="K89" t="s">
        <v>74</v>
      </c>
      <c r="L89" t="s">
        <v>74</v>
      </c>
      <c r="M89" t="s">
        <v>78</v>
      </c>
      <c r="N89" t="s">
        <v>108</v>
      </c>
      <c r="O89" t="s">
        <v>74</v>
      </c>
      <c r="P89" t="s">
        <v>74</v>
      </c>
      <c r="Q89" t="s">
        <v>74</v>
      </c>
      <c r="R89" t="s">
        <v>74</v>
      </c>
      <c r="S89" t="s">
        <v>74</v>
      </c>
      <c r="T89" t="s">
        <v>1796</v>
      </c>
      <c r="U89" t="s">
        <v>1797</v>
      </c>
      <c r="V89" t="s">
        <v>1798</v>
      </c>
      <c r="W89" t="s">
        <v>1799</v>
      </c>
      <c r="X89" t="s">
        <v>1800</v>
      </c>
      <c r="Y89" t="s">
        <v>570</v>
      </c>
      <c r="Z89" t="s">
        <v>1801</v>
      </c>
      <c r="AA89" t="s">
        <v>572</v>
      </c>
      <c r="AB89" t="s">
        <v>1802</v>
      </c>
      <c r="AC89" t="s">
        <v>1803</v>
      </c>
      <c r="AD89" t="s">
        <v>1804</v>
      </c>
      <c r="AE89" t="s">
        <v>1805</v>
      </c>
      <c r="AF89" t="s">
        <v>74</v>
      </c>
      <c r="AG89">
        <v>49</v>
      </c>
      <c r="AH89">
        <v>14</v>
      </c>
      <c r="AI89">
        <v>14</v>
      </c>
      <c r="AJ89">
        <v>7</v>
      </c>
      <c r="AK89">
        <v>70</v>
      </c>
      <c r="AL89" t="s">
        <v>87</v>
      </c>
      <c r="AM89" t="s">
        <v>88</v>
      </c>
      <c r="AN89" t="s">
        <v>89</v>
      </c>
      <c r="AO89" t="s">
        <v>90</v>
      </c>
      <c r="AP89" t="s">
        <v>91</v>
      </c>
      <c r="AQ89" t="s">
        <v>74</v>
      </c>
      <c r="AR89" t="s">
        <v>92</v>
      </c>
      <c r="AS89" t="s">
        <v>93</v>
      </c>
      <c r="AT89" t="s">
        <v>470</v>
      </c>
      <c r="AU89">
        <v>2018</v>
      </c>
      <c r="AV89">
        <v>148</v>
      </c>
      <c r="AW89" t="s">
        <v>74</v>
      </c>
      <c r="AX89" t="s">
        <v>74</v>
      </c>
      <c r="AY89" t="s">
        <v>74</v>
      </c>
      <c r="AZ89" t="s">
        <v>74</v>
      </c>
      <c r="BA89" t="s">
        <v>74</v>
      </c>
      <c r="BB89">
        <v>402</v>
      </c>
      <c r="BC89">
        <v>409</v>
      </c>
      <c r="BD89" t="s">
        <v>74</v>
      </c>
      <c r="BE89" t="s">
        <v>1806</v>
      </c>
      <c r="BF89" t="str">
        <f>HYPERLINK("http://dx.doi.org/10.1016/j.ecoenv.2017.10.005","http://dx.doi.org/10.1016/j.ecoenv.2017.10.005")</f>
        <v>http://dx.doi.org/10.1016/j.ecoenv.2017.10.005</v>
      </c>
      <c r="BG89" t="s">
        <v>74</v>
      </c>
      <c r="BH89" t="s">
        <v>74</v>
      </c>
      <c r="BI89">
        <v>8</v>
      </c>
      <c r="BJ89" t="s">
        <v>97</v>
      </c>
      <c r="BK89" t="s">
        <v>98</v>
      </c>
      <c r="BL89" t="s">
        <v>99</v>
      </c>
      <c r="BM89" t="s">
        <v>1807</v>
      </c>
      <c r="BN89">
        <v>29101884</v>
      </c>
      <c r="BO89" t="s">
        <v>74</v>
      </c>
      <c r="BP89" t="s">
        <v>74</v>
      </c>
      <c r="BQ89" t="s">
        <v>74</v>
      </c>
      <c r="BR89" t="s">
        <v>102</v>
      </c>
      <c r="BS89" t="s">
        <v>1808</v>
      </c>
      <c r="BT89" t="str">
        <f>HYPERLINK("https%3A%2F%2Fwww.webofscience.com%2Fwos%2Fwoscc%2Ffull-record%2FWOS:000429892700046","View Full Record in Web of Science")</f>
        <v>View Full Record in Web of Science</v>
      </c>
    </row>
    <row r="90" spans="1:72" x14ac:dyDescent="0.15">
      <c r="A90" t="s">
        <v>1809</v>
      </c>
      <c r="B90" t="s">
        <v>1810</v>
      </c>
      <c r="C90" t="s">
        <v>74</v>
      </c>
      <c r="D90" t="s">
        <v>1811</v>
      </c>
      <c r="E90" t="s">
        <v>74</v>
      </c>
      <c r="F90" t="s">
        <v>1812</v>
      </c>
      <c r="G90" t="s">
        <v>74</v>
      </c>
      <c r="H90" t="s">
        <v>74</v>
      </c>
      <c r="I90" t="s">
        <v>1813</v>
      </c>
      <c r="J90" t="s">
        <v>1814</v>
      </c>
      <c r="K90" t="s">
        <v>1815</v>
      </c>
      <c r="L90" t="s">
        <v>74</v>
      </c>
      <c r="M90" t="s">
        <v>78</v>
      </c>
      <c r="N90" t="s">
        <v>1405</v>
      </c>
      <c r="O90" t="s">
        <v>1816</v>
      </c>
      <c r="P90" t="s">
        <v>1817</v>
      </c>
      <c r="Q90" t="s">
        <v>1818</v>
      </c>
      <c r="R90" t="s">
        <v>74</v>
      </c>
      <c r="S90" t="s">
        <v>74</v>
      </c>
      <c r="T90" t="s">
        <v>74</v>
      </c>
      <c r="U90" t="s">
        <v>1819</v>
      </c>
      <c r="V90" t="s">
        <v>1820</v>
      </c>
      <c r="W90" t="s">
        <v>1821</v>
      </c>
      <c r="X90" t="s">
        <v>1822</v>
      </c>
      <c r="Y90" t="s">
        <v>1823</v>
      </c>
      <c r="Z90" t="s">
        <v>1824</v>
      </c>
      <c r="AA90" t="s">
        <v>1825</v>
      </c>
      <c r="AB90" t="s">
        <v>74</v>
      </c>
      <c r="AC90" t="s">
        <v>74</v>
      </c>
      <c r="AD90" t="s">
        <v>74</v>
      </c>
      <c r="AE90" t="s">
        <v>74</v>
      </c>
      <c r="AF90" t="s">
        <v>74</v>
      </c>
      <c r="AG90">
        <v>105</v>
      </c>
      <c r="AH90">
        <v>103</v>
      </c>
      <c r="AI90">
        <v>113</v>
      </c>
      <c r="AJ90">
        <v>0</v>
      </c>
      <c r="AK90">
        <v>95</v>
      </c>
      <c r="AL90" t="s">
        <v>1826</v>
      </c>
      <c r="AM90" t="s">
        <v>1827</v>
      </c>
      <c r="AN90" t="s">
        <v>1828</v>
      </c>
      <c r="AO90" t="s">
        <v>1829</v>
      </c>
      <c r="AP90" t="s">
        <v>1830</v>
      </c>
      <c r="AQ90" t="s">
        <v>1831</v>
      </c>
      <c r="AR90" t="s">
        <v>1832</v>
      </c>
      <c r="AS90" t="s">
        <v>1833</v>
      </c>
      <c r="AT90" t="s">
        <v>74</v>
      </c>
      <c r="AU90">
        <v>2008</v>
      </c>
      <c r="AV90">
        <v>619</v>
      </c>
      <c r="AW90" t="s">
        <v>74</v>
      </c>
      <c r="AX90" t="s">
        <v>74</v>
      </c>
      <c r="AY90" t="s">
        <v>74</v>
      </c>
      <c r="AZ90" t="s">
        <v>74</v>
      </c>
      <c r="BA90" t="s">
        <v>74</v>
      </c>
      <c r="BB90">
        <v>675</v>
      </c>
      <c r="BC90">
        <v>732</v>
      </c>
      <c r="BD90" t="s">
        <v>74</v>
      </c>
      <c r="BE90" t="s">
        <v>74</v>
      </c>
      <c r="BF90" t="s">
        <v>74</v>
      </c>
      <c r="BG90" t="s">
        <v>74</v>
      </c>
      <c r="BH90" t="s">
        <v>74</v>
      </c>
      <c r="BI90">
        <v>58</v>
      </c>
      <c r="BJ90" t="s">
        <v>1834</v>
      </c>
      <c r="BK90" t="s">
        <v>1426</v>
      </c>
      <c r="BL90" t="s">
        <v>1834</v>
      </c>
      <c r="BM90" t="s">
        <v>1835</v>
      </c>
      <c r="BN90">
        <v>18461789</v>
      </c>
      <c r="BO90" t="s">
        <v>74</v>
      </c>
      <c r="BP90" t="s">
        <v>74</v>
      </c>
      <c r="BQ90" t="s">
        <v>74</v>
      </c>
      <c r="BR90" t="s">
        <v>102</v>
      </c>
      <c r="BS90" t="s">
        <v>1836</v>
      </c>
      <c r="BT90" t="str">
        <f>HYPERLINK("https%3A%2F%2Fwww.webofscience.com%2Fwos%2Fwoscc%2Ffull-record%2FWOS:000254893200062","View Full Record in Web of Science")</f>
        <v>View Full Record in Web of Science</v>
      </c>
    </row>
    <row r="91" spans="1:72" x14ac:dyDescent="0.15">
      <c r="A91" t="s">
        <v>72</v>
      </c>
      <c r="B91" t="s">
        <v>418</v>
      </c>
      <c r="C91" t="s">
        <v>74</v>
      </c>
      <c r="D91" t="s">
        <v>74</v>
      </c>
      <c r="E91" t="s">
        <v>74</v>
      </c>
      <c r="F91" t="s">
        <v>1837</v>
      </c>
      <c r="G91" t="s">
        <v>74</v>
      </c>
      <c r="H91" t="s">
        <v>74</v>
      </c>
      <c r="I91" t="s">
        <v>1838</v>
      </c>
      <c r="J91" t="s">
        <v>1839</v>
      </c>
      <c r="K91" t="s">
        <v>74</v>
      </c>
      <c r="L91" t="s">
        <v>74</v>
      </c>
      <c r="M91" t="s">
        <v>78</v>
      </c>
      <c r="N91" t="s">
        <v>108</v>
      </c>
      <c r="O91" t="s">
        <v>74</v>
      </c>
      <c r="P91" t="s">
        <v>74</v>
      </c>
      <c r="Q91" t="s">
        <v>74</v>
      </c>
      <c r="R91" t="s">
        <v>74</v>
      </c>
      <c r="S91" t="s">
        <v>74</v>
      </c>
      <c r="T91" t="s">
        <v>1840</v>
      </c>
      <c r="U91" t="s">
        <v>74</v>
      </c>
      <c r="V91" t="s">
        <v>1841</v>
      </c>
      <c r="W91" t="s">
        <v>1842</v>
      </c>
      <c r="X91" t="s">
        <v>1843</v>
      </c>
      <c r="Y91" t="s">
        <v>1844</v>
      </c>
      <c r="Z91" t="s">
        <v>1845</v>
      </c>
      <c r="AA91" t="s">
        <v>74</v>
      </c>
      <c r="AB91" t="s">
        <v>74</v>
      </c>
      <c r="AC91" t="s">
        <v>74</v>
      </c>
      <c r="AD91" t="s">
        <v>74</v>
      </c>
      <c r="AE91" t="s">
        <v>74</v>
      </c>
      <c r="AF91" t="s">
        <v>74</v>
      </c>
      <c r="AG91">
        <v>0</v>
      </c>
      <c r="AH91">
        <v>0</v>
      </c>
      <c r="AI91">
        <v>1</v>
      </c>
      <c r="AJ91">
        <v>0</v>
      </c>
      <c r="AK91">
        <v>16</v>
      </c>
      <c r="AL91" t="s">
        <v>1846</v>
      </c>
      <c r="AM91" t="s">
        <v>1847</v>
      </c>
      <c r="AN91" t="s">
        <v>1848</v>
      </c>
      <c r="AO91" t="s">
        <v>1849</v>
      </c>
      <c r="AP91" t="s">
        <v>74</v>
      </c>
      <c r="AQ91" t="s">
        <v>74</v>
      </c>
      <c r="AR91" t="s">
        <v>1850</v>
      </c>
      <c r="AS91" t="s">
        <v>1851</v>
      </c>
      <c r="AT91" t="s">
        <v>74</v>
      </c>
      <c r="AU91">
        <v>2008</v>
      </c>
      <c r="AV91">
        <v>14</v>
      </c>
      <c r="AW91">
        <v>3</v>
      </c>
      <c r="AX91" t="s">
        <v>74</v>
      </c>
      <c r="AY91" t="s">
        <v>74</v>
      </c>
      <c r="AZ91" t="s">
        <v>74</v>
      </c>
      <c r="BA91" t="s">
        <v>74</v>
      </c>
      <c r="BB91">
        <v>555</v>
      </c>
      <c r="BC91" t="s">
        <v>1852</v>
      </c>
      <c r="BD91" t="s">
        <v>74</v>
      </c>
      <c r="BE91" t="s">
        <v>74</v>
      </c>
      <c r="BF91" t="s">
        <v>74</v>
      </c>
      <c r="BG91" t="s">
        <v>74</v>
      </c>
      <c r="BH91" t="s">
        <v>74</v>
      </c>
      <c r="BI91">
        <v>2</v>
      </c>
      <c r="BJ91" t="s">
        <v>1853</v>
      </c>
      <c r="BK91" t="s">
        <v>98</v>
      </c>
      <c r="BL91" t="s">
        <v>1853</v>
      </c>
      <c r="BM91" t="s">
        <v>1854</v>
      </c>
      <c r="BN91" t="s">
        <v>74</v>
      </c>
      <c r="BO91" t="s">
        <v>74</v>
      </c>
      <c r="BP91" t="s">
        <v>74</v>
      </c>
      <c r="BQ91" t="s">
        <v>74</v>
      </c>
      <c r="BR91" t="s">
        <v>102</v>
      </c>
      <c r="BS91" t="s">
        <v>1855</v>
      </c>
      <c r="BT91" t="str">
        <f>HYPERLINK("https%3A%2F%2Fwww.webofscience.com%2Fwos%2Fwoscc%2Ffull-record%2FWOS:000259279500018","View Full Record in Web of Science")</f>
        <v>View Full Record in Web of Science</v>
      </c>
    </row>
    <row r="92" spans="1:72" x14ac:dyDescent="0.15">
      <c r="A92" t="s">
        <v>72</v>
      </c>
      <c r="B92" t="s">
        <v>1856</v>
      </c>
      <c r="C92" t="s">
        <v>74</v>
      </c>
      <c r="D92" t="s">
        <v>74</v>
      </c>
      <c r="E92" t="s">
        <v>74</v>
      </c>
      <c r="F92" t="s">
        <v>1857</v>
      </c>
      <c r="G92" t="s">
        <v>74</v>
      </c>
      <c r="H92" t="s">
        <v>74</v>
      </c>
      <c r="I92" t="s">
        <v>1858</v>
      </c>
      <c r="J92" t="s">
        <v>359</v>
      </c>
      <c r="K92" t="s">
        <v>74</v>
      </c>
      <c r="L92" t="s">
        <v>74</v>
      </c>
      <c r="M92" t="s">
        <v>78</v>
      </c>
      <c r="N92" t="s">
        <v>108</v>
      </c>
      <c r="O92" t="s">
        <v>74</v>
      </c>
      <c r="P92" t="s">
        <v>74</v>
      </c>
      <c r="Q92" t="s">
        <v>74</v>
      </c>
      <c r="R92" t="s">
        <v>74</v>
      </c>
      <c r="S92" t="s">
        <v>74</v>
      </c>
      <c r="T92" t="s">
        <v>1859</v>
      </c>
      <c r="U92" t="s">
        <v>1860</v>
      </c>
      <c r="V92" t="s">
        <v>1861</v>
      </c>
      <c r="W92" t="s">
        <v>1862</v>
      </c>
      <c r="X92" t="s">
        <v>74</v>
      </c>
      <c r="Y92" t="s">
        <v>1863</v>
      </c>
      <c r="Z92" t="s">
        <v>1864</v>
      </c>
      <c r="AA92" t="s">
        <v>883</v>
      </c>
      <c r="AB92" t="s">
        <v>1865</v>
      </c>
      <c r="AC92" t="s">
        <v>1866</v>
      </c>
      <c r="AD92" t="s">
        <v>1867</v>
      </c>
      <c r="AE92" t="s">
        <v>1868</v>
      </c>
      <c r="AF92" t="s">
        <v>74</v>
      </c>
      <c r="AG92">
        <v>92</v>
      </c>
      <c r="AH92">
        <v>27</v>
      </c>
      <c r="AI92">
        <v>29</v>
      </c>
      <c r="AJ92">
        <v>0</v>
      </c>
      <c r="AK92">
        <v>15</v>
      </c>
      <c r="AL92" t="s">
        <v>372</v>
      </c>
      <c r="AM92" t="s">
        <v>373</v>
      </c>
      <c r="AN92" t="s">
        <v>374</v>
      </c>
      <c r="AO92" t="s">
        <v>74</v>
      </c>
      <c r="AP92" t="s">
        <v>375</v>
      </c>
      <c r="AQ92" t="s">
        <v>74</v>
      </c>
      <c r="AR92" t="s">
        <v>359</v>
      </c>
      <c r="AS92" t="s">
        <v>376</v>
      </c>
      <c r="AT92" t="s">
        <v>454</v>
      </c>
      <c r="AU92">
        <v>2019</v>
      </c>
      <c r="AV92">
        <v>11</v>
      </c>
      <c r="AW92">
        <v>10</v>
      </c>
      <c r="AX92" t="s">
        <v>74</v>
      </c>
      <c r="AY92" t="s">
        <v>74</v>
      </c>
      <c r="AZ92" t="s">
        <v>74</v>
      </c>
      <c r="BA92" t="s">
        <v>74</v>
      </c>
      <c r="BB92" t="s">
        <v>74</v>
      </c>
      <c r="BC92" t="s">
        <v>74</v>
      </c>
      <c r="BD92">
        <v>612</v>
      </c>
      <c r="BE92" t="s">
        <v>1869</v>
      </c>
      <c r="BF92" t="str">
        <f>HYPERLINK("http://dx.doi.org/10.3390/toxins11100612","http://dx.doi.org/10.3390/toxins11100612")</f>
        <v>http://dx.doi.org/10.3390/toxins11100612</v>
      </c>
      <c r="BG92" t="s">
        <v>74</v>
      </c>
      <c r="BH92" t="s">
        <v>74</v>
      </c>
      <c r="BI92">
        <v>23</v>
      </c>
      <c r="BJ92" t="s">
        <v>378</v>
      </c>
      <c r="BK92" t="s">
        <v>98</v>
      </c>
      <c r="BL92" t="s">
        <v>378</v>
      </c>
      <c r="BM92" t="s">
        <v>1870</v>
      </c>
      <c r="BN92">
        <v>31652623</v>
      </c>
      <c r="BO92" t="s">
        <v>523</v>
      </c>
      <c r="BP92" t="s">
        <v>74</v>
      </c>
      <c r="BQ92" t="s">
        <v>74</v>
      </c>
      <c r="BR92" t="s">
        <v>102</v>
      </c>
      <c r="BS92" t="s">
        <v>1871</v>
      </c>
      <c r="BT92" t="str">
        <f>HYPERLINK("https%3A%2F%2Fwww.webofscience.com%2Fwos%2Fwoscc%2Ffull-record%2FWOS:000493542500056","View Full Record in Web of Science")</f>
        <v>View Full Record in Web of Science</v>
      </c>
    </row>
    <row r="93" spans="1:72" x14ac:dyDescent="0.15">
      <c r="A93" t="s">
        <v>72</v>
      </c>
      <c r="B93" t="s">
        <v>1872</v>
      </c>
      <c r="C93" t="s">
        <v>74</v>
      </c>
      <c r="D93" t="s">
        <v>74</v>
      </c>
      <c r="E93" t="s">
        <v>74</v>
      </c>
      <c r="F93" t="s">
        <v>1873</v>
      </c>
      <c r="G93" t="s">
        <v>74</v>
      </c>
      <c r="H93" t="s">
        <v>74</v>
      </c>
      <c r="I93" t="s">
        <v>1874</v>
      </c>
      <c r="J93" t="s">
        <v>1875</v>
      </c>
      <c r="K93" t="s">
        <v>74</v>
      </c>
      <c r="L93" t="s">
        <v>74</v>
      </c>
      <c r="M93" t="s">
        <v>78</v>
      </c>
      <c r="N93" t="s">
        <v>108</v>
      </c>
      <c r="O93" t="s">
        <v>74</v>
      </c>
      <c r="P93" t="s">
        <v>74</v>
      </c>
      <c r="Q93" t="s">
        <v>74</v>
      </c>
      <c r="R93" t="s">
        <v>74</v>
      </c>
      <c r="S93" t="s">
        <v>74</v>
      </c>
      <c r="T93" t="s">
        <v>1876</v>
      </c>
      <c r="U93" t="s">
        <v>1877</v>
      </c>
      <c r="V93" t="s">
        <v>1878</v>
      </c>
      <c r="W93" t="s">
        <v>1879</v>
      </c>
      <c r="X93" t="s">
        <v>1880</v>
      </c>
      <c r="Y93" t="s">
        <v>1881</v>
      </c>
      <c r="Z93" t="s">
        <v>1882</v>
      </c>
      <c r="AA93" t="s">
        <v>1883</v>
      </c>
      <c r="AB93" t="s">
        <v>1884</v>
      </c>
      <c r="AC93" t="s">
        <v>74</v>
      </c>
      <c r="AD93" t="s">
        <v>74</v>
      </c>
      <c r="AE93" t="s">
        <v>74</v>
      </c>
      <c r="AF93" t="s">
        <v>74</v>
      </c>
      <c r="AG93">
        <v>43</v>
      </c>
      <c r="AH93">
        <v>8</v>
      </c>
      <c r="AI93">
        <v>8</v>
      </c>
      <c r="AJ93">
        <v>0</v>
      </c>
      <c r="AK93">
        <v>6</v>
      </c>
      <c r="AL93" t="s">
        <v>1885</v>
      </c>
      <c r="AM93" t="s">
        <v>1886</v>
      </c>
      <c r="AN93" t="s">
        <v>1887</v>
      </c>
      <c r="AO93" t="s">
        <v>1888</v>
      </c>
      <c r="AP93" t="s">
        <v>1889</v>
      </c>
      <c r="AQ93" t="s">
        <v>74</v>
      </c>
      <c r="AR93" t="s">
        <v>1890</v>
      </c>
      <c r="AS93" t="s">
        <v>1891</v>
      </c>
      <c r="AT93" t="s">
        <v>281</v>
      </c>
      <c r="AU93">
        <v>2006</v>
      </c>
      <c r="AV93">
        <v>79</v>
      </c>
      <c r="AW93">
        <v>2</v>
      </c>
      <c r="AX93" t="s">
        <v>74</v>
      </c>
      <c r="AY93" t="s">
        <v>74</v>
      </c>
      <c r="AZ93" t="s">
        <v>74</v>
      </c>
      <c r="BA93" t="s">
        <v>74</v>
      </c>
      <c r="BB93">
        <v>291</v>
      </c>
      <c r="BC93">
        <v>297</v>
      </c>
      <c r="BD93" t="s">
        <v>74</v>
      </c>
      <c r="BE93" t="s">
        <v>74</v>
      </c>
      <c r="BF93" t="s">
        <v>74</v>
      </c>
      <c r="BG93" t="s">
        <v>74</v>
      </c>
      <c r="BH93" t="s">
        <v>74</v>
      </c>
      <c r="BI93">
        <v>7</v>
      </c>
      <c r="BJ93" t="s">
        <v>1892</v>
      </c>
      <c r="BK93" t="s">
        <v>98</v>
      </c>
      <c r="BL93" t="s">
        <v>1893</v>
      </c>
      <c r="BM93" t="s">
        <v>1894</v>
      </c>
      <c r="BN93" t="s">
        <v>74</v>
      </c>
      <c r="BO93" t="s">
        <v>74</v>
      </c>
      <c r="BP93" t="s">
        <v>74</v>
      </c>
      <c r="BQ93" t="s">
        <v>74</v>
      </c>
      <c r="BR93" t="s">
        <v>102</v>
      </c>
      <c r="BS93" t="s">
        <v>1895</v>
      </c>
      <c r="BT93" t="str">
        <f>HYPERLINK("https%3A%2F%2Fwww.webofscience.com%2Fwos%2Fwoscc%2Ffull-record%2FWOS:000238729800016","View Full Record in Web of Science")</f>
        <v>View Full Record in Web of Science</v>
      </c>
    </row>
    <row r="94" spans="1:72" x14ac:dyDescent="0.15">
      <c r="A94" t="s">
        <v>72</v>
      </c>
      <c r="B94" t="s">
        <v>1896</v>
      </c>
      <c r="C94" t="s">
        <v>74</v>
      </c>
      <c r="D94" t="s">
        <v>74</v>
      </c>
      <c r="E94" t="s">
        <v>74</v>
      </c>
      <c r="F94" t="s">
        <v>1897</v>
      </c>
      <c r="G94" t="s">
        <v>74</v>
      </c>
      <c r="H94" t="s">
        <v>74</v>
      </c>
      <c r="I94" t="s">
        <v>1898</v>
      </c>
      <c r="J94" t="s">
        <v>385</v>
      </c>
      <c r="K94" t="s">
        <v>74</v>
      </c>
      <c r="L94" t="s">
        <v>74</v>
      </c>
      <c r="M94" t="s">
        <v>78</v>
      </c>
      <c r="N94" t="s">
        <v>108</v>
      </c>
      <c r="O94" t="s">
        <v>74</v>
      </c>
      <c r="P94" t="s">
        <v>74</v>
      </c>
      <c r="Q94" t="s">
        <v>74</v>
      </c>
      <c r="R94" t="s">
        <v>74</v>
      </c>
      <c r="S94" t="s">
        <v>74</v>
      </c>
      <c r="T94" t="s">
        <v>1899</v>
      </c>
      <c r="U94" t="s">
        <v>1900</v>
      </c>
      <c r="V94" t="s">
        <v>1901</v>
      </c>
      <c r="W94" t="s">
        <v>1902</v>
      </c>
      <c r="X94" t="s">
        <v>1903</v>
      </c>
      <c r="Y94" t="s">
        <v>1904</v>
      </c>
      <c r="Z94" t="s">
        <v>1905</v>
      </c>
      <c r="AA94" t="s">
        <v>1906</v>
      </c>
      <c r="AB94" t="s">
        <v>1907</v>
      </c>
      <c r="AC94" t="s">
        <v>1908</v>
      </c>
      <c r="AD94" t="s">
        <v>1909</v>
      </c>
      <c r="AE94" t="s">
        <v>1910</v>
      </c>
      <c r="AF94" t="s">
        <v>74</v>
      </c>
      <c r="AG94">
        <v>36</v>
      </c>
      <c r="AH94">
        <v>30</v>
      </c>
      <c r="AI94">
        <v>35</v>
      </c>
      <c r="AJ94">
        <v>0</v>
      </c>
      <c r="AK94">
        <v>33</v>
      </c>
      <c r="AL94" t="s">
        <v>396</v>
      </c>
      <c r="AM94" t="s">
        <v>175</v>
      </c>
      <c r="AN94" t="s">
        <v>397</v>
      </c>
      <c r="AO94" t="s">
        <v>398</v>
      </c>
      <c r="AP94" t="s">
        <v>74</v>
      </c>
      <c r="AQ94" t="s">
        <v>74</v>
      </c>
      <c r="AR94" t="s">
        <v>385</v>
      </c>
      <c r="AS94" t="s">
        <v>399</v>
      </c>
      <c r="AT94" t="s">
        <v>1911</v>
      </c>
      <c r="AU94">
        <v>2010</v>
      </c>
      <c r="AV94">
        <v>55</v>
      </c>
      <c r="AW94" t="s">
        <v>482</v>
      </c>
      <c r="AX94" t="s">
        <v>74</v>
      </c>
      <c r="AY94" t="s">
        <v>74</v>
      </c>
      <c r="AZ94" t="s">
        <v>74</v>
      </c>
      <c r="BA94" t="s">
        <v>74</v>
      </c>
      <c r="BB94">
        <v>235</v>
      </c>
      <c r="BC94">
        <v>243</v>
      </c>
      <c r="BD94" t="s">
        <v>74</v>
      </c>
      <c r="BE94" t="s">
        <v>1912</v>
      </c>
      <c r="BF94" t="str">
        <f>HYPERLINK("http://dx.doi.org/10.1016/j.toxicon.2009.07.029","http://dx.doi.org/10.1016/j.toxicon.2009.07.029")</f>
        <v>http://dx.doi.org/10.1016/j.toxicon.2009.07.029</v>
      </c>
      <c r="BG94" t="s">
        <v>74</v>
      </c>
      <c r="BH94" t="s">
        <v>74</v>
      </c>
      <c r="BI94">
        <v>9</v>
      </c>
      <c r="BJ94" t="s">
        <v>402</v>
      </c>
      <c r="BK94" t="s">
        <v>98</v>
      </c>
      <c r="BL94" t="s">
        <v>402</v>
      </c>
      <c r="BM94" t="s">
        <v>1913</v>
      </c>
      <c r="BN94">
        <v>19647764</v>
      </c>
      <c r="BO94" t="s">
        <v>74</v>
      </c>
      <c r="BP94" t="s">
        <v>74</v>
      </c>
      <c r="BQ94" t="s">
        <v>74</v>
      </c>
      <c r="BR94" t="s">
        <v>102</v>
      </c>
      <c r="BS94" t="s">
        <v>1914</v>
      </c>
      <c r="BT94" t="str">
        <f>HYPERLINK("https%3A%2F%2Fwww.webofscience.com%2Fwos%2Fwoscc%2Ffull-record%2FWOS:000274579100009","View Full Record in Web of Science")</f>
        <v>View Full Record in Web of Science</v>
      </c>
    </row>
    <row r="95" spans="1:72" x14ac:dyDescent="0.15">
      <c r="A95" t="s">
        <v>72</v>
      </c>
      <c r="B95" t="s">
        <v>1915</v>
      </c>
      <c r="C95" t="s">
        <v>74</v>
      </c>
      <c r="D95" t="s">
        <v>74</v>
      </c>
      <c r="E95" t="s">
        <v>74</v>
      </c>
      <c r="F95" t="s">
        <v>1916</v>
      </c>
      <c r="G95" t="s">
        <v>74</v>
      </c>
      <c r="H95" t="s">
        <v>74</v>
      </c>
      <c r="I95" t="s">
        <v>1917</v>
      </c>
      <c r="J95" t="s">
        <v>289</v>
      </c>
      <c r="K95" t="s">
        <v>74</v>
      </c>
      <c r="L95" t="s">
        <v>74</v>
      </c>
      <c r="M95" t="s">
        <v>78</v>
      </c>
      <c r="N95" t="s">
        <v>108</v>
      </c>
      <c r="O95" t="s">
        <v>74</v>
      </c>
      <c r="P95" t="s">
        <v>74</v>
      </c>
      <c r="Q95" t="s">
        <v>74</v>
      </c>
      <c r="R95" t="s">
        <v>74</v>
      </c>
      <c r="S95" t="s">
        <v>74</v>
      </c>
      <c r="T95" t="s">
        <v>1918</v>
      </c>
      <c r="U95" t="s">
        <v>1919</v>
      </c>
      <c r="V95" t="s">
        <v>1920</v>
      </c>
      <c r="W95" t="s">
        <v>1921</v>
      </c>
      <c r="X95" t="s">
        <v>1922</v>
      </c>
      <c r="Y95" t="s">
        <v>1923</v>
      </c>
      <c r="Z95" t="s">
        <v>1924</v>
      </c>
      <c r="AA95" t="s">
        <v>1925</v>
      </c>
      <c r="AB95" t="s">
        <v>1926</v>
      </c>
      <c r="AC95" t="s">
        <v>1927</v>
      </c>
      <c r="AD95" t="s">
        <v>1927</v>
      </c>
      <c r="AE95" t="s">
        <v>1928</v>
      </c>
      <c r="AF95" t="s">
        <v>74</v>
      </c>
      <c r="AG95">
        <v>57</v>
      </c>
      <c r="AH95">
        <v>19</v>
      </c>
      <c r="AI95">
        <v>21</v>
      </c>
      <c r="AJ95">
        <v>0</v>
      </c>
      <c r="AK95">
        <v>35</v>
      </c>
      <c r="AL95" t="s">
        <v>199</v>
      </c>
      <c r="AM95" t="s">
        <v>200</v>
      </c>
      <c r="AN95" t="s">
        <v>201</v>
      </c>
      <c r="AO95" t="s">
        <v>299</v>
      </c>
      <c r="AP95" t="s">
        <v>1929</v>
      </c>
      <c r="AQ95" t="s">
        <v>74</v>
      </c>
      <c r="AR95" t="s">
        <v>289</v>
      </c>
      <c r="AS95" t="s">
        <v>300</v>
      </c>
      <c r="AT95" t="s">
        <v>1930</v>
      </c>
      <c r="AU95">
        <v>2012</v>
      </c>
      <c r="AV95">
        <v>358</v>
      </c>
      <c r="AW95" t="s">
        <v>74</v>
      </c>
      <c r="AX95" t="s">
        <v>74</v>
      </c>
      <c r="AY95" t="s">
        <v>74</v>
      </c>
      <c r="AZ95" t="s">
        <v>74</v>
      </c>
      <c r="BA95" t="s">
        <v>74</v>
      </c>
      <c r="BB95">
        <v>108</v>
      </c>
      <c r="BC95">
        <v>115</v>
      </c>
      <c r="BD95" t="s">
        <v>74</v>
      </c>
      <c r="BE95" t="s">
        <v>1931</v>
      </c>
      <c r="BF95" t="str">
        <f>HYPERLINK("http://dx.doi.org/10.1016/j.aquaculture.2012.06.023","http://dx.doi.org/10.1016/j.aquaculture.2012.06.023")</f>
        <v>http://dx.doi.org/10.1016/j.aquaculture.2012.06.023</v>
      </c>
      <c r="BG95" t="s">
        <v>74</v>
      </c>
      <c r="BH95" t="s">
        <v>74</v>
      </c>
      <c r="BI95">
        <v>8</v>
      </c>
      <c r="BJ95" t="s">
        <v>130</v>
      </c>
      <c r="BK95" t="s">
        <v>98</v>
      </c>
      <c r="BL95" t="s">
        <v>130</v>
      </c>
      <c r="BM95" t="s">
        <v>1932</v>
      </c>
      <c r="BN95" t="s">
        <v>74</v>
      </c>
      <c r="BO95" t="s">
        <v>689</v>
      </c>
      <c r="BP95" t="s">
        <v>74</v>
      </c>
      <c r="BQ95" t="s">
        <v>74</v>
      </c>
      <c r="BR95" t="s">
        <v>102</v>
      </c>
      <c r="BS95" t="s">
        <v>1933</v>
      </c>
      <c r="BT95" t="str">
        <f>HYPERLINK("https%3A%2F%2Fwww.webofscience.com%2Fwos%2Fwoscc%2Ffull-record%2FWOS:000307292700014","View Full Record in Web of Science")</f>
        <v>View Full Record in Web of Science</v>
      </c>
    </row>
    <row r="96" spans="1:72" x14ac:dyDescent="0.15">
      <c r="A96" t="s">
        <v>72</v>
      </c>
      <c r="B96" t="s">
        <v>1934</v>
      </c>
      <c r="C96" t="s">
        <v>74</v>
      </c>
      <c r="D96" t="s">
        <v>74</v>
      </c>
      <c r="E96" t="s">
        <v>74</v>
      </c>
      <c r="F96" t="s">
        <v>1934</v>
      </c>
      <c r="G96" t="s">
        <v>74</v>
      </c>
      <c r="H96" t="s">
        <v>74</v>
      </c>
      <c r="I96" t="s">
        <v>1935</v>
      </c>
      <c r="J96" t="s">
        <v>1404</v>
      </c>
      <c r="K96" t="s">
        <v>74</v>
      </c>
      <c r="L96" t="s">
        <v>74</v>
      </c>
      <c r="M96" t="s">
        <v>78</v>
      </c>
      <c r="N96" t="s">
        <v>108</v>
      </c>
      <c r="O96" t="s">
        <v>74</v>
      </c>
      <c r="P96" t="s">
        <v>74</v>
      </c>
      <c r="Q96" t="s">
        <v>74</v>
      </c>
      <c r="R96" t="s">
        <v>74</v>
      </c>
      <c r="S96" t="s">
        <v>74</v>
      </c>
      <c r="T96" t="s">
        <v>1936</v>
      </c>
      <c r="U96" t="s">
        <v>1937</v>
      </c>
      <c r="V96" t="s">
        <v>1938</v>
      </c>
      <c r="W96" t="s">
        <v>1939</v>
      </c>
      <c r="X96" t="s">
        <v>1940</v>
      </c>
      <c r="Y96" t="s">
        <v>1941</v>
      </c>
      <c r="Z96" t="s">
        <v>1942</v>
      </c>
      <c r="AA96" t="s">
        <v>1943</v>
      </c>
      <c r="AB96" t="s">
        <v>1944</v>
      </c>
      <c r="AC96" t="s">
        <v>74</v>
      </c>
      <c r="AD96" t="s">
        <v>74</v>
      </c>
      <c r="AE96" t="s">
        <v>74</v>
      </c>
      <c r="AF96" t="s">
        <v>74</v>
      </c>
      <c r="AG96">
        <v>29</v>
      </c>
      <c r="AH96">
        <v>6</v>
      </c>
      <c r="AI96">
        <v>7</v>
      </c>
      <c r="AJ96">
        <v>0</v>
      </c>
      <c r="AK96">
        <v>14</v>
      </c>
      <c r="AL96" t="s">
        <v>1418</v>
      </c>
      <c r="AM96" t="s">
        <v>1419</v>
      </c>
      <c r="AN96" t="s">
        <v>1420</v>
      </c>
      <c r="AO96" t="s">
        <v>1421</v>
      </c>
      <c r="AP96" t="s">
        <v>1731</v>
      </c>
      <c r="AQ96" t="s">
        <v>74</v>
      </c>
      <c r="AR96" t="s">
        <v>1422</v>
      </c>
      <c r="AS96" t="s">
        <v>1423</v>
      </c>
      <c r="AT96" t="s">
        <v>1424</v>
      </c>
      <c r="AU96">
        <v>2006</v>
      </c>
      <c r="AV96">
        <v>19</v>
      </c>
      <c r="AW96">
        <v>1</v>
      </c>
      <c r="AX96" t="s">
        <v>74</v>
      </c>
      <c r="AY96" t="s">
        <v>74</v>
      </c>
      <c r="AZ96" t="s">
        <v>74</v>
      </c>
      <c r="BA96" t="s">
        <v>74</v>
      </c>
      <c r="BB96">
        <v>77</v>
      </c>
      <c r="BC96">
        <v>84</v>
      </c>
      <c r="BD96" t="s">
        <v>74</v>
      </c>
      <c r="BE96" t="s">
        <v>1945</v>
      </c>
      <c r="BF96" t="str">
        <f>HYPERLINK("http://dx.doi.org/10.1051/alr:2006007","http://dx.doi.org/10.1051/alr:2006007")</f>
        <v>http://dx.doi.org/10.1051/alr:2006007</v>
      </c>
      <c r="BG96" t="s">
        <v>74</v>
      </c>
      <c r="BH96" t="s">
        <v>74</v>
      </c>
      <c r="BI96">
        <v>8</v>
      </c>
      <c r="BJ96" t="s">
        <v>130</v>
      </c>
      <c r="BK96" t="s">
        <v>98</v>
      </c>
      <c r="BL96" t="s">
        <v>130</v>
      </c>
      <c r="BM96" t="s">
        <v>1946</v>
      </c>
      <c r="BN96" t="s">
        <v>74</v>
      </c>
      <c r="BO96" t="s">
        <v>1947</v>
      </c>
      <c r="BP96" t="s">
        <v>74</v>
      </c>
      <c r="BQ96" t="s">
        <v>74</v>
      </c>
      <c r="BR96" t="s">
        <v>102</v>
      </c>
      <c r="BS96" t="s">
        <v>1948</v>
      </c>
      <c r="BT96" t="str">
        <f>HYPERLINK("https%3A%2F%2Fwww.webofscience.com%2Fwos%2Fwoscc%2Ffull-record%2FWOS:000236612100007","View Full Record in Web of Science")</f>
        <v>View Full Record in Web of Science</v>
      </c>
    </row>
    <row r="97" spans="1:72" x14ac:dyDescent="0.15">
      <c r="A97" t="s">
        <v>72</v>
      </c>
      <c r="B97" t="s">
        <v>1949</v>
      </c>
      <c r="C97" t="s">
        <v>74</v>
      </c>
      <c r="D97" t="s">
        <v>74</v>
      </c>
      <c r="E97" t="s">
        <v>74</v>
      </c>
      <c r="F97" t="s">
        <v>1949</v>
      </c>
      <c r="G97" t="s">
        <v>74</v>
      </c>
      <c r="H97" t="s">
        <v>74</v>
      </c>
      <c r="I97" t="s">
        <v>1950</v>
      </c>
      <c r="J97" t="s">
        <v>1951</v>
      </c>
      <c r="K97" t="s">
        <v>74</v>
      </c>
      <c r="L97" t="s">
        <v>74</v>
      </c>
      <c r="M97" t="s">
        <v>78</v>
      </c>
      <c r="N97" t="s">
        <v>79</v>
      </c>
      <c r="O97" t="s">
        <v>74</v>
      </c>
      <c r="P97" t="s">
        <v>74</v>
      </c>
      <c r="Q97" t="s">
        <v>74</v>
      </c>
      <c r="R97" t="s">
        <v>74</v>
      </c>
      <c r="S97" t="s">
        <v>74</v>
      </c>
      <c r="T97" t="s">
        <v>74</v>
      </c>
      <c r="U97" t="s">
        <v>1952</v>
      </c>
      <c r="V97" t="s">
        <v>1953</v>
      </c>
      <c r="W97" t="s">
        <v>74</v>
      </c>
      <c r="X97" t="s">
        <v>74</v>
      </c>
      <c r="Y97" t="s">
        <v>1954</v>
      </c>
      <c r="Z97" t="s">
        <v>74</v>
      </c>
      <c r="AA97" t="s">
        <v>1955</v>
      </c>
      <c r="AB97" t="s">
        <v>1956</v>
      </c>
      <c r="AC97" t="s">
        <v>74</v>
      </c>
      <c r="AD97" t="s">
        <v>74</v>
      </c>
      <c r="AE97" t="s">
        <v>74</v>
      </c>
      <c r="AF97" t="s">
        <v>74</v>
      </c>
      <c r="AG97">
        <v>153</v>
      </c>
      <c r="AH97">
        <v>193</v>
      </c>
      <c r="AI97">
        <v>223</v>
      </c>
      <c r="AJ97">
        <v>0</v>
      </c>
      <c r="AK97">
        <v>36</v>
      </c>
      <c r="AL97" t="s">
        <v>396</v>
      </c>
      <c r="AM97" t="s">
        <v>175</v>
      </c>
      <c r="AN97" t="s">
        <v>1957</v>
      </c>
      <c r="AO97" t="s">
        <v>1958</v>
      </c>
      <c r="AP97" t="s">
        <v>74</v>
      </c>
      <c r="AQ97" t="s">
        <v>74</v>
      </c>
      <c r="AR97" t="s">
        <v>1959</v>
      </c>
      <c r="AS97" t="s">
        <v>1960</v>
      </c>
      <c r="AT97" t="s">
        <v>595</v>
      </c>
      <c r="AU97">
        <v>1993</v>
      </c>
      <c r="AV97">
        <v>106</v>
      </c>
      <c r="AW97">
        <v>3</v>
      </c>
      <c r="AX97" t="s">
        <v>74</v>
      </c>
      <c r="AY97" t="s">
        <v>74</v>
      </c>
      <c r="AZ97" t="s">
        <v>74</v>
      </c>
      <c r="BA97" t="s">
        <v>74</v>
      </c>
      <c r="BB97">
        <v>615</v>
      </c>
      <c r="BC97">
        <v>628</v>
      </c>
      <c r="BD97" t="s">
        <v>74</v>
      </c>
      <c r="BE97" t="s">
        <v>1961</v>
      </c>
      <c r="BF97" t="str">
        <f>HYPERLINK("http://dx.doi.org/10.1016/0742-8413(93)90217-9","http://dx.doi.org/10.1016/0742-8413(93)90217-9")</f>
        <v>http://dx.doi.org/10.1016/0742-8413(93)90217-9</v>
      </c>
      <c r="BG97" t="s">
        <v>74</v>
      </c>
      <c r="BH97" t="s">
        <v>74</v>
      </c>
      <c r="BI97">
        <v>14</v>
      </c>
      <c r="BJ97" t="s">
        <v>1962</v>
      </c>
      <c r="BK97" t="s">
        <v>98</v>
      </c>
      <c r="BL97" t="s">
        <v>1962</v>
      </c>
      <c r="BM97" t="s">
        <v>1963</v>
      </c>
      <c r="BN97">
        <v>7905799</v>
      </c>
      <c r="BO97" t="s">
        <v>74</v>
      </c>
      <c r="BP97" t="s">
        <v>74</v>
      </c>
      <c r="BQ97" t="s">
        <v>74</v>
      </c>
      <c r="BR97" t="s">
        <v>102</v>
      </c>
      <c r="BS97" t="s">
        <v>1964</v>
      </c>
      <c r="BT97" t="str">
        <f>HYPERLINK("https%3A%2F%2Fwww.webofscience.com%2Fwos%2Fwoscc%2Ffull-record%2FWOS:A1993MP73200003","View Full Record in Web of Science")</f>
        <v>View Full Record in Web of Science</v>
      </c>
    </row>
    <row r="98" spans="1:72" x14ac:dyDescent="0.15">
      <c r="A98" t="s">
        <v>72</v>
      </c>
      <c r="B98" t="s">
        <v>1965</v>
      </c>
      <c r="C98" t="s">
        <v>74</v>
      </c>
      <c r="D98" t="s">
        <v>74</v>
      </c>
      <c r="E98" t="s">
        <v>74</v>
      </c>
      <c r="F98" t="s">
        <v>1966</v>
      </c>
      <c r="G98" t="s">
        <v>74</v>
      </c>
      <c r="H98" t="s">
        <v>74</v>
      </c>
      <c r="I98" t="s">
        <v>1967</v>
      </c>
      <c r="J98" t="s">
        <v>1968</v>
      </c>
      <c r="K98" t="s">
        <v>74</v>
      </c>
      <c r="L98" t="s">
        <v>74</v>
      </c>
      <c r="M98" t="s">
        <v>78</v>
      </c>
      <c r="N98" t="s">
        <v>108</v>
      </c>
      <c r="O98" t="s">
        <v>74</v>
      </c>
      <c r="P98" t="s">
        <v>74</v>
      </c>
      <c r="Q98" t="s">
        <v>74</v>
      </c>
      <c r="R98" t="s">
        <v>74</v>
      </c>
      <c r="S98" t="s">
        <v>74</v>
      </c>
      <c r="T98" t="s">
        <v>1969</v>
      </c>
      <c r="U98" t="s">
        <v>1970</v>
      </c>
      <c r="V98" t="s">
        <v>1971</v>
      </c>
      <c r="W98" t="s">
        <v>1972</v>
      </c>
      <c r="X98" t="s">
        <v>1973</v>
      </c>
      <c r="Y98" t="s">
        <v>1974</v>
      </c>
      <c r="Z98" t="s">
        <v>1975</v>
      </c>
      <c r="AA98" t="s">
        <v>1976</v>
      </c>
      <c r="AB98" t="s">
        <v>1977</v>
      </c>
      <c r="AC98" t="s">
        <v>1978</v>
      </c>
      <c r="AD98" t="s">
        <v>1979</v>
      </c>
      <c r="AE98" t="s">
        <v>1980</v>
      </c>
      <c r="AF98" t="s">
        <v>74</v>
      </c>
      <c r="AG98">
        <v>55</v>
      </c>
      <c r="AH98">
        <v>27</v>
      </c>
      <c r="AI98">
        <v>27</v>
      </c>
      <c r="AJ98">
        <v>0</v>
      </c>
      <c r="AK98">
        <v>21</v>
      </c>
      <c r="AL98" t="s">
        <v>372</v>
      </c>
      <c r="AM98" t="s">
        <v>373</v>
      </c>
      <c r="AN98" t="s">
        <v>374</v>
      </c>
      <c r="AO98" t="s">
        <v>74</v>
      </c>
      <c r="AP98" t="s">
        <v>1981</v>
      </c>
      <c r="AQ98" t="s">
        <v>74</v>
      </c>
      <c r="AR98" t="s">
        <v>1968</v>
      </c>
      <c r="AS98" t="s">
        <v>1982</v>
      </c>
      <c r="AT98" t="s">
        <v>327</v>
      </c>
      <c r="AU98">
        <v>2011</v>
      </c>
      <c r="AV98">
        <v>16</v>
      </c>
      <c r="AW98">
        <v>1</v>
      </c>
      <c r="AX98" t="s">
        <v>74</v>
      </c>
      <c r="AY98" t="s">
        <v>74</v>
      </c>
      <c r="AZ98" t="s">
        <v>74</v>
      </c>
      <c r="BA98" t="s">
        <v>74</v>
      </c>
      <c r="BB98">
        <v>888</v>
      </c>
      <c r="BC98">
        <v>899</v>
      </c>
      <c r="BD98" t="s">
        <v>74</v>
      </c>
      <c r="BE98" t="s">
        <v>1983</v>
      </c>
      <c r="BF98" t="str">
        <f>HYPERLINK("http://dx.doi.org/10.3390/molecules16010888","http://dx.doi.org/10.3390/molecules16010888")</f>
        <v>http://dx.doi.org/10.3390/molecules16010888</v>
      </c>
      <c r="BG98" t="s">
        <v>74</v>
      </c>
      <c r="BH98" t="s">
        <v>74</v>
      </c>
      <c r="BI98">
        <v>12</v>
      </c>
      <c r="BJ98" t="s">
        <v>1984</v>
      </c>
      <c r="BK98" t="s">
        <v>98</v>
      </c>
      <c r="BL98" t="s">
        <v>1985</v>
      </c>
      <c r="BM98" t="s">
        <v>1986</v>
      </c>
      <c r="BN98">
        <v>21258296</v>
      </c>
      <c r="BO98" t="s">
        <v>1987</v>
      </c>
      <c r="BP98" t="s">
        <v>74</v>
      </c>
      <c r="BQ98" t="s">
        <v>74</v>
      </c>
      <c r="BR98" t="s">
        <v>102</v>
      </c>
      <c r="BS98" t="s">
        <v>1988</v>
      </c>
      <c r="BT98" t="str">
        <f>HYPERLINK("https%3A%2F%2Fwww.webofscience.com%2Fwos%2Fwoscc%2Ffull-record%2FWOS:000286596400060","View Full Record in Web of Science")</f>
        <v>View Full Record in Web of Science</v>
      </c>
    </row>
    <row r="99" spans="1:72" x14ac:dyDescent="0.15">
      <c r="A99" t="s">
        <v>72</v>
      </c>
      <c r="B99" t="s">
        <v>1989</v>
      </c>
      <c r="C99" t="s">
        <v>74</v>
      </c>
      <c r="D99" t="s">
        <v>74</v>
      </c>
      <c r="E99" t="s">
        <v>74</v>
      </c>
      <c r="F99" t="s">
        <v>1990</v>
      </c>
      <c r="G99" t="s">
        <v>74</v>
      </c>
      <c r="H99" t="s">
        <v>74</v>
      </c>
      <c r="I99" t="s">
        <v>1991</v>
      </c>
      <c r="J99" t="s">
        <v>694</v>
      </c>
      <c r="K99" t="s">
        <v>74</v>
      </c>
      <c r="L99" t="s">
        <v>74</v>
      </c>
      <c r="M99" t="s">
        <v>78</v>
      </c>
      <c r="N99" t="s">
        <v>108</v>
      </c>
      <c r="O99" t="s">
        <v>74</v>
      </c>
      <c r="P99" t="s">
        <v>74</v>
      </c>
      <c r="Q99" t="s">
        <v>74</v>
      </c>
      <c r="R99" t="s">
        <v>74</v>
      </c>
      <c r="S99" t="s">
        <v>74</v>
      </c>
      <c r="T99" t="s">
        <v>1992</v>
      </c>
      <c r="U99" t="s">
        <v>1993</v>
      </c>
      <c r="V99" t="s">
        <v>1994</v>
      </c>
      <c r="W99" t="s">
        <v>1995</v>
      </c>
      <c r="X99" t="s">
        <v>1996</v>
      </c>
      <c r="Y99" t="s">
        <v>1997</v>
      </c>
      <c r="Z99" t="s">
        <v>1998</v>
      </c>
      <c r="AA99" t="s">
        <v>1999</v>
      </c>
      <c r="AB99" t="s">
        <v>2000</v>
      </c>
      <c r="AC99" t="s">
        <v>74</v>
      </c>
      <c r="AD99" t="s">
        <v>74</v>
      </c>
      <c r="AE99" t="s">
        <v>74</v>
      </c>
      <c r="AF99" t="s">
        <v>74</v>
      </c>
      <c r="AG99">
        <v>37</v>
      </c>
      <c r="AH99">
        <v>63</v>
      </c>
      <c r="AI99">
        <v>68</v>
      </c>
      <c r="AJ99">
        <v>0</v>
      </c>
      <c r="AK99">
        <v>24</v>
      </c>
      <c r="AL99" t="s">
        <v>396</v>
      </c>
      <c r="AM99" t="s">
        <v>175</v>
      </c>
      <c r="AN99" t="s">
        <v>397</v>
      </c>
      <c r="AO99" t="s">
        <v>706</v>
      </c>
      <c r="AP99" t="s">
        <v>74</v>
      </c>
      <c r="AQ99" t="s">
        <v>74</v>
      </c>
      <c r="AR99" t="s">
        <v>694</v>
      </c>
      <c r="AS99" t="s">
        <v>708</v>
      </c>
      <c r="AT99" t="s">
        <v>827</v>
      </c>
      <c r="AU99">
        <v>2007</v>
      </c>
      <c r="AV99">
        <v>68</v>
      </c>
      <c r="AW99">
        <v>7</v>
      </c>
      <c r="AX99" t="s">
        <v>74</v>
      </c>
      <c r="AY99" t="s">
        <v>74</v>
      </c>
      <c r="AZ99" t="s">
        <v>74</v>
      </c>
      <c r="BA99" t="s">
        <v>74</v>
      </c>
      <c r="BB99">
        <v>1210</v>
      </c>
      <c r="BC99">
        <v>1217</v>
      </c>
      <c r="BD99" t="s">
        <v>74</v>
      </c>
      <c r="BE99" t="s">
        <v>2001</v>
      </c>
      <c r="BF99" t="str">
        <f>HYPERLINK("http://dx.doi.org/10.1016/j.chemosphere.2007.01.076","http://dx.doi.org/10.1016/j.chemosphere.2007.01.076")</f>
        <v>http://dx.doi.org/10.1016/j.chemosphere.2007.01.076</v>
      </c>
      <c r="BG99" t="s">
        <v>74</v>
      </c>
      <c r="BH99" t="s">
        <v>74</v>
      </c>
      <c r="BI99">
        <v>8</v>
      </c>
      <c r="BJ99" t="s">
        <v>710</v>
      </c>
      <c r="BK99" t="s">
        <v>98</v>
      </c>
      <c r="BL99" t="s">
        <v>711</v>
      </c>
      <c r="BM99" t="s">
        <v>2002</v>
      </c>
      <c r="BN99">
        <v>17363031</v>
      </c>
      <c r="BO99" t="s">
        <v>74</v>
      </c>
      <c r="BP99" t="s">
        <v>74</v>
      </c>
      <c r="BQ99" t="s">
        <v>74</v>
      </c>
      <c r="BR99" t="s">
        <v>102</v>
      </c>
      <c r="BS99" t="s">
        <v>2003</v>
      </c>
      <c r="BT99" t="str">
        <f>HYPERLINK("https%3A%2F%2Fwww.webofscience.com%2Fwos%2Fwoscc%2Ffull-record%2FWOS:000247580200003","View Full Record in Web of Science")</f>
        <v>View Full Record in Web of Science</v>
      </c>
    </row>
    <row r="100" spans="1:72" x14ac:dyDescent="0.15">
      <c r="A100" t="s">
        <v>72</v>
      </c>
      <c r="B100" t="s">
        <v>2004</v>
      </c>
      <c r="C100" t="s">
        <v>74</v>
      </c>
      <c r="D100" t="s">
        <v>74</v>
      </c>
      <c r="E100" t="s">
        <v>74</v>
      </c>
      <c r="F100" t="s">
        <v>2004</v>
      </c>
      <c r="G100" t="s">
        <v>74</v>
      </c>
      <c r="H100" t="s">
        <v>74</v>
      </c>
      <c r="I100" t="s">
        <v>2005</v>
      </c>
      <c r="J100" t="s">
        <v>1089</v>
      </c>
      <c r="K100" t="s">
        <v>74</v>
      </c>
      <c r="L100" t="s">
        <v>74</v>
      </c>
      <c r="M100" t="s">
        <v>78</v>
      </c>
      <c r="N100" t="s">
        <v>108</v>
      </c>
      <c r="O100" t="s">
        <v>74</v>
      </c>
      <c r="P100" t="s">
        <v>74</v>
      </c>
      <c r="Q100" t="s">
        <v>74</v>
      </c>
      <c r="R100" t="s">
        <v>74</v>
      </c>
      <c r="S100" t="s">
        <v>74</v>
      </c>
      <c r="T100" t="s">
        <v>2006</v>
      </c>
      <c r="U100" t="s">
        <v>2007</v>
      </c>
      <c r="V100" t="s">
        <v>2008</v>
      </c>
      <c r="W100" t="s">
        <v>2009</v>
      </c>
      <c r="X100" t="s">
        <v>2010</v>
      </c>
      <c r="Y100" t="s">
        <v>2011</v>
      </c>
      <c r="Z100" t="s">
        <v>2012</v>
      </c>
      <c r="AA100" t="s">
        <v>74</v>
      </c>
      <c r="AB100" t="s">
        <v>74</v>
      </c>
      <c r="AC100" t="s">
        <v>74</v>
      </c>
      <c r="AD100" t="s">
        <v>74</v>
      </c>
      <c r="AE100" t="s">
        <v>74</v>
      </c>
      <c r="AF100" t="s">
        <v>74</v>
      </c>
      <c r="AG100">
        <v>26</v>
      </c>
      <c r="AH100">
        <v>12</v>
      </c>
      <c r="AI100">
        <v>15</v>
      </c>
      <c r="AJ100">
        <v>1</v>
      </c>
      <c r="AK100">
        <v>12</v>
      </c>
      <c r="AL100" t="s">
        <v>396</v>
      </c>
      <c r="AM100" t="s">
        <v>175</v>
      </c>
      <c r="AN100" t="s">
        <v>397</v>
      </c>
      <c r="AO100" t="s">
        <v>1101</v>
      </c>
      <c r="AP100" t="s">
        <v>1102</v>
      </c>
      <c r="AQ100" t="s">
        <v>74</v>
      </c>
      <c r="AR100" t="s">
        <v>1103</v>
      </c>
      <c r="AS100" t="s">
        <v>1104</v>
      </c>
      <c r="AT100" t="s">
        <v>128</v>
      </c>
      <c r="AU100">
        <v>2002</v>
      </c>
      <c r="AV100">
        <v>44</v>
      </c>
      <c r="AW100">
        <v>8</v>
      </c>
      <c r="AX100" t="s">
        <v>74</v>
      </c>
      <c r="AY100" t="s">
        <v>74</v>
      </c>
      <c r="AZ100" t="s">
        <v>74</v>
      </c>
      <c r="BA100" t="s">
        <v>74</v>
      </c>
      <c r="BB100">
        <v>733</v>
      </c>
      <c r="BC100">
        <v>738</v>
      </c>
      <c r="BD100" t="s">
        <v>2013</v>
      </c>
      <c r="BE100" t="s">
        <v>2014</v>
      </c>
      <c r="BF100" t="str">
        <f>HYPERLINK("http://dx.doi.org/10.1016/S0025-326X(01)00307-1","http://dx.doi.org/10.1016/S0025-326X(01)00307-1")</f>
        <v>http://dx.doi.org/10.1016/S0025-326X(01)00307-1</v>
      </c>
      <c r="BG100" t="s">
        <v>74</v>
      </c>
      <c r="BH100" t="s">
        <v>74</v>
      </c>
      <c r="BI100">
        <v>6</v>
      </c>
      <c r="BJ100" t="s">
        <v>1032</v>
      </c>
      <c r="BK100" t="s">
        <v>98</v>
      </c>
      <c r="BL100" t="s">
        <v>209</v>
      </c>
      <c r="BM100" t="s">
        <v>2015</v>
      </c>
      <c r="BN100">
        <v>12269475</v>
      </c>
      <c r="BO100" t="s">
        <v>689</v>
      </c>
      <c r="BP100" t="s">
        <v>74</v>
      </c>
      <c r="BQ100" t="s">
        <v>74</v>
      </c>
      <c r="BR100" t="s">
        <v>102</v>
      </c>
      <c r="BS100" t="s">
        <v>2016</v>
      </c>
      <c r="BT100" t="str">
        <f>HYPERLINK("https%3A%2F%2Fwww.webofscience.com%2Fwos%2Fwoscc%2Ffull-record%2FWOS:000177930500013","View Full Record in Web of Science")</f>
        <v>View Full Record in Web of Science</v>
      </c>
    </row>
    <row r="101" spans="1:72" x14ac:dyDescent="0.15">
      <c r="A101" t="s">
        <v>72</v>
      </c>
      <c r="B101" t="s">
        <v>2017</v>
      </c>
      <c r="C101" t="s">
        <v>74</v>
      </c>
      <c r="D101" t="s">
        <v>74</v>
      </c>
      <c r="E101" t="s">
        <v>74</v>
      </c>
      <c r="F101" t="s">
        <v>2018</v>
      </c>
      <c r="G101" t="s">
        <v>74</v>
      </c>
      <c r="H101" t="s">
        <v>74</v>
      </c>
      <c r="I101" t="s">
        <v>2019</v>
      </c>
      <c r="J101" t="s">
        <v>2020</v>
      </c>
      <c r="K101" t="s">
        <v>74</v>
      </c>
      <c r="L101" t="s">
        <v>74</v>
      </c>
      <c r="M101" t="s">
        <v>78</v>
      </c>
      <c r="N101" t="s">
        <v>108</v>
      </c>
      <c r="O101" t="s">
        <v>74</v>
      </c>
      <c r="P101" t="s">
        <v>74</v>
      </c>
      <c r="Q101" t="s">
        <v>74</v>
      </c>
      <c r="R101" t="s">
        <v>74</v>
      </c>
      <c r="S101" t="s">
        <v>74</v>
      </c>
      <c r="T101" t="s">
        <v>2021</v>
      </c>
      <c r="U101" t="s">
        <v>2022</v>
      </c>
      <c r="V101" t="s">
        <v>2023</v>
      </c>
      <c r="W101" t="s">
        <v>2024</v>
      </c>
      <c r="X101" t="s">
        <v>2025</v>
      </c>
      <c r="Y101" t="s">
        <v>2026</v>
      </c>
      <c r="Z101" t="s">
        <v>2027</v>
      </c>
      <c r="AA101" t="s">
        <v>74</v>
      </c>
      <c r="AB101" t="s">
        <v>74</v>
      </c>
      <c r="AC101" t="s">
        <v>2028</v>
      </c>
      <c r="AD101" t="s">
        <v>2028</v>
      </c>
      <c r="AE101" t="s">
        <v>2029</v>
      </c>
      <c r="AF101" t="s">
        <v>74</v>
      </c>
      <c r="AG101">
        <v>31</v>
      </c>
      <c r="AH101">
        <v>0</v>
      </c>
      <c r="AI101">
        <v>0</v>
      </c>
      <c r="AJ101">
        <v>0</v>
      </c>
      <c r="AK101">
        <v>5</v>
      </c>
      <c r="AL101" t="s">
        <v>148</v>
      </c>
      <c r="AM101" t="s">
        <v>2030</v>
      </c>
      <c r="AN101" t="s">
        <v>2031</v>
      </c>
      <c r="AO101" t="s">
        <v>2032</v>
      </c>
      <c r="AP101" t="s">
        <v>2033</v>
      </c>
      <c r="AQ101" t="s">
        <v>74</v>
      </c>
      <c r="AR101" t="s">
        <v>2034</v>
      </c>
      <c r="AS101" t="s">
        <v>2035</v>
      </c>
      <c r="AT101" t="s">
        <v>665</v>
      </c>
      <c r="AU101">
        <v>2024</v>
      </c>
      <c r="AV101">
        <v>196</v>
      </c>
      <c r="AW101">
        <v>5</v>
      </c>
      <c r="AX101" t="s">
        <v>74</v>
      </c>
      <c r="AY101" t="s">
        <v>74</v>
      </c>
      <c r="AZ101" t="s">
        <v>74</v>
      </c>
      <c r="BA101" t="s">
        <v>74</v>
      </c>
      <c r="BB101" t="s">
        <v>74</v>
      </c>
      <c r="BC101" t="s">
        <v>74</v>
      </c>
      <c r="BD101">
        <v>447</v>
      </c>
      <c r="BE101" t="s">
        <v>2036</v>
      </c>
      <c r="BF101" t="str">
        <f>HYPERLINK("http://dx.doi.org/10.1007/s10661-024-12614-1","http://dx.doi.org/10.1007/s10661-024-12614-1")</f>
        <v>http://dx.doi.org/10.1007/s10661-024-12614-1</v>
      </c>
      <c r="BG101" t="s">
        <v>74</v>
      </c>
      <c r="BH101" t="s">
        <v>74</v>
      </c>
      <c r="BI101">
        <v>11</v>
      </c>
      <c r="BJ101" t="s">
        <v>710</v>
      </c>
      <c r="BK101" t="s">
        <v>98</v>
      </c>
      <c r="BL101" t="s">
        <v>711</v>
      </c>
      <c r="BM101" t="s">
        <v>2037</v>
      </c>
      <c r="BN101">
        <v>38607511</v>
      </c>
      <c r="BO101" t="s">
        <v>1239</v>
      </c>
      <c r="BP101" t="s">
        <v>74</v>
      </c>
      <c r="BQ101" t="s">
        <v>74</v>
      </c>
      <c r="BR101" t="s">
        <v>102</v>
      </c>
      <c r="BS101" t="s">
        <v>2038</v>
      </c>
      <c r="BT101" t="str">
        <f>HYPERLINK("https%3A%2F%2Fwww.webofscience.com%2Fwos%2Fwoscc%2Ffull-record%2FWOS:001201820000002","View Full Record in Web of Science")</f>
        <v>View Full Record in Web of Science</v>
      </c>
    </row>
    <row r="102" spans="1:72" x14ac:dyDescent="0.15">
      <c r="A102" t="s">
        <v>72</v>
      </c>
      <c r="B102" t="s">
        <v>2039</v>
      </c>
      <c r="C102" t="s">
        <v>74</v>
      </c>
      <c r="D102" t="s">
        <v>74</v>
      </c>
      <c r="E102" t="s">
        <v>74</v>
      </c>
      <c r="F102" t="s">
        <v>2039</v>
      </c>
      <c r="G102" t="s">
        <v>74</v>
      </c>
      <c r="H102" t="s">
        <v>74</v>
      </c>
      <c r="I102" t="s">
        <v>2040</v>
      </c>
      <c r="J102" t="s">
        <v>385</v>
      </c>
      <c r="K102" t="s">
        <v>74</v>
      </c>
      <c r="L102" t="s">
        <v>74</v>
      </c>
      <c r="M102" t="s">
        <v>78</v>
      </c>
      <c r="N102" t="s">
        <v>108</v>
      </c>
      <c r="O102" t="s">
        <v>74</v>
      </c>
      <c r="P102" t="s">
        <v>74</v>
      </c>
      <c r="Q102" t="s">
        <v>74</v>
      </c>
      <c r="R102" t="s">
        <v>74</v>
      </c>
      <c r="S102" t="s">
        <v>74</v>
      </c>
      <c r="T102" t="s">
        <v>2041</v>
      </c>
      <c r="U102" t="s">
        <v>2042</v>
      </c>
      <c r="V102" t="s">
        <v>2043</v>
      </c>
      <c r="W102" t="s">
        <v>2044</v>
      </c>
      <c r="X102" t="s">
        <v>2045</v>
      </c>
      <c r="Y102" t="s">
        <v>2046</v>
      </c>
      <c r="Z102" t="s">
        <v>74</v>
      </c>
      <c r="AA102" t="s">
        <v>2047</v>
      </c>
      <c r="AB102" t="s">
        <v>2048</v>
      </c>
      <c r="AC102" t="s">
        <v>74</v>
      </c>
      <c r="AD102" t="s">
        <v>74</v>
      </c>
      <c r="AE102" t="s">
        <v>74</v>
      </c>
      <c r="AF102" t="s">
        <v>74</v>
      </c>
      <c r="AG102">
        <v>35</v>
      </c>
      <c r="AH102">
        <v>158</v>
      </c>
      <c r="AI102">
        <v>184</v>
      </c>
      <c r="AJ102">
        <v>0</v>
      </c>
      <c r="AK102">
        <v>45</v>
      </c>
      <c r="AL102" t="s">
        <v>396</v>
      </c>
      <c r="AM102" t="s">
        <v>175</v>
      </c>
      <c r="AN102" t="s">
        <v>397</v>
      </c>
      <c r="AO102" t="s">
        <v>398</v>
      </c>
      <c r="AP102" t="s">
        <v>74</v>
      </c>
      <c r="AQ102" t="s">
        <v>74</v>
      </c>
      <c r="AR102" t="s">
        <v>385</v>
      </c>
      <c r="AS102" t="s">
        <v>399</v>
      </c>
      <c r="AT102" t="s">
        <v>235</v>
      </c>
      <c r="AU102">
        <v>2002</v>
      </c>
      <c r="AV102">
        <v>40</v>
      </c>
      <c r="AW102">
        <v>9</v>
      </c>
      <c r="AX102" t="s">
        <v>74</v>
      </c>
      <c r="AY102" t="s">
        <v>74</v>
      </c>
      <c r="AZ102" t="s">
        <v>74</v>
      </c>
      <c r="BA102" t="s">
        <v>74</v>
      </c>
      <c r="BB102">
        <v>1321</v>
      </c>
      <c r="BC102">
        <v>1330</v>
      </c>
      <c r="BD102" t="s">
        <v>2049</v>
      </c>
      <c r="BE102" t="s">
        <v>2050</v>
      </c>
      <c r="BF102" t="str">
        <f>HYPERLINK("http://dx.doi.org/10.1016/S0041-0101(02)00143-5","http://dx.doi.org/10.1016/S0041-0101(02)00143-5")</f>
        <v>http://dx.doi.org/10.1016/S0041-0101(02)00143-5</v>
      </c>
      <c r="BG102" t="s">
        <v>74</v>
      </c>
      <c r="BH102" t="s">
        <v>74</v>
      </c>
      <c r="BI102">
        <v>10</v>
      </c>
      <c r="BJ102" t="s">
        <v>402</v>
      </c>
      <c r="BK102" t="s">
        <v>98</v>
      </c>
      <c r="BL102" t="s">
        <v>402</v>
      </c>
      <c r="BM102" t="s">
        <v>2051</v>
      </c>
      <c r="BN102">
        <v>12220718</v>
      </c>
      <c r="BO102" t="s">
        <v>74</v>
      </c>
      <c r="BP102" t="s">
        <v>74</v>
      </c>
      <c r="BQ102" t="s">
        <v>74</v>
      </c>
      <c r="BR102" t="s">
        <v>102</v>
      </c>
      <c r="BS102" t="s">
        <v>2052</v>
      </c>
      <c r="BT102" t="str">
        <f>HYPERLINK("https%3A%2F%2Fwww.webofscience.com%2Fwos%2Fwoscc%2Ffull-record%2FWOS:000178603500010","View Full Record in Web of Science")</f>
        <v>View Full Record in Web of Science</v>
      </c>
    </row>
    <row r="103" spans="1:72" x14ac:dyDescent="0.15">
      <c r="A103" t="s">
        <v>72</v>
      </c>
      <c r="B103" t="s">
        <v>2053</v>
      </c>
      <c r="C103" t="s">
        <v>74</v>
      </c>
      <c r="D103" t="s">
        <v>74</v>
      </c>
      <c r="E103" t="s">
        <v>74</v>
      </c>
      <c r="F103" t="s">
        <v>2054</v>
      </c>
      <c r="G103" t="s">
        <v>74</v>
      </c>
      <c r="H103" t="s">
        <v>74</v>
      </c>
      <c r="I103" t="s">
        <v>2055</v>
      </c>
      <c r="J103" t="s">
        <v>385</v>
      </c>
      <c r="K103" t="s">
        <v>74</v>
      </c>
      <c r="L103" t="s">
        <v>74</v>
      </c>
      <c r="M103" t="s">
        <v>78</v>
      </c>
      <c r="N103" t="s">
        <v>108</v>
      </c>
      <c r="O103" t="s">
        <v>74</v>
      </c>
      <c r="P103" t="s">
        <v>74</v>
      </c>
      <c r="Q103" t="s">
        <v>74</v>
      </c>
      <c r="R103" t="s">
        <v>74</v>
      </c>
      <c r="S103" t="s">
        <v>74</v>
      </c>
      <c r="T103" t="s">
        <v>2056</v>
      </c>
      <c r="U103" t="s">
        <v>2057</v>
      </c>
      <c r="V103" t="s">
        <v>2058</v>
      </c>
      <c r="W103" t="s">
        <v>2059</v>
      </c>
      <c r="X103" t="s">
        <v>2060</v>
      </c>
      <c r="Y103" t="s">
        <v>2061</v>
      </c>
      <c r="Z103" t="s">
        <v>2062</v>
      </c>
      <c r="AA103" t="s">
        <v>74</v>
      </c>
      <c r="AB103" t="s">
        <v>74</v>
      </c>
      <c r="AC103" t="s">
        <v>2063</v>
      </c>
      <c r="AD103" t="s">
        <v>2064</v>
      </c>
      <c r="AE103" t="s">
        <v>2065</v>
      </c>
      <c r="AF103" t="s">
        <v>74</v>
      </c>
      <c r="AG103">
        <v>51</v>
      </c>
      <c r="AH103">
        <v>13</v>
      </c>
      <c r="AI103">
        <v>16</v>
      </c>
      <c r="AJ103">
        <v>0</v>
      </c>
      <c r="AK103">
        <v>49</v>
      </c>
      <c r="AL103" t="s">
        <v>396</v>
      </c>
      <c r="AM103" t="s">
        <v>175</v>
      </c>
      <c r="AN103" t="s">
        <v>397</v>
      </c>
      <c r="AO103" t="s">
        <v>398</v>
      </c>
      <c r="AP103" t="s">
        <v>74</v>
      </c>
      <c r="AQ103" t="s">
        <v>74</v>
      </c>
      <c r="AR103" t="s">
        <v>385</v>
      </c>
      <c r="AS103" t="s">
        <v>399</v>
      </c>
      <c r="AT103" t="s">
        <v>665</v>
      </c>
      <c r="AU103">
        <v>2013</v>
      </c>
      <c r="AV103">
        <v>66</v>
      </c>
      <c r="AW103" t="s">
        <v>74</v>
      </c>
      <c r="AX103" t="s">
        <v>74</v>
      </c>
      <c r="AY103" t="s">
        <v>74</v>
      </c>
      <c r="AZ103" t="s">
        <v>74</v>
      </c>
      <c r="BA103" t="s">
        <v>74</v>
      </c>
      <c r="BB103">
        <v>75</v>
      </c>
      <c r="BC103">
        <v>81</v>
      </c>
      <c r="BD103" t="s">
        <v>74</v>
      </c>
      <c r="BE103" t="s">
        <v>2066</v>
      </c>
      <c r="BF103" t="str">
        <f>HYPERLINK("http://dx.doi.org/10.1016/j.toxicon.2013.01.016","http://dx.doi.org/10.1016/j.toxicon.2013.01.016")</f>
        <v>http://dx.doi.org/10.1016/j.toxicon.2013.01.016</v>
      </c>
      <c r="BG103" t="s">
        <v>74</v>
      </c>
      <c r="BH103" t="s">
        <v>74</v>
      </c>
      <c r="BI103">
        <v>7</v>
      </c>
      <c r="BJ103" t="s">
        <v>402</v>
      </c>
      <c r="BK103" t="s">
        <v>98</v>
      </c>
      <c r="BL103" t="s">
        <v>402</v>
      </c>
      <c r="BM103" t="s">
        <v>2067</v>
      </c>
      <c r="BN103">
        <v>23419594</v>
      </c>
      <c r="BO103" t="s">
        <v>74</v>
      </c>
      <c r="BP103" t="s">
        <v>74</v>
      </c>
      <c r="BQ103" t="s">
        <v>74</v>
      </c>
      <c r="BR103" t="s">
        <v>102</v>
      </c>
      <c r="BS103" t="s">
        <v>2068</v>
      </c>
      <c r="BT103" t="str">
        <f>HYPERLINK("https%3A%2F%2Fwww.webofscience.com%2Fwos%2Fwoscc%2Ffull-record%2FWOS:000317453900010","View Full Record in Web of Science")</f>
        <v>View Full Record in Web of Science</v>
      </c>
    </row>
    <row r="104" spans="1:72" x14ac:dyDescent="0.15">
      <c r="A104" t="s">
        <v>72</v>
      </c>
      <c r="B104" t="s">
        <v>2069</v>
      </c>
      <c r="C104" t="s">
        <v>74</v>
      </c>
      <c r="D104" t="s">
        <v>74</v>
      </c>
      <c r="E104" t="s">
        <v>74</v>
      </c>
      <c r="F104" t="s">
        <v>2070</v>
      </c>
      <c r="G104" t="s">
        <v>74</v>
      </c>
      <c r="H104" t="s">
        <v>74</v>
      </c>
      <c r="I104" t="s">
        <v>2071</v>
      </c>
      <c r="J104" t="s">
        <v>335</v>
      </c>
      <c r="K104" t="s">
        <v>74</v>
      </c>
      <c r="L104" t="s">
        <v>74</v>
      </c>
      <c r="M104" t="s">
        <v>78</v>
      </c>
      <c r="N104" t="s">
        <v>108</v>
      </c>
      <c r="O104" t="s">
        <v>74</v>
      </c>
      <c r="P104" t="s">
        <v>74</v>
      </c>
      <c r="Q104" t="s">
        <v>74</v>
      </c>
      <c r="R104" t="s">
        <v>74</v>
      </c>
      <c r="S104" t="s">
        <v>74</v>
      </c>
      <c r="T104" t="s">
        <v>2072</v>
      </c>
      <c r="U104" t="s">
        <v>2073</v>
      </c>
      <c r="V104" t="s">
        <v>2074</v>
      </c>
      <c r="W104" t="s">
        <v>2075</v>
      </c>
      <c r="X104" t="s">
        <v>2076</v>
      </c>
      <c r="Y104" t="s">
        <v>1095</v>
      </c>
      <c r="Z104" t="s">
        <v>2077</v>
      </c>
      <c r="AA104" t="s">
        <v>2078</v>
      </c>
      <c r="AB104" t="s">
        <v>2079</v>
      </c>
      <c r="AC104" t="s">
        <v>2080</v>
      </c>
      <c r="AD104" t="s">
        <v>2081</v>
      </c>
      <c r="AE104" t="s">
        <v>2082</v>
      </c>
      <c r="AF104" t="s">
        <v>74</v>
      </c>
      <c r="AG104">
        <v>109</v>
      </c>
      <c r="AH104">
        <v>3</v>
      </c>
      <c r="AI104">
        <v>3</v>
      </c>
      <c r="AJ104">
        <v>8</v>
      </c>
      <c r="AK104">
        <v>8</v>
      </c>
      <c r="AL104" t="s">
        <v>199</v>
      </c>
      <c r="AM104" t="s">
        <v>200</v>
      </c>
      <c r="AN104" t="s">
        <v>201</v>
      </c>
      <c r="AO104" t="s">
        <v>347</v>
      </c>
      <c r="AP104" t="s">
        <v>348</v>
      </c>
      <c r="AQ104" t="s">
        <v>74</v>
      </c>
      <c r="AR104" t="s">
        <v>335</v>
      </c>
      <c r="AS104" t="s">
        <v>349</v>
      </c>
      <c r="AT104" t="s">
        <v>327</v>
      </c>
      <c r="AU104">
        <v>2025</v>
      </c>
      <c r="AV104">
        <v>141</v>
      </c>
      <c r="AW104" t="s">
        <v>74</v>
      </c>
      <c r="AX104" t="s">
        <v>74</v>
      </c>
      <c r="AY104" t="s">
        <v>74</v>
      </c>
      <c r="AZ104" t="s">
        <v>74</v>
      </c>
      <c r="BA104" t="s">
        <v>74</v>
      </c>
      <c r="BB104" t="s">
        <v>74</v>
      </c>
      <c r="BC104" t="s">
        <v>74</v>
      </c>
      <c r="BD104">
        <v>102745</v>
      </c>
      <c r="BE104" t="s">
        <v>2083</v>
      </c>
      <c r="BF104" t="str">
        <f>HYPERLINK("http://dx.doi.org/10.1016/j.hal.2024.102745","http://dx.doi.org/10.1016/j.hal.2024.102745")</f>
        <v>http://dx.doi.org/10.1016/j.hal.2024.102745</v>
      </c>
      <c r="BG104" t="s">
        <v>74</v>
      </c>
      <c r="BH104" t="s">
        <v>2084</v>
      </c>
      <c r="BI104">
        <v>14</v>
      </c>
      <c r="BJ104" t="s">
        <v>352</v>
      </c>
      <c r="BK104" t="s">
        <v>98</v>
      </c>
      <c r="BL104" t="s">
        <v>352</v>
      </c>
      <c r="BM104" t="s">
        <v>2085</v>
      </c>
      <c r="BN104">
        <v>39645390</v>
      </c>
      <c r="BO104" t="s">
        <v>354</v>
      </c>
      <c r="BP104" t="s">
        <v>74</v>
      </c>
      <c r="BQ104" t="s">
        <v>74</v>
      </c>
      <c r="BR104" t="s">
        <v>102</v>
      </c>
      <c r="BS104" t="s">
        <v>2086</v>
      </c>
      <c r="BT104" t="str">
        <f>HYPERLINK("https%3A%2F%2Fwww.webofscience.com%2Fwos%2Fwoscc%2Ffull-record%2FWOS:001378154200001","View Full Record in Web of Science")</f>
        <v>View Full Record in Web of Science</v>
      </c>
    </row>
    <row r="105" spans="1:72" x14ac:dyDescent="0.15">
      <c r="A105" t="s">
        <v>72</v>
      </c>
      <c r="B105" t="s">
        <v>2087</v>
      </c>
      <c r="C105" t="s">
        <v>74</v>
      </c>
      <c r="D105" t="s">
        <v>74</v>
      </c>
      <c r="E105" t="s">
        <v>74</v>
      </c>
      <c r="F105" t="s">
        <v>2088</v>
      </c>
      <c r="G105" t="s">
        <v>74</v>
      </c>
      <c r="H105" t="s">
        <v>74</v>
      </c>
      <c r="I105" t="s">
        <v>2089</v>
      </c>
      <c r="J105" t="s">
        <v>2090</v>
      </c>
      <c r="K105" t="s">
        <v>74</v>
      </c>
      <c r="L105" t="s">
        <v>74</v>
      </c>
      <c r="M105" t="s">
        <v>78</v>
      </c>
      <c r="N105" t="s">
        <v>108</v>
      </c>
      <c r="O105" t="s">
        <v>74</v>
      </c>
      <c r="P105" t="s">
        <v>74</v>
      </c>
      <c r="Q105" t="s">
        <v>74</v>
      </c>
      <c r="R105" t="s">
        <v>74</v>
      </c>
      <c r="S105" t="s">
        <v>74</v>
      </c>
      <c r="T105" t="s">
        <v>2091</v>
      </c>
      <c r="U105" t="s">
        <v>2092</v>
      </c>
      <c r="V105" t="s">
        <v>2093</v>
      </c>
      <c r="W105" t="s">
        <v>2094</v>
      </c>
      <c r="X105" t="s">
        <v>2095</v>
      </c>
      <c r="Y105" t="s">
        <v>570</v>
      </c>
      <c r="Z105" t="s">
        <v>571</v>
      </c>
      <c r="AA105" t="s">
        <v>2096</v>
      </c>
      <c r="AB105" t="s">
        <v>74</v>
      </c>
      <c r="AC105" t="s">
        <v>2097</v>
      </c>
      <c r="AD105" t="s">
        <v>2098</v>
      </c>
      <c r="AE105" t="s">
        <v>2099</v>
      </c>
      <c r="AF105" t="s">
        <v>74</v>
      </c>
      <c r="AG105">
        <v>76</v>
      </c>
      <c r="AH105">
        <v>6</v>
      </c>
      <c r="AI105">
        <v>6</v>
      </c>
      <c r="AJ105">
        <v>11</v>
      </c>
      <c r="AK105">
        <v>49</v>
      </c>
      <c r="AL105" t="s">
        <v>199</v>
      </c>
      <c r="AM105" t="s">
        <v>200</v>
      </c>
      <c r="AN105" t="s">
        <v>201</v>
      </c>
      <c r="AO105" t="s">
        <v>2100</v>
      </c>
      <c r="AP105" t="s">
        <v>2101</v>
      </c>
      <c r="AQ105" t="s">
        <v>74</v>
      </c>
      <c r="AR105" t="s">
        <v>2102</v>
      </c>
      <c r="AS105" t="s">
        <v>2103</v>
      </c>
      <c r="AT105" t="s">
        <v>2104</v>
      </c>
      <c r="AU105">
        <v>2024</v>
      </c>
      <c r="AV105">
        <v>465</v>
      </c>
      <c r="AW105" t="s">
        <v>74</v>
      </c>
      <c r="AX105" t="s">
        <v>74</v>
      </c>
      <c r="AY105" t="s">
        <v>74</v>
      </c>
      <c r="AZ105" t="s">
        <v>74</v>
      </c>
      <c r="BA105" t="s">
        <v>74</v>
      </c>
      <c r="BB105" t="s">
        <v>74</v>
      </c>
      <c r="BC105" t="s">
        <v>74</v>
      </c>
      <c r="BD105">
        <v>133087</v>
      </c>
      <c r="BE105" t="s">
        <v>2105</v>
      </c>
      <c r="BF105" t="str">
        <f>HYPERLINK("http://dx.doi.org/10.1016/j.jhazmat.2023.133087","http://dx.doi.org/10.1016/j.jhazmat.2023.133087")</f>
        <v>http://dx.doi.org/10.1016/j.jhazmat.2023.133087</v>
      </c>
      <c r="BG105" t="s">
        <v>74</v>
      </c>
      <c r="BH105" t="s">
        <v>2106</v>
      </c>
      <c r="BI105">
        <v>11</v>
      </c>
      <c r="BJ105" t="s">
        <v>2107</v>
      </c>
      <c r="BK105" t="s">
        <v>98</v>
      </c>
      <c r="BL105" t="s">
        <v>2108</v>
      </c>
      <c r="BM105" t="s">
        <v>2109</v>
      </c>
      <c r="BN105">
        <v>38035524</v>
      </c>
      <c r="BO105" t="s">
        <v>74</v>
      </c>
      <c r="BP105" t="s">
        <v>74</v>
      </c>
      <c r="BQ105" t="s">
        <v>74</v>
      </c>
      <c r="BR105" t="s">
        <v>102</v>
      </c>
      <c r="BS105" t="s">
        <v>2110</v>
      </c>
      <c r="BT105" t="str">
        <f>HYPERLINK("https%3A%2F%2Fwww.webofscience.com%2Fwos%2Fwoscc%2Ffull-record%2FWOS:001129949800001","View Full Record in Web of Science")</f>
        <v>View Full Record in Web of Science</v>
      </c>
    </row>
    <row r="106" spans="1:72" x14ac:dyDescent="0.15">
      <c r="A106" t="s">
        <v>72</v>
      </c>
      <c r="B106" t="s">
        <v>2111</v>
      </c>
      <c r="C106" t="s">
        <v>74</v>
      </c>
      <c r="D106" t="s">
        <v>74</v>
      </c>
      <c r="E106" t="s">
        <v>74</v>
      </c>
      <c r="F106" t="s">
        <v>2112</v>
      </c>
      <c r="G106" t="s">
        <v>74</v>
      </c>
      <c r="H106" t="s">
        <v>74</v>
      </c>
      <c r="I106" t="s">
        <v>2113</v>
      </c>
      <c r="J106" t="s">
        <v>385</v>
      </c>
      <c r="K106" t="s">
        <v>74</v>
      </c>
      <c r="L106" t="s">
        <v>74</v>
      </c>
      <c r="M106" t="s">
        <v>78</v>
      </c>
      <c r="N106" t="s">
        <v>108</v>
      </c>
      <c r="O106" t="s">
        <v>74</v>
      </c>
      <c r="P106" t="s">
        <v>74</v>
      </c>
      <c r="Q106" t="s">
        <v>74</v>
      </c>
      <c r="R106" t="s">
        <v>74</v>
      </c>
      <c r="S106" t="s">
        <v>74</v>
      </c>
      <c r="T106" t="s">
        <v>2114</v>
      </c>
      <c r="U106" t="s">
        <v>2115</v>
      </c>
      <c r="V106" t="s">
        <v>2116</v>
      </c>
      <c r="W106" t="s">
        <v>2117</v>
      </c>
      <c r="X106" t="s">
        <v>2118</v>
      </c>
      <c r="Y106" t="s">
        <v>2119</v>
      </c>
      <c r="Z106" t="s">
        <v>2120</v>
      </c>
      <c r="AA106" t="s">
        <v>74</v>
      </c>
      <c r="AB106" t="s">
        <v>2121</v>
      </c>
      <c r="AC106" t="s">
        <v>2122</v>
      </c>
      <c r="AD106" t="s">
        <v>2123</v>
      </c>
      <c r="AE106" t="s">
        <v>2124</v>
      </c>
      <c r="AF106" t="s">
        <v>74</v>
      </c>
      <c r="AG106">
        <v>32</v>
      </c>
      <c r="AH106">
        <v>50</v>
      </c>
      <c r="AI106">
        <v>61</v>
      </c>
      <c r="AJ106">
        <v>4</v>
      </c>
      <c r="AK106">
        <v>58</v>
      </c>
      <c r="AL106" t="s">
        <v>396</v>
      </c>
      <c r="AM106" t="s">
        <v>175</v>
      </c>
      <c r="AN106" t="s">
        <v>397</v>
      </c>
      <c r="AO106" t="s">
        <v>398</v>
      </c>
      <c r="AP106" t="s">
        <v>74</v>
      </c>
      <c r="AQ106" t="s">
        <v>74</v>
      </c>
      <c r="AR106" t="s">
        <v>385</v>
      </c>
      <c r="AS106" t="s">
        <v>399</v>
      </c>
      <c r="AT106" t="s">
        <v>827</v>
      </c>
      <c r="AU106">
        <v>2008</v>
      </c>
      <c r="AV106">
        <v>52</v>
      </c>
      <c r="AW106">
        <v>1</v>
      </c>
      <c r="AX106" t="s">
        <v>74</v>
      </c>
      <c r="AY106" t="s">
        <v>74</v>
      </c>
      <c r="AZ106" t="s">
        <v>74</v>
      </c>
      <c r="BA106" t="s">
        <v>74</v>
      </c>
      <c r="BB106">
        <v>91</v>
      </c>
      <c r="BC106">
        <v>100</v>
      </c>
      <c r="BD106" t="s">
        <v>74</v>
      </c>
      <c r="BE106" t="s">
        <v>2125</v>
      </c>
      <c r="BF106" t="str">
        <f>HYPERLINK("http://dx.doi.org/10.1016/j.toxicon.2008.05.005","http://dx.doi.org/10.1016/j.toxicon.2008.05.005")</f>
        <v>http://dx.doi.org/10.1016/j.toxicon.2008.05.005</v>
      </c>
      <c r="BG106" t="s">
        <v>74</v>
      </c>
      <c r="BH106" t="s">
        <v>74</v>
      </c>
      <c r="BI106">
        <v>10</v>
      </c>
      <c r="BJ106" t="s">
        <v>402</v>
      </c>
      <c r="BK106" t="s">
        <v>98</v>
      </c>
      <c r="BL106" t="s">
        <v>402</v>
      </c>
      <c r="BM106" t="s">
        <v>2126</v>
      </c>
      <c r="BN106">
        <v>18573270</v>
      </c>
      <c r="BO106" t="s">
        <v>74</v>
      </c>
      <c r="BP106" t="s">
        <v>74</v>
      </c>
      <c r="BQ106" t="s">
        <v>74</v>
      </c>
      <c r="BR106" t="s">
        <v>102</v>
      </c>
      <c r="BS106" t="s">
        <v>2127</v>
      </c>
      <c r="BT106" t="str">
        <f>HYPERLINK("https%3A%2F%2Fwww.webofscience.com%2Fwos%2Fwoscc%2Ffull-record%2FWOS:000258816500011","View Full Record in Web of Science")</f>
        <v>View Full Record in Web of Science</v>
      </c>
    </row>
    <row r="107" spans="1:72" x14ac:dyDescent="0.15">
      <c r="A107" t="s">
        <v>72</v>
      </c>
      <c r="B107" t="s">
        <v>1086</v>
      </c>
      <c r="C107" t="s">
        <v>74</v>
      </c>
      <c r="D107" t="s">
        <v>74</v>
      </c>
      <c r="E107" t="s">
        <v>74</v>
      </c>
      <c r="F107" t="s">
        <v>1087</v>
      </c>
      <c r="G107" t="s">
        <v>74</v>
      </c>
      <c r="H107" t="s">
        <v>74</v>
      </c>
      <c r="I107" t="s">
        <v>2128</v>
      </c>
      <c r="J107" t="s">
        <v>335</v>
      </c>
      <c r="K107" t="s">
        <v>74</v>
      </c>
      <c r="L107" t="s">
        <v>74</v>
      </c>
      <c r="M107" t="s">
        <v>78</v>
      </c>
      <c r="N107" t="s">
        <v>108</v>
      </c>
      <c r="O107" t="s">
        <v>74</v>
      </c>
      <c r="P107" t="s">
        <v>74</v>
      </c>
      <c r="Q107" t="s">
        <v>74</v>
      </c>
      <c r="R107" t="s">
        <v>74</v>
      </c>
      <c r="S107" t="s">
        <v>74</v>
      </c>
      <c r="T107" t="s">
        <v>2129</v>
      </c>
      <c r="U107" t="s">
        <v>2130</v>
      </c>
      <c r="V107" t="s">
        <v>2131</v>
      </c>
      <c r="W107" t="s">
        <v>2132</v>
      </c>
      <c r="X107" t="s">
        <v>2133</v>
      </c>
      <c r="Y107" t="s">
        <v>1095</v>
      </c>
      <c r="Z107" t="s">
        <v>1096</v>
      </c>
      <c r="AA107" t="s">
        <v>1097</v>
      </c>
      <c r="AB107" t="s">
        <v>74</v>
      </c>
      <c r="AC107" t="s">
        <v>2134</v>
      </c>
      <c r="AD107" t="s">
        <v>2135</v>
      </c>
      <c r="AE107" t="s">
        <v>2136</v>
      </c>
      <c r="AF107" t="s">
        <v>74</v>
      </c>
      <c r="AG107">
        <v>78</v>
      </c>
      <c r="AH107">
        <v>0</v>
      </c>
      <c r="AI107">
        <v>0</v>
      </c>
      <c r="AJ107">
        <v>5</v>
      </c>
      <c r="AK107">
        <v>5</v>
      </c>
      <c r="AL107" t="s">
        <v>199</v>
      </c>
      <c r="AM107" t="s">
        <v>200</v>
      </c>
      <c r="AN107" t="s">
        <v>201</v>
      </c>
      <c r="AO107" t="s">
        <v>347</v>
      </c>
      <c r="AP107" t="s">
        <v>348</v>
      </c>
      <c r="AQ107" t="s">
        <v>74</v>
      </c>
      <c r="AR107" t="s">
        <v>335</v>
      </c>
      <c r="AS107" t="s">
        <v>349</v>
      </c>
      <c r="AT107" t="s">
        <v>665</v>
      </c>
      <c r="AU107">
        <v>2025</v>
      </c>
      <c r="AV107">
        <v>145</v>
      </c>
      <c r="AW107" t="s">
        <v>74</v>
      </c>
      <c r="AX107" t="s">
        <v>74</v>
      </c>
      <c r="AY107" t="s">
        <v>74</v>
      </c>
      <c r="AZ107" t="s">
        <v>74</v>
      </c>
      <c r="BA107" t="s">
        <v>74</v>
      </c>
      <c r="BB107" t="s">
        <v>74</v>
      </c>
      <c r="BC107" t="s">
        <v>74</v>
      </c>
      <c r="BD107">
        <v>102860</v>
      </c>
      <c r="BE107" t="s">
        <v>2137</v>
      </c>
      <c r="BF107" t="str">
        <f>HYPERLINK("http://dx.doi.org/10.1016/j.hal.2025.102860","http://dx.doi.org/10.1016/j.hal.2025.102860")</f>
        <v>http://dx.doi.org/10.1016/j.hal.2025.102860</v>
      </c>
      <c r="BG107" t="s">
        <v>74</v>
      </c>
      <c r="BH107" t="s">
        <v>2138</v>
      </c>
      <c r="BI107">
        <v>14</v>
      </c>
      <c r="BJ107" t="s">
        <v>352</v>
      </c>
      <c r="BK107" t="s">
        <v>98</v>
      </c>
      <c r="BL107" t="s">
        <v>352</v>
      </c>
      <c r="BM107" t="s">
        <v>2139</v>
      </c>
      <c r="BN107">
        <v>40324861</v>
      </c>
      <c r="BO107" t="s">
        <v>74</v>
      </c>
      <c r="BP107" t="s">
        <v>74</v>
      </c>
      <c r="BQ107" t="s">
        <v>74</v>
      </c>
      <c r="BR107" t="s">
        <v>102</v>
      </c>
      <c r="BS107" t="s">
        <v>2140</v>
      </c>
      <c r="BT107" t="str">
        <f>HYPERLINK("https%3A%2F%2Fwww.webofscience.com%2Fwos%2Fwoscc%2Ffull-record%2FWOS:001476572200001","View Full Record in Web of Science")</f>
        <v>View Full Record in Web of Science</v>
      </c>
    </row>
    <row r="108" spans="1:72" x14ac:dyDescent="0.15">
      <c r="A108" t="s">
        <v>72</v>
      </c>
      <c r="B108" t="s">
        <v>2141</v>
      </c>
      <c r="C108" t="s">
        <v>74</v>
      </c>
      <c r="D108" t="s">
        <v>74</v>
      </c>
      <c r="E108" t="s">
        <v>74</v>
      </c>
      <c r="F108" t="s">
        <v>2141</v>
      </c>
      <c r="G108" t="s">
        <v>74</v>
      </c>
      <c r="H108" t="s">
        <v>74</v>
      </c>
      <c r="I108" t="s">
        <v>2142</v>
      </c>
      <c r="J108" t="s">
        <v>2143</v>
      </c>
      <c r="K108" t="s">
        <v>74</v>
      </c>
      <c r="L108" t="s">
        <v>74</v>
      </c>
      <c r="M108" t="s">
        <v>78</v>
      </c>
      <c r="N108" t="s">
        <v>1405</v>
      </c>
      <c r="O108" t="s">
        <v>2144</v>
      </c>
      <c r="P108" t="s">
        <v>2145</v>
      </c>
      <c r="Q108" t="s">
        <v>2146</v>
      </c>
      <c r="R108" t="s">
        <v>2147</v>
      </c>
      <c r="S108" t="s">
        <v>74</v>
      </c>
      <c r="T108" t="s">
        <v>74</v>
      </c>
      <c r="U108" t="s">
        <v>2148</v>
      </c>
      <c r="V108" t="s">
        <v>2149</v>
      </c>
      <c r="W108" t="s">
        <v>74</v>
      </c>
      <c r="X108" t="s">
        <v>74</v>
      </c>
      <c r="Y108" t="s">
        <v>2150</v>
      </c>
      <c r="Z108" t="s">
        <v>74</v>
      </c>
      <c r="AA108" t="s">
        <v>2151</v>
      </c>
      <c r="AB108" t="s">
        <v>2152</v>
      </c>
      <c r="AC108" t="s">
        <v>2153</v>
      </c>
      <c r="AD108" t="s">
        <v>2154</v>
      </c>
      <c r="AE108" t="s">
        <v>74</v>
      </c>
      <c r="AF108" t="s">
        <v>74</v>
      </c>
      <c r="AG108">
        <v>29</v>
      </c>
      <c r="AH108">
        <v>25</v>
      </c>
      <c r="AI108">
        <v>27</v>
      </c>
      <c r="AJ108">
        <v>0</v>
      </c>
      <c r="AK108">
        <v>6</v>
      </c>
      <c r="AL108" t="s">
        <v>2155</v>
      </c>
      <c r="AM108" t="s">
        <v>2156</v>
      </c>
      <c r="AN108" t="s">
        <v>2157</v>
      </c>
      <c r="AO108" t="s">
        <v>2158</v>
      </c>
      <c r="AP108" t="s">
        <v>2159</v>
      </c>
      <c r="AQ108" t="s">
        <v>74</v>
      </c>
      <c r="AR108" t="s">
        <v>2160</v>
      </c>
      <c r="AS108" t="s">
        <v>2161</v>
      </c>
      <c r="AT108" t="s">
        <v>2162</v>
      </c>
      <c r="AU108">
        <v>1995</v>
      </c>
      <c r="AV108">
        <v>78</v>
      </c>
      <c r="AW108">
        <v>2</v>
      </c>
      <c r="AX108" t="s">
        <v>74</v>
      </c>
      <c r="AY108" t="s">
        <v>74</v>
      </c>
      <c r="AZ108" t="s">
        <v>74</v>
      </c>
      <c r="BA108" t="s">
        <v>74</v>
      </c>
      <c r="BB108">
        <v>499</v>
      </c>
      <c r="BC108">
        <v>508</v>
      </c>
      <c r="BD108" t="s">
        <v>74</v>
      </c>
      <c r="BE108" t="s">
        <v>74</v>
      </c>
      <c r="BF108" t="s">
        <v>74</v>
      </c>
      <c r="BG108" t="s">
        <v>74</v>
      </c>
      <c r="BH108" t="s">
        <v>74</v>
      </c>
      <c r="BI108">
        <v>10</v>
      </c>
      <c r="BJ108" t="s">
        <v>2163</v>
      </c>
      <c r="BK108" t="s">
        <v>2164</v>
      </c>
      <c r="BL108" t="s">
        <v>2165</v>
      </c>
      <c r="BM108" t="s">
        <v>2166</v>
      </c>
      <c r="BN108">
        <v>7538840</v>
      </c>
      <c r="BO108" t="s">
        <v>74</v>
      </c>
      <c r="BP108" t="s">
        <v>74</v>
      </c>
      <c r="BQ108" t="s">
        <v>74</v>
      </c>
      <c r="BR108" t="s">
        <v>102</v>
      </c>
      <c r="BS108" t="s">
        <v>2167</v>
      </c>
      <c r="BT108" t="str">
        <f>HYPERLINK("https%3A%2F%2Fwww.webofscience.com%2Fwos%2Fwoscc%2Ffull-record%2FWOS:A1995QN30400038","View Full Record in Web of Science")</f>
        <v>View Full Record in Web of Science</v>
      </c>
    </row>
    <row r="109" spans="1:72" x14ac:dyDescent="0.15">
      <c r="A109" t="s">
        <v>72</v>
      </c>
      <c r="B109" t="s">
        <v>2168</v>
      </c>
      <c r="C109" t="s">
        <v>74</v>
      </c>
      <c r="D109" t="s">
        <v>74</v>
      </c>
      <c r="E109" t="s">
        <v>74</v>
      </c>
      <c r="F109" t="s">
        <v>2169</v>
      </c>
      <c r="G109" t="s">
        <v>74</v>
      </c>
      <c r="H109" t="s">
        <v>74</v>
      </c>
      <c r="I109" t="s">
        <v>2170</v>
      </c>
      <c r="J109" t="s">
        <v>335</v>
      </c>
      <c r="K109" t="s">
        <v>74</v>
      </c>
      <c r="L109" t="s">
        <v>74</v>
      </c>
      <c r="M109" t="s">
        <v>78</v>
      </c>
      <c r="N109" t="s">
        <v>108</v>
      </c>
      <c r="O109" t="s">
        <v>74</v>
      </c>
      <c r="P109" t="s">
        <v>74</v>
      </c>
      <c r="Q109" t="s">
        <v>74</v>
      </c>
      <c r="R109" t="s">
        <v>74</v>
      </c>
      <c r="S109" t="s">
        <v>74</v>
      </c>
      <c r="T109" t="s">
        <v>2171</v>
      </c>
      <c r="U109" t="s">
        <v>2172</v>
      </c>
      <c r="V109" t="s">
        <v>2173</v>
      </c>
      <c r="W109" t="s">
        <v>2174</v>
      </c>
      <c r="X109" t="s">
        <v>2175</v>
      </c>
      <c r="Y109" t="s">
        <v>2176</v>
      </c>
      <c r="Z109" t="s">
        <v>2177</v>
      </c>
      <c r="AA109" t="s">
        <v>1019</v>
      </c>
      <c r="AB109" t="s">
        <v>2178</v>
      </c>
      <c r="AC109" t="s">
        <v>74</v>
      </c>
      <c r="AD109" t="s">
        <v>74</v>
      </c>
      <c r="AE109" t="s">
        <v>74</v>
      </c>
      <c r="AF109" t="s">
        <v>74</v>
      </c>
      <c r="AG109">
        <v>116</v>
      </c>
      <c r="AH109">
        <v>21</v>
      </c>
      <c r="AI109">
        <v>23</v>
      </c>
      <c r="AJ109">
        <v>0</v>
      </c>
      <c r="AK109">
        <v>22</v>
      </c>
      <c r="AL109" t="s">
        <v>199</v>
      </c>
      <c r="AM109" t="s">
        <v>200</v>
      </c>
      <c r="AN109" t="s">
        <v>201</v>
      </c>
      <c r="AO109" t="s">
        <v>347</v>
      </c>
      <c r="AP109" t="s">
        <v>348</v>
      </c>
      <c r="AQ109" t="s">
        <v>74</v>
      </c>
      <c r="AR109" t="s">
        <v>335</v>
      </c>
      <c r="AS109" t="s">
        <v>349</v>
      </c>
      <c r="AT109" t="s">
        <v>827</v>
      </c>
      <c r="AU109">
        <v>2019</v>
      </c>
      <c r="AV109">
        <v>87</v>
      </c>
      <c r="AW109" t="s">
        <v>74</v>
      </c>
      <c r="AX109" t="s">
        <v>74</v>
      </c>
      <c r="AY109" t="s">
        <v>74</v>
      </c>
      <c r="AZ109" t="s">
        <v>74</v>
      </c>
      <c r="BA109" t="s">
        <v>74</v>
      </c>
      <c r="BB109" t="s">
        <v>74</v>
      </c>
      <c r="BC109" t="s">
        <v>74</v>
      </c>
      <c r="BD109">
        <v>101629</v>
      </c>
      <c r="BE109" t="s">
        <v>2179</v>
      </c>
      <c r="BF109" t="str">
        <f>HYPERLINK("http://dx.doi.org/10.1016/j.hal.2019.101629","http://dx.doi.org/10.1016/j.hal.2019.101629")</f>
        <v>http://dx.doi.org/10.1016/j.hal.2019.101629</v>
      </c>
      <c r="BG109" t="s">
        <v>74</v>
      </c>
      <c r="BH109" t="s">
        <v>74</v>
      </c>
      <c r="BI109">
        <v>18</v>
      </c>
      <c r="BJ109" t="s">
        <v>352</v>
      </c>
      <c r="BK109" t="s">
        <v>98</v>
      </c>
      <c r="BL109" t="s">
        <v>352</v>
      </c>
      <c r="BM109" t="s">
        <v>2180</v>
      </c>
      <c r="BN109">
        <v>31349886</v>
      </c>
      <c r="BO109" t="s">
        <v>74</v>
      </c>
      <c r="BP109" t="s">
        <v>74</v>
      </c>
      <c r="BQ109" t="s">
        <v>74</v>
      </c>
      <c r="BR109" t="s">
        <v>102</v>
      </c>
      <c r="BS109" t="s">
        <v>2181</v>
      </c>
      <c r="BT109" t="str">
        <f>HYPERLINK("https%3A%2F%2Fwww.webofscience.com%2Fwos%2Fwoscc%2Ffull-record%2FWOS:000484873900011","View Full Record in Web of Science")</f>
        <v>View Full Record in Web of Science</v>
      </c>
    </row>
    <row r="110" spans="1:72" x14ac:dyDescent="0.15">
      <c r="A110" t="s">
        <v>72</v>
      </c>
      <c r="B110" t="s">
        <v>2182</v>
      </c>
      <c r="C110" t="s">
        <v>74</v>
      </c>
      <c r="D110" t="s">
        <v>74</v>
      </c>
      <c r="E110" t="s">
        <v>74</v>
      </c>
      <c r="F110" t="s">
        <v>2182</v>
      </c>
      <c r="G110" t="s">
        <v>74</v>
      </c>
      <c r="H110" t="s">
        <v>74</v>
      </c>
      <c r="I110" t="s">
        <v>2183</v>
      </c>
      <c r="J110" t="s">
        <v>737</v>
      </c>
      <c r="K110" t="s">
        <v>74</v>
      </c>
      <c r="L110" t="s">
        <v>74</v>
      </c>
      <c r="M110" t="s">
        <v>78</v>
      </c>
      <c r="N110" t="s">
        <v>108</v>
      </c>
      <c r="O110" t="s">
        <v>74</v>
      </c>
      <c r="P110" t="s">
        <v>74</v>
      </c>
      <c r="Q110" t="s">
        <v>74</v>
      </c>
      <c r="R110" t="s">
        <v>74</v>
      </c>
      <c r="S110" t="s">
        <v>74</v>
      </c>
      <c r="T110" t="s">
        <v>2184</v>
      </c>
      <c r="U110" t="s">
        <v>2185</v>
      </c>
      <c r="V110" t="s">
        <v>2186</v>
      </c>
      <c r="W110" t="s">
        <v>2187</v>
      </c>
      <c r="X110" t="s">
        <v>2188</v>
      </c>
      <c r="Y110" t="s">
        <v>2189</v>
      </c>
      <c r="Z110" t="s">
        <v>2190</v>
      </c>
      <c r="AA110" t="s">
        <v>1999</v>
      </c>
      <c r="AB110" t="s">
        <v>2191</v>
      </c>
      <c r="AC110" t="s">
        <v>74</v>
      </c>
      <c r="AD110" t="s">
        <v>74</v>
      </c>
      <c r="AE110" t="s">
        <v>74</v>
      </c>
      <c r="AF110" t="s">
        <v>74</v>
      </c>
      <c r="AG110">
        <v>43</v>
      </c>
      <c r="AH110">
        <v>97</v>
      </c>
      <c r="AI110">
        <v>104</v>
      </c>
      <c r="AJ110">
        <v>1</v>
      </c>
      <c r="AK110">
        <v>29</v>
      </c>
      <c r="AL110" t="s">
        <v>2192</v>
      </c>
      <c r="AM110" t="s">
        <v>2193</v>
      </c>
      <c r="AN110" t="s">
        <v>2194</v>
      </c>
      <c r="AO110" t="s">
        <v>750</v>
      </c>
      <c r="AP110" t="s">
        <v>74</v>
      </c>
      <c r="AQ110" t="s">
        <v>74</v>
      </c>
      <c r="AR110" t="s">
        <v>752</v>
      </c>
      <c r="AS110" t="s">
        <v>753</v>
      </c>
      <c r="AT110" t="s">
        <v>128</v>
      </c>
      <c r="AU110">
        <v>2001</v>
      </c>
      <c r="AV110">
        <v>16</v>
      </c>
      <c r="AW110">
        <v>4</v>
      </c>
      <c r="AX110" t="s">
        <v>74</v>
      </c>
      <c r="AY110" t="s">
        <v>74</v>
      </c>
      <c r="AZ110" t="s">
        <v>74</v>
      </c>
      <c r="BA110" t="s">
        <v>74</v>
      </c>
      <c r="BB110">
        <v>330</v>
      </c>
      <c r="BC110">
        <v>336</v>
      </c>
      <c r="BD110" t="s">
        <v>74</v>
      </c>
      <c r="BE110" t="s">
        <v>2195</v>
      </c>
      <c r="BF110" t="str">
        <f>HYPERLINK("http://dx.doi.org/10.1002/tox.1040","http://dx.doi.org/10.1002/tox.1040")</f>
        <v>http://dx.doi.org/10.1002/tox.1040</v>
      </c>
      <c r="BG110" t="s">
        <v>74</v>
      </c>
      <c r="BH110" t="s">
        <v>74</v>
      </c>
      <c r="BI110">
        <v>7</v>
      </c>
      <c r="BJ110" t="s">
        <v>755</v>
      </c>
      <c r="BK110" t="s">
        <v>98</v>
      </c>
      <c r="BL110" t="s">
        <v>756</v>
      </c>
      <c r="BM110" t="s">
        <v>2196</v>
      </c>
      <c r="BN110">
        <v>11501282</v>
      </c>
      <c r="BO110" t="s">
        <v>74</v>
      </c>
      <c r="BP110" t="s">
        <v>74</v>
      </c>
      <c r="BQ110" t="s">
        <v>74</v>
      </c>
      <c r="BR110" t="s">
        <v>102</v>
      </c>
      <c r="BS110" t="s">
        <v>2197</v>
      </c>
      <c r="BT110" t="str">
        <f>HYPERLINK("https%3A%2F%2Fwww.webofscience.com%2Fwos%2Fwoscc%2Ffull-record%2FWOS:000170224000006","View Full Record in Web of Science")</f>
        <v>View Full Record in Web of Science</v>
      </c>
    </row>
    <row r="111" spans="1:72" x14ac:dyDescent="0.15">
      <c r="A111" t="s">
        <v>72</v>
      </c>
      <c r="B111" t="s">
        <v>2198</v>
      </c>
      <c r="C111" t="s">
        <v>74</v>
      </c>
      <c r="D111" t="s">
        <v>74</v>
      </c>
      <c r="E111" t="s">
        <v>74</v>
      </c>
      <c r="F111" t="s">
        <v>2198</v>
      </c>
      <c r="G111" t="s">
        <v>74</v>
      </c>
      <c r="H111" t="s">
        <v>74</v>
      </c>
      <c r="I111" t="s">
        <v>2199</v>
      </c>
      <c r="J111" t="s">
        <v>310</v>
      </c>
      <c r="K111" t="s">
        <v>74</v>
      </c>
      <c r="L111" t="s">
        <v>74</v>
      </c>
      <c r="M111" t="s">
        <v>78</v>
      </c>
      <c r="N111" t="s">
        <v>108</v>
      </c>
      <c r="O111" t="s">
        <v>74</v>
      </c>
      <c r="P111" t="s">
        <v>74</v>
      </c>
      <c r="Q111" t="s">
        <v>74</v>
      </c>
      <c r="R111" t="s">
        <v>74</v>
      </c>
      <c r="S111" t="s">
        <v>74</v>
      </c>
      <c r="T111" t="s">
        <v>2200</v>
      </c>
      <c r="U111" t="s">
        <v>2201</v>
      </c>
      <c r="V111" t="s">
        <v>2202</v>
      </c>
      <c r="W111" t="s">
        <v>2203</v>
      </c>
      <c r="X111" t="s">
        <v>74</v>
      </c>
      <c r="Y111" t="s">
        <v>2204</v>
      </c>
      <c r="Z111" t="s">
        <v>2205</v>
      </c>
      <c r="AA111" t="s">
        <v>883</v>
      </c>
      <c r="AB111" t="s">
        <v>884</v>
      </c>
      <c r="AC111" t="s">
        <v>74</v>
      </c>
      <c r="AD111" t="s">
        <v>74</v>
      </c>
      <c r="AE111" t="s">
        <v>74</v>
      </c>
      <c r="AF111" t="s">
        <v>74</v>
      </c>
      <c r="AG111">
        <v>43</v>
      </c>
      <c r="AH111">
        <v>63</v>
      </c>
      <c r="AI111">
        <v>68</v>
      </c>
      <c r="AJ111">
        <v>0</v>
      </c>
      <c r="AK111">
        <v>32</v>
      </c>
      <c r="AL111" t="s">
        <v>297</v>
      </c>
      <c r="AM111" t="s">
        <v>200</v>
      </c>
      <c r="AN111" t="s">
        <v>298</v>
      </c>
      <c r="AO111" t="s">
        <v>323</v>
      </c>
      <c r="AP111" t="s">
        <v>74</v>
      </c>
      <c r="AQ111" t="s">
        <v>74</v>
      </c>
      <c r="AR111" t="s">
        <v>325</v>
      </c>
      <c r="AS111" t="s">
        <v>326</v>
      </c>
      <c r="AT111" t="s">
        <v>2206</v>
      </c>
      <c r="AU111">
        <v>2003</v>
      </c>
      <c r="AV111">
        <v>62</v>
      </c>
      <c r="AW111">
        <v>4</v>
      </c>
      <c r="AX111" t="s">
        <v>74</v>
      </c>
      <c r="AY111" t="s">
        <v>74</v>
      </c>
      <c r="AZ111" t="s">
        <v>74</v>
      </c>
      <c r="BA111" t="s">
        <v>74</v>
      </c>
      <c r="BB111">
        <v>269</v>
      </c>
      <c r="BC111">
        <v>280</v>
      </c>
      <c r="BD111" t="s">
        <v>2207</v>
      </c>
      <c r="BE111" t="s">
        <v>2208</v>
      </c>
      <c r="BF111" t="str">
        <f>HYPERLINK("http://dx.doi.org/10.1016/S0166-445X(02)00105-4","http://dx.doi.org/10.1016/S0166-445X(02)00105-4")</f>
        <v>http://dx.doi.org/10.1016/S0166-445X(02)00105-4</v>
      </c>
      <c r="BG111" t="s">
        <v>74</v>
      </c>
      <c r="BH111" t="s">
        <v>74</v>
      </c>
      <c r="BI111">
        <v>12</v>
      </c>
      <c r="BJ111" t="s">
        <v>329</v>
      </c>
      <c r="BK111" t="s">
        <v>98</v>
      </c>
      <c r="BL111" t="s">
        <v>329</v>
      </c>
      <c r="BM111" t="s">
        <v>2209</v>
      </c>
      <c r="BN111">
        <v>12595167</v>
      </c>
      <c r="BO111" t="s">
        <v>74</v>
      </c>
      <c r="BP111" t="s">
        <v>74</v>
      </c>
      <c r="BQ111" t="s">
        <v>74</v>
      </c>
      <c r="BR111" t="s">
        <v>102</v>
      </c>
      <c r="BS111" t="s">
        <v>2210</v>
      </c>
      <c r="BT111" t="str">
        <f>HYPERLINK("https%3A%2F%2Fwww.webofscience.com%2Fwos%2Fwoscc%2Ffull-record%2FWOS:000181265200001","View Full Record in Web of Science")</f>
        <v>View Full Record in Web of Science</v>
      </c>
    </row>
    <row r="112" spans="1:72" x14ac:dyDescent="0.15">
      <c r="A112" t="s">
        <v>72</v>
      </c>
      <c r="B112" t="s">
        <v>2211</v>
      </c>
      <c r="C112" t="s">
        <v>74</v>
      </c>
      <c r="D112" t="s">
        <v>74</v>
      </c>
      <c r="E112" t="s">
        <v>74</v>
      </c>
      <c r="F112" t="s">
        <v>2212</v>
      </c>
      <c r="G112" t="s">
        <v>74</v>
      </c>
      <c r="H112" t="s">
        <v>74</v>
      </c>
      <c r="I112" t="s">
        <v>2213</v>
      </c>
      <c r="J112" t="s">
        <v>359</v>
      </c>
      <c r="K112" t="s">
        <v>74</v>
      </c>
      <c r="L112" t="s">
        <v>74</v>
      </c>
      <c r="M112" t="s">
        <v>78</v>
      </c>
      <c r="N112" t="s">
        <v>79</v>
      </c>
      <c r="O112" t="s">
        <v>74</v>
      </c>
      <c r="P112" t="s">
        <v>74</v>
      </c>
      <c r="Q112" t="s">
        <v>74</v>
      </c>
      <c r="R112" t="s">
        <v>74</v>
      </c>
      <c r="S112" t="s">
        <v>74</v>
      </c>
      <c r="T112" t="s">
        <v>2214</v>
      </c>
      <c r="U112" t="s">
        <v>2215</v>
      </c>
      <c r="V112" t="s">
        <v>2216</v>
      </c>
      <c r="W112" t="s">
        <v>2217</v>
      </c>
      <c r="X112" t="s">
        <v>2218</v>
      </c>
      <c r="Y112" t="s">
        <v>2219</v>
      </c>
      <c r="Z112" t="s">
        <v>2220</v>
      </c>
      <c r="AA112" t="s">
        <v>2221</v>
      </c>
      <c r="AB112" t="s">
        <v>1956</v>
      </c>
      <c r="AC112" t="s">
        <v>74</v>
      </c>
      <c r="AD112" t="s">
        <v>74</v>
      </c>
      <c r="AE112" t="s">
        <v>74</v>
      </c>
      <c r="AF112" t="s">
        <v>74</v>
      </c>
      <c r="AG112">
        <v>338</v>
      </c>
      <c r="AH112">
        <v>24</v>
      </c>
      <c r="AI112">
        <v>24</v>
      </c>
      <c r="AJ112">
        <v>2</v>
      </c>
      <c r="AK112">
        <v>26</v>
      </c>
      <c r="AL112" t="s">
        <v>372</v>
      </c>
      <c r="AM112" t="s">
        <v>373</v>
      </c>
      <c r="AN112" t="s">
        <v>374</v>
      </c>
      <c r="AO112" t="s">
        <v>74</v>
      </c>
      <c r="AP112" t="s">
        <v>375</v>
      </c>
      <c r="AQ112" t="s">
        <v>74</v>
      </c>
      <c r="AR112" t="s">
        <v>359</v>
      </c>
      <c r="AS112" t="s">
        <v>376</v>
      </c>
      <c r="AT112" t="s">
        <v>128</v>
      </c>
      <c r="AU112">
        <v>2021</v>
      </c>
      <c r="AV112">
        <v>13</v>
      </c>
      <c r="AW112">
        <v>8</v>
      </c>
      <c r="AX112" t="s">
        <v>74</v>
      </c>
      <c r="AY112" t="s">
        <v>74</v>
      </c>
      <c r="AZ112" t="s">
        <v>74</v>
      </c>
      <c r="BA112" t="s">
        <v>74</v>
      </c>
      <c r="BB112" t="s">
        <v>74</v>
      </c>
      <c r="BC112" t="s">
        <v>74</v>
      </c>
      <c r="BD112">
        <v>515</v>
      </c>
      <c r="BE112" t="s">
        <v>2222</v>
      </c>
      <c r="BF112" t="str">
        <f>HYPERLINK("http://dx.doi.org/10.3390/toxins13080515","http://dx.doi.org/10.3390/toxins13080515")</f>
        <v>http://dx.doi.org/10.3390/toxins13080515</v>
      </c>
      <c r="BG112" t="s">
        <v>74</v>
      </c>
      <c r="BH112" t="s">
        <v>74</v>
      </c>
      <c r="BI112">
        <v>57</v>
      </c>
      <c r="BJ112" t="s">
        <v>378</v>
      </c>
      <c r="BK112" t="s">
        <v>98</v>
      </c>
      <c r="BL112" t="s">
        <v>378</v>
      </c>
      <c r="BM112" t="s">
        <v>2223</v>
      </c>
      <c r="BN112">
        <v>34437386</v>
      </c>
      <c r="BO112" t="s">
        <v>689</v>
      </c>
      <c r="BP112" t="s">
        <v>74</v>
      </c>
      <c r="BQ112" t="s">
        <v>74</v>
      </c>
      <c r="BR112" t="s">
        <v>102</v>
      </c>
      <c r="BS112" t="s">
        <v>2224</v>
      </c>
      <c r="BT112" t="str">
        <f>HYPERLINK("https%3A%2F%2Fwww.webofscience.com%2Fwos%2Fwoscc%2Ffull-record%2FWOS:000690055000001","View Full Record in Web of Science")</f>
        <v>View Full Record in Web of Science</v>
      </c>
    </row>
    <row r="113" spans="1:72" x14ac:dyDescent="0.15">
      <c r="A113" t="s">
        <v>72</v>
      </c>
      <c r="B113" t="s">
        <v>2225</v>
      </c>
      <c r="C113" t="s">
        <v>74</v>
      </c>
      <c r="D113" t="s">
        <v>74</v>
      </c>
      <c r="E113" t="s">
        <v>74</v>
      </c>
      <c r="F113" t="s">
        <v>2226</v>
      </c>
      <c r="G113" t="s">
        <v>74</v>
      </c>
      <c r="H113" t="s">
        <v>74</v>
      </c>
      <c r="I113" t="s">
        <v>2227</v>
      </c>
      <c r="J113" t="s">
        <v>2228</v>
      </c>
      <c r="K113" t="s">
        <v>74</v>
      </c>
      <c r="L113" t="s">
        <v>74</v>
      </c>
      <c r="M113" t="s">
        <v>78</v>
      </c>
      <c r="N113" t="s">
        <v>108</v>
      </c>
      <c r="O113" t="s">
        <v>74</v>
      </c>
      <c r="P113" t="s">
        <v>74</v>
      </c>
      <c r="Q113" t="s">
        <v>74</v>
      </c>
      <c r="R113" t="s">
        <v>74</v>
      </c>
      <c r="S113" t="s">
        <v>74</v>
      </c>
      <c r="T113" t="s">
        <v>74</v>
      </c>
      <c r="U113" t="s">
        <v>2229</v>
      </c>
      <c r="V113" t="s">
        <v>2230</v>
      </c>
      <c r="W113" t="s">
        <v>2231</v>
      </c>
      <c r="X113" t="s">
        <v>2232</v>
      </c>
      <c r="Y113" t="s">
        <v>2233</v>
      </c>
      <c r="Z113" t="s">
        <v>2234</v>
      </c>
      <c r="AA113" t="s">
        <v>2235</v>
      </c>
      <c r="AB113" t="s">
        <v>2236</v>
      </c>
      <c r="AC113" t="s">
        <v>2237</v>
      </c>
      <c r="AD113" t="s">
        <v>2238</v>
      </c>
      <c r="AE113" t="s">
        <v>2239</v>
      </c>
      <c r="AF113" t="s">
        <v>74</v>
      </c>
      <c r="AG113">
        <v>50</v>
      </c>
      <c r="AH113">
        <v>28</v>
      </c>
      <c r="AI113">
        <v>30</v>
      </c>
      <c r="AJ113">
        <v>1</v>
      </c>
      <c r="AK113">
        <v>34</v>
      </c>
      <c r="AL113" t="s">
        <v>2240</v>
      </c>
      <c r="AM113" t="s">
        <v>2241</v>
      </c>
      <c r="AN113" t="s">
        <v>2242</v>
      </c>
      <c r="AO113" t="s">
        <v>2243</v>
      </c>
      <c r="AP113" t="s">
        <v>2244</v>
      </c>
      <c r="AQ113" t="s">
        <v>74</v>
      </c>
      <c r="AR113" t="s">
        <v>2245</v>
      </c>
      <c r="AS113" t="s">
        <v>2246</v>
      </c>
      <c r="AT113" t="s">
        <v>2247</v>
      </c>
      <c r="AU113">
        <v>2020</v>
      </c>
      <c r="AV113">
        <v>54</v>
      </c>
      <c r="AW113">
        <v>7</v>
      </c>
      <c r="AX113" t="s">
        <v>74</v>
      </c>
      <c r="AY113" t="s">
        <v>74</v>
      </c>
      <c r="AZ113" t="s">
        <v>74</v>
      </c>
      <c r="BA113" t="s">
        <v>74</v>
      </c>
      <c r="BB113">
        <v>4475</v>
      </c>
      <c r="BC113">
        <v>4483</v>
      </c>
      <c r="BD113" t="s">
        <v>74</v>
      </c>
      <c r="BE113" t="s">
        <v>2248</v>
      </c>
      <c r="BF113" t="str">
        <f>HYPERLINK("http://dx.doi.org/10.1021/acs.est.9b07888","http://dx.doi.org/10.1021/acs.est.9b07888")</f>
        <v>http://dx.doi.org/10.1021/acs.est.9b07888</v>
      </c>
      <c r="BG113" t="s">
        <v>74</v>
      </c>
      <c r="BH113" t="s">
        <v>74</v>
      </c>
      <c r="BI113">
        <v>9</v>
      </c>
      <c r="BJ113" t="s">
        <v>2107</v>
      </c>
      <c r="BK113" t="s">
        <v>98</v>
      </c>
      <c r="BL113" t="s">
        <v>2108</v>
      </c>
      <c r="BM113" t="s">
        <v>2249</v>
      </c>
      <c r="BN113">
        <v>32142610</v>
      </c>
      <c r="BO113" t="s">
        <v>74</v>
      </c>
      <c r="BP113" t="s">
        <v>74</v>
      </c>
      <c r="BQ113" t="s">
        <v>74</v>
      </c>
      <c r="BR113" t="s">
        <v>102</v>
      </c>
      <c r="BS113" t="s">
        <v>2250</v>
      </c>
      <c r="BT113" t="str">
        <f>HYPERLINK("https%3A%2F%2Fwww.webofscience.com%2Fwos%2Fwoscc%2Ffull-record%2FWOS:000526418000078","View Full Record in Web of Science")</f>
        <v>View Full Record in Web of Science</v>
      </c>
    </row>
    <row r="114" spans="1:72" x14ac:dyDescent="0.15">
      <c r="A114" t="s">
        <v>72</v>
      </c>
      <c r="B114" t="s">
        <v>2251</v>
      </c>
      <c r="C114" t="s">
        <v>74</v>
      </c>
      <c r="D114" t="s">
        <v>74</v>
      </c>
      <c r="E114" t="s">
        <v>74</v>
      </c>
      <c r="F114" t="s">
        <v>2252</v>
      </c>
      <c r="G114" t="s">
        <v>74</v>
      </c>
      <c r="H114" t="s">
        <v>74</v>
      </c>
      <c r="I114" t="s">
        <v>2253</v>
      </c>
      <c r="J114" t="s">
        <v>2254</v>
      </c>
      <c r="K114" t="s">
        <v>74</v>
      </c>
      <c r="L114" t="s">
        <v>74</v>
      </c>
      <c r="M114" t="s">
        <v>78</v>
      </c>
      <c r="N114" t="s">
        <v>108</v>
      </c>
      <c r="O114" t="s">
        <v>74</v>
      </c>
      <c r="P114" t="s">
        <v>74</v>
      </c>
      <c r="Q114" t="s">
        <v>74</v>
      </c>
      <c r="R114" t="s">
        <v>74</v>
      </c>
      <c r="S114" t="s">
        <v>74</v>
      </c>
      <c r="T114" t="s">
        <v>74</v>
      </c>
      <c r="U114" t="s">
        <v>2255</v>
      </c>
      <c r="V114" t="s">
        <v>2256</v>
      </c>
      <c r="W114" t="s">
        <v>2257</v>
      </c>
      <c r="X114" t="s">
        <v>2258</v>
      </c>
      <c r="Y114" t="s">
        <v>2259</v>
      </c>
      <c r="Z114" t="s">
        <v>2260</v>
      </c>
      <c r="AA114" t="s">
        <v>74</v>
      </c>
      <c r="AB114" t="s">
        <v>74</v>
      </c>
      <c r="AC114" t="s">
        <v>2261</v>
      </c>
      <c r="AD114" t="s">
        <v>2262</v>
      </c>
      <c r="AE114" t="s">
        <v>2263</v>
      </c>
      <c r="AF114" t="s">
        <v>74</v>
      </c>
      <c r="AG114">
        <v>50</v>
      </c>
      <c r="AH114">
        <v>85</v>
      </c>
      <c r="AI114">
        <v>103</v>
      </c>
      <c r="AJ114">
        <v>0</v>
      </c>
      <c r="AK114">
        <v>53</v>
      </c>
      <c r="AL114" t="s">
        <v>228</v>
      </c>
      <c r="AM114" t="s">
        <v>229</v>
      </c>
      <c r="AN114" t="s">
        <v>230</v>
      </c>
      <c r="AO114" t="s">
        <v>2264</v>
      </c>
      <c r="AP114" t="s">
        <v>74</v>
      </c>
      <c r="AQ114" t="s">
        <v>74</v>
      </c>
      <c r="AR114" t="s">
        <v>2265</v>
      </c>
      <c r="AS114" t="s">
        <v>2266</v>
      </c>
      <c r="AT114" t="s">
        <v>595</v>
      </c>
      <c r="AU114">
        <v>2010</v>
      </c>
      <c r="AV114">
        <v>8</v>
      </c>
      <c r="AW114" t="s">
        <v>74</v>
      </c>
      <c r="AX114" t="s">
        <v>74</v>
      </c>
      <c r="AY114" t="s">
        <v>74</v>
      </c>
      <c r="AZ114" t="s">
        <v>74</v>
      </c>
      <c r="BA114" t="s">
        <v>74</v>
      </c>
      <c r="BB114">
        <v>645</v>
      </c>
      <c r="BC114">
        <v>660</v>
      </c>
      <c r="BD114" t="s">
        <v>74</v>
      </c>
      <c r="BE114" t="s">
        <v>2267</v>
      </c>
      <c r="BF114" t="str">
        <f>HYPERLINK("http://dx.doi.org/10.4319/lom.2010.8.0645","http://dx.doi.org/10.4319/lom.2010.8.0645")</f>
        <v>http://dx.doi.org/10.4319/lom.2010.8.0645</v>
      </c>
      <c r="BG114" t="s">
        <v>74</v>
      </c>
      <c r="BH114" t="s">
        <v>74</v>
      </c>
      <c r="BI114">
        <v>16</v>
      </c>
      <c r="BJ114" t="s">
        <v>437</v>
      </c>
      <c r="BK114" t="s">
        <v>98</v>
      </c>
      <c r="BL114" t="s">
        <v>438</v>
      </c>
      <c r="BM114" t="s">
        <v>2268</v>
      </c>
      <c r="BN114" t="s">
        <v>74</v>
      </c>
      <c r="BO114" t="s">
        <v>895</v>
      </c>
      <c r="BP114" t="s">
        <v>74</v>
      </c>
      <c r="BQ114" t="s">
        <v>74</v>
      </c>
      <c r="BR114" t="s">
        <v>102</v>
      </c>
      <c r="BS114" t="s">
        <v>2269</v>
      </c>
      <c r="BT114" t="str">
        <f>HYPERLINK("https%3A%2F%2Fwww.webofscience.com%2Fwos%2Fwoscc%2Ffull-record%2FWOS:000288494300006","View Full Record in Web of Science")</f>
        <v>View Full Record in Web of Science</v>
      </c>
    </row>
    <row r="115" spans="1:72" x14ac:dyDescent="0.15">
      <c r="A115" t="s">
        <v>72</v>
      </c>
      <c r="B115" t="s">
        <v>2270</v>
      </c>
      <c r="C115" t="s">
        <v>74</v>
      </c>
      <c r="D115" t="s">
        <v>74</v>
      </c>
      <c r="E115" t="s">
        <v>74</v>
      </c>
      <c r="F115" t="s">
        <v>2271</v>
      </c>
      <c r="G115" t="s">
        <v>74</v>
      </c>
      <c r="H115" t="s">
        <v>74</v>
      </c>
      <c r="I115" t="s">
        <v>2272</v>
      </c>
      <c r="J115" t="s">
        <v>335</v>
      </c>
      <c r="K115" t="s">
        <v>74</v>
      </c>
      <c r="L115" t="s">
        <v>74</v>
      </c>
      <c r="M115" t="s">
        <v>78</v>
      </c>
      <c r="N115" t="s">
        <v>108</v>
      </c>
      <c r="O115" t="s">
        <v>74</v>
      </c>
      <c r="P115" t="s">
        <v>74</v>
      </c>
      <c r="Q115" t="s">
        <v>74</v>
      </c>
      <c r="R115" t="s">
        <v>74</v>
      </c>
      <c r="S115" t="s">
        <v>74</v>
      </c>
      <c r="T115" t="s">
        <v>2273</v>
      </c>
      <c r="U115" t="s">
        <v>2274</v>
      </c>
      <c r="V115" t="s">
        <v>2275</v>
      </c>
      <c r="W115" t="s">
        <v>2276</v>
      </c>
      <c r="X115" t="s">
        <v>2277</v>
      </c>
      <c r="Y115" t="s">
        <v>2278</v>
      </c>
      <c r="Z115" t="s">
        <v>2279</v>
      </c>
      <c r="AA115" t="s">
        <v>1002</v>
      </c>
      <c r="AB115" t="s">
        <v>74</v>
      </c>
      <c r="AC115" t="s">
        <v>74</v>
      </c>
      <c r="AD115" t="s">
        <v>74</v>
      </c>
      <c r="AE115" t="s">
        <v>74</v>
      </c>
      <c r="AF115" t="s">
        <v>74</v>
      </c>
      <c r="AG115">
        <v>46</v>
      </c>
      <c r="AH115">
        <v>44</v>
      </c>
      <c r="AI115">
        <v>53</v>
      </c>
      <c r="AJ115">
        <v>2</v>
      </c>
      <c r="AK115">
        <v>40</v>
      </c>
      <c r="AL115" t="s">
        <v>297</v>
      </c>
      <c r="AM115" t="s">
        <v>200</v>
      </c>
      <c r="AN115" t="s">
        <v>298</v>
      </c>
      <c r="AO115" t="s">
        <v>347</v>
      </c>
      <c r="AP115" t="s">
        <v>348</v>
      </c>
      <c r="AQ115" t="s">
        <v>74</v>
      </c>
      <c r="AR115" t="s">
        <v>335</v>
      </c>
      <c r="AS115" t="s">
        <v>349</v>
      </c>
      <c r="AT115" t="s">
        <v>454</v>
      </c>
      <c r="AU115">
        <v>2007</v>
      </c>
      <c r="AV115">
        <v>6</v>
      </c>
      <c r="AW115">
        <v>5</v>
      </c>
      <c r="AX115" t="s">
        <v>74</v>
      </c>
      <c r="AY115" t="s">
        <v>74</v>
      </c>
      <c r="AZ115" t="s">
        <v>74</v>
      </c>
      <c r="BA115" t="s">
        <v>74</v>
      </c>
      <c r="BB115">
        <v>745</v>
      </c>
      <c r="BC115">
        <v>758</v>
      </c>
      <c r="BD115" t="s">
        <v>74</v>
      </c>
      <c r="BE115" t="s">
        <v>2280</v>
      </c>
      <c r="BF115" t="str">
        <f>HYPERLINK("http://dx.doi.org/10.1016/j.hal.2007.03.002","http://dx.doi.org/10.1016/j.hal.2007.03.002")</f>
        <v>http://dx.doi.org/10.1016/j.hal.2007.03.002</v>
      </c>
      <c r="BG115" t="s">
        <v>74</v>
      </c>
      <c r="BH115" t="s">
        <v>74</v>
      </c>
      <c r="BI115">
        <v>14</v>
      </c>
      <c r="BJ115" t="s">
        <v>352</v>
      </c>
      <c r="BK115" t="s">
        <v>98</v>
      </c>
      <c r="BL115" t="s">
        <v>352</v>
      </c>
      <c r="BM115" t="s">
        <v>2281</v>
      </c>
      <c r="BN115" t="s">
        <v>74</v>
      </c>
      <c r="BO115" t="s">
        <v>74</v>
      </c>
      <c r="BP115" t="s">
        <v>74</v>
      </c>
      <c r="BQ115" t="s">
        <v>74</v>
      </c>
      <c r="BR115" t="s">
        <v>102</v>
      </c>
      <c r="BS115" t="s">
        <v>2282</v>
      </c>
      <c r="BT115" t="str">
        <f>HYPERLINK("https%3A%2F%2Fwww.webofscience.com%2Fwos%2Fwoscc%2Ffull-record%2FWOS:000249681600013","View Full Record in Web of Science")</f>
        <v>View Full Record in Web of Science</v>
      </c>
    </row>
    <row r="116" spans="1:72" x14ac:dyDescent="0.15">
      <c r="A116" t="s">
        <v>72</v>
      </c>
      <c r="B116" t="s">
        <v>2283</v>
      </c>
      <c r="C116" t="s">
        <v>74</v>
      </c>
      <c r="D116" t="s">
        <v>74</v>
      </c>
      <c r="E116" t="s">
        <v>74</v>
      </c>
      <c r="F116" t="s">
        <v>2284</v>
      </c>
      <c r="G116" t="s">
        <v>74</v>
      </c>
      <c r="H116" t="s">
        <v>74</v>
      </c>
      <c r="I116" t="s">
        <v>2285</v>
      </c>
      <c r="J116" t="s">
        <v>2286</v>
      </c>
      <c r="K116" t="s">
        <v>74</v>
      </c>
      <c r="L116" t="s">
        <v>74</v>
      </c>
      <c r="M116" t="s">
        <v>78</v>
      </c>
      <c r="N116" t="s">
        <v>108</v>
      </c>
      <c r="O116" t="s">
        <v>74</v>
      </c>
      <c r="P116" t="s">
        <v>74</v>
      </c>
      <c r="Q116" t="s">
        <v>74</v>
      </c>
      <c r="R116" t="s">
        <v>74</v>
      </c>
      <c r="S116" t="s">
        <v>74</v>
      </c>
      <c r="T116" t="s">
        <v>2287</v>
      </c>
      <c r="U116" t="s">
        <v>2288</v>
      </c>
      <c r="V116" t="s">
        <v>2289</v>
      </c>
      <c r="W116" t="s">
        <v>2290</v>
      </c>
      <c r="X116" t="s">
        <v>2095</v>
      </c>
      <c r="Y116" t="s">
        <v>2291</v>
      </c>
      <c r="Z116" t="s">
        <v>571</v>
      </c>
      <c r="AA116" t="s">
        <v>2292</v>
      </c>
      <c r="AB116" t="s">
        <v>2293</v>
      </c>
      <c r="AC116" t="s">
        <v>1803</v>
      </c>
      <c r="AD116" t="s">
        <v>1804</v>
      </c>
      <c r="AE116" t="s">
        <v>1805</v>
      </c>
      <c r="AF116" t="s">
        <v>74</v>
      </c>
      <c r="AG116">
        <v>38</v>
      </c>
      <c r="AH116">
        <v>53</v>
      </c>
      <c r="AI116">
        <v>63</v>
      </c>
      <c r="AJ116">
        <v>5</v>
      </c>
      <c r="AK116">
        <v>113</v>
      </c>
      <c r="AL116" t="s">
        <v>2240</v>
      </c>
      <c r="AM116" t="s">
        <v>2241</v>
      </c>
      <c r="AN116" t="s">
        <v>2242</v>
      </c>
      <c r="AO116" t="s">
        <v>2294</v>
      </c>
      <c r="AP116" t="s">
        <v>2295</v>
      </c>
      <c r="AQ116" t="s">
        <v>74</v>
      </c>
      <c r="AR116" t="s">
        <v>2296</v>
      </c>
      <c r="AS116" t="s">
        <v>2297</v>
      </c>
      <c r="AT116" t="s">
        <v>2298</v>
      </c>
      <c r="AU116">
        <v>2017</v>
      </c>
      <c r="AV116">
        <v>65</v>
      </c>
      <c r="AW116">
        <v>27</v>
      </c>
      <c r="AX116" t="s">
        <v>74</v>
      </c>
      <c r="AY116" t="s">
        <v>74</v>
      </c>
      <c r="AZ116" t="s">
        <v>74</v>
      </c>
      <c r="BA116" t="s">
        <v>74</v>
      </c>
      <c r="BB116">
        <v>5494</v>
      </c>
      <c r="BC116">
        <v>5502</v>
      </c>
      <c r="BD116" t="s">
        <v>74</v>
      </c>
      <c r="BE116" t="s">
        <v>2299</v>
      </c>
      <c r="BF116" t="str">
        <f>HYPERLINK("http://dx.doi.org/10.1021/acs.jafc.7b02101","http://dx.doi.org/10.1021/acs.jafc.7b02101")</f>
        <v>http://dx.doi.org/10.1021/acs.jafc.7b02101</v>
      </c>
      <c r="BG116" t="s">
        <v>74</v>
      </c>
      <c r="BH116" t="s">
        <v>74</v>
      </c>
      <c r="BI116">
        <v>9</v>
      </c>
      <c r="BJ116" t="s">
        <v>2300</v>
      </c>
      <c r="BK116" t="s">
        <v>98</v>
      </c>
      <c r="BL116" t="s">
        <v>2301</v>
      </c>
      <c r="BM116" t="s">
        <v>2302</v>
      </c>
      <c r="BN116">
        <v>28616979</v>
      </c>
      <c r="BO116" t="s">
        <v>74</v>
      </c>
      <c r="BP116" t="s">
        <v>74</v>
      </c>
      <c r="BQ116" t="s">
        <v>74</v>
      </c>
      <c r="BR116" t="s">
        <v>102</v>
      </c>
      <c r="BS116" t="s">
        <v>2303</v>
      </c>
      <c r="BT116" t="str">
        <f>HYPERLINK("https%3A%2F%2Fwww.webofscience.com%2Fwos%2Fwoscc%2Ffull-record%2FWOS:000405642600006","View Full Record in Web of Science")</f>
        <v>View Full Record in Web of Science</v>
      </c>
    </row>
    <row r="117" spans="1:72" x14ac:dyDescent="0.15">
      <c r="A117" t="s">
        <v>72</v>
      </c>
      <c r="B117" t="s">
        <v>2304</v>
      </c>
      <c r="C117" t="s">
        <v>74</v>
      </c>
      <c r="D117" t="s">
        <v>74</v>
      </c>
      <c r="E117" t="s">
        <v>74</v>
      </c>
      <c r="F117" t="s">
        <v>2304</v>
      </c>
      <c r="G117" t="s">
        <v>74</v>
      </c>
      <c r="H117" t="s">
        <v>74</v>
      </c>
      <c r="I117" t="s">
        <v>2305</v>
      </c>
      <c r="J117" t="s">
        <v>876</v>
      </c>
      <c r="K117" t="s">
        <v>74</v>
      </c>
      <c r="L117" t="s">
        <v>74</v>
      </c>
      <c r="M117" t="s">
        <v>78</v>
      </c>
      <c r="N117" t="s">
        <v>108</v>
      </c>
      <c r="O117" t="s">
        <v>74</v>
      </c>
      <c r="P117" t="s">
        <v>74</v>
      </c>
      <c r="Q117" t="s">
        <v>74</v>
      </c>
      <c r="R117" t="s">
        <v>74</v>
      </c>
      <c r="S117" t="s">
        <v>74</v>
      </c>
      <c r="T117" t="s">
        <v>2306</v>
      </c>
      <c r="U117" t="s">
        <v>2307</v>
      </c>
      <c r="V117" t="s">
        <v>2308</v>
      </c>
      <c r="W117" t="s">
        <v>2309</v>
      </c>
      <c r="X117" t="s">
        <v>2310</v>
      </c>
      <c r="Y117" t="s">
        <v>2311</v>
      </c>
      <c r="Z117" t="s">
        <v>2312</v>
      </c>
      <c r="AA117" t="s">
        <v>74</v>
      </c>
      <c r="AB117" t="s">
        <v>2121</v>
      </c>
      <c r="AC117" t="s">
        <v>74</v>
      </c>
      <c r="AD117" t="s">
        <v>74</v>
      </c>
      <c r="AE117" t="s">
        <v>74</v>
      </c>
      <c r="AF117" t="s">
        <v>74</v>
      </c>
      <c r="AG117">
        <v>67</v>
      </c>
      <c r="AH117">
        <v>75</v>
      </c>
      <c r="AI117">
        <v>80</v>
      </c>
      <c r="AJ117">
        <v>0</v>
      </c>
      <c r="AK117">
        <v>30</v>
      </c>
      <c r="AL117" t="s">
        <v>885</v>
      </c>
      <c r="AM117" t="s">
        <v>886</v>
      </c>
      <c r="AN117" t="s">
        <v>887</v>
      </c>
      <c r="AO117" t="s">
        <v>888</v>
      </c>
      <c r="AP117" t="s">
        <v>1065</v>
      </c>
      <c r="AQ117" t="s">
        <v>74</v>
      </c>
      <c r="AR117" t="s">
        <v>889</v>
      </c>
      <c r="AS117" t="s">
        <v>890</v>
      </c>
      <c r="AT117" t="s">
        <v>74</v>
      </c>
      <c r="AU117">
        <v>2001</v>
      </c>
      <c r="AV117">
        <v>213</v>
      </c>
      <c r="AW117" t="s">
        <v>74</v>
      </c>
      <c r="AX117" t="s">
        <v>74</v>
      </c>
      <c r="AY117" t="s">
        <v>74</v>
      </c>
      <c r="AZ117" t="s">
        <v>74</v>
      </c>
      <c r="BA117" t="s">
        <v>74</v>
      </c>
      <c r="BB117">
        <v>39</v>
      </c>
      <c r="BC117">
        <v>52</v>
      </c>
      <c r="BD117" t="s">
        <v>74</v>
      </c>
      <c r="BE117" t="s">
        <v>2313</v>
      </c>
      <c r="BF117" t="str">
        <f>HYPERLINK("http://dx.doi.org/10.3354/meps213039","http://dx.doi.org/10.3354/meps213039")</f>
        <v>http://dx.doi.org/10.3354/meps213039</v>
      </c>
      <c r="BG117" t="s">
        <v>74</v>
      </c>
      <c r="BH117" t="s">
        <v>74</v>
      </c>
      <c r="BI117">
        <v>14</v>
      </c>
      <c r="BJ117" t="s">
        <v>892</v>
      </c>
      <c r="BK117" t="s">
        <v>98</v>
      </c>
      <c r="BL117" t="s">
        <v>893</v>
      </c>
      <c r="BM117" t="s">
        <v>2314</v>
      </c>
      <c r="BN117" t="s">
        <v>74</v>
      </c>
      <c r="BO117" t="s">
        <v>895</v>
      </c>
      <c r="BP117" t="s">
        <v>74</v>
      </c>
      <c r="BQ117" t="s">
        <v>74</v>
      </c>
      <c r="BR117" t="s">
        <v>102</v>
      </c>
      <c r="BS117" t="s">
        <v>2315</v>
      </c>
      <c r="BT117" t="str">
        <f>HYPERLINK("https%3A%2F%2Fwww.webofscience.com%2Fwos%2Fwoscc%2Ffull-record%2FWOS:000168704100003","View Full Record in Web of Science")</f>
        <v>View Full Record in Web of Science</v>
      </c>
    </row>
    <row r="118" spans="1:72" x14ac:dyDescent="0.15">
      <c r="A118" t="s">
        <v>72</v>
      </c>
      <c r="B118" t="s">
        <v>2316</v>
      </c>
      <c r="C118" t="s">
        <v>74</v>
      </c>
      <c r="D118" t="s">
        <v>74</v>
      </c>
      <c r="E118" t="s">
        <v>74</v>
      </c>
      <c r="F118" t="s">
        <v>2316</v>
      </c>
      <c r="G118" t="s">
        <v>74</v>
      </c>
      <c r="H118" t="s">
        <v>74</v>
      </c>
      <c r="I118" t="s">
        <v>2317</v>
      </c>
      <c r="J118" t="s">
        <v>2318</v>
      </c>
      <c r="K118" t="s">
        <v>74</v>
      </c>
      <c r="L118" t="s">
        <v>74</v>
      </c>
      <c r="M118" t="s">
        <v>78</v>
      </c>
      <c r="N118" t="s">
        <v>108</v>
      </c>
      <c r="O118" t="s">
        <v>74</v>
      </c>
      <c r="P118" t="s">
        <v>74</v>
      </c>
      <c r="Q118" t="s">
        <v>74</v>
      </c>
      <c r="R118" t="s">
        <v>74</v>
      </c>
      <c r="S118" t="s">
        <v>74</v>
      </c>
      <c r="T118" t="s">
        <v>2319</v>
      </c>
      <c r="U118" t="s">
        <v>2320</v>
      </c>
      <c r="V118" t="s">
        <v>2321</v>
      </c>
      <c r="W118" t="s">
        <v>2322</v>
      </c>
      <c r="X118" t="s">
        <v>2323</v>
      </c>
      <c r="Y118" t="s">
        <v>2324</v>
      </c>
      <c r="Z118" t="s">
        <v>2325</v>
      </c>
      <c r="AA118" t="s">
        <v>2326</v>
      </c>
      <c r="AB118" t="s">
        <v>2327</v>
      </c>
      <c r="AC118" t="s">
        <v>74</v>
      </c>
      <c r="AD118" t="s">
        <v>74</v>
      </c>
      <c r="AE118" t="s">
        <v>74</v>
      </c>
      <c r="AF118" t="s">
        <v>74</v>
      </c>
      <c r="AG118">
        <v>27</v>
      </c>
      <c r="AH118">
        <v>21</v>
      </c>
      <c r="AI118">
        <v>23</v>
      </c>
      <c r="AJ118">
        <v>0</v>
      </c>
      <c r="AK118">
        <v>4</v>
      </c>
      <c r="AL118" t="s">
        <v>1160</v>
      </c>
      <c r="AM118" t="s">
        <v>1161</v>
      </c>
      <c r="AN118" t="s">
        <v>2328</v>
      </c>
      <c r="AO118" t="s">
        <v>2329</v>
      </c>
      <c r="AP118" t="s">
        <v>74</v>
      </c>
      <c r="AQ118" t="s">
        <v>74</v>
      </c>
      <c r="AR118" t="s">
        <v>2318</v>
      </c>
      <c r="AS118" t="s">
        <v>2330</v>
      </c>
      <c r="AT118" t="s">
        <v>94</v>
      </c>
      <c r="AU118">
        <v>2004</v>
      </c>
      <c r="AV118">
        <v>89</v>
      </c>
      <c r="AW118">
        <v>5</v>
      </c>
      <c r="AX118" t="s">
        <v>74</v>
      </c>
      <c r="AY118" t="s">
        <v>74</v>
      </c>
      <c r="AZ118" t="s">
        <v>74</v>
      </c>
      <c r="BA118" t="s">
        <v>74</v>
      </c>
      <c r="BB118">
        <v>311</v>
      </c>
      <c r="BC118">
        <v>317</v>
      </c>
      <c r="BD118" t="s">
        <v>74</v>
      </c>
      <c r="BE118" t="s">
        <v>2331</v>
      </c>
      <c r="BF118" t="str">
        <f>HYPERLINK("http://dx.doi.org/10.1080/00364820410002550","http://dx.doi.org/10.1080/00364820410002550")</f>
        <v>http://dx.doi.org/10.1080/00364820410002550</v>
      </c>
      <c r="BG118" t="s">
        <v>74</v>
      </c>
      <c r="BH118" t="s">
        <v>74</v>
      </c>
      <c r="BI118">
        <v>7</v>
      </c>
      <c r="BJ118" t="s">
        <v>208</v>
      </c>
      <c r="BK118" t="s">
        <v>98</v>
      </c>
      <c r="BL118" t="s">
        <v>209</v>
      </c>
      <c r="BM118" t="s">
        <v>2332</v>
      </c>
      <c r="BN118" t="s">
        <v>74</v>
      </c>
      <c r="BO118" t="s">
        <v>74</v>
      </c>
      <c r="BP118" t="s">
        <v>74</v>
      </c>
      <c r="BQ118" t="s">
        <v>74</v>
      </c>
      <c r="BR118" t="s">
        <v>102</v>
      </c>
      <c r="BS118" t="s">
        <v>2333</v>
      </c>
      <c r="BT118" t="str">
        <f>HYPERLINK("https%3A%2F%2Fwww.webofscience.com%2Fwos%2Fwoscc%2Ffull-record%2FWOS:000224861800002","View Full Record in Web of Science")</f>
        <v>View Full Record in Web of Science</v>
      </c>
    </row>
    <row r="119" spans="1:72" x14ac:dyDescent="0.15">
      <c r="A119" t="s">
        <v>72</v>
      </c>
      <c r="B119" t="s">
        <v>2334</v>
      </c>
      <c r="C119" t="s">
        <v>74</v>
      </c>
      <c r="D119" t="s">
        <v>74</v>
      </c>
      <c r="E119" t="s">
        <v>74</v>
      </c>
      <c r="F119" t="s">
        <v>2334</v>
      </c>
      <c r="G119" t="s">
        <v>74</v>
      </c>
      <c r="H119" t="s">
        <v>74</v>
      </c>
      <c r="I119" t="s">
        <v>2335</v>
      </c>
      <c r="J119" t="s">
        <v>385</v>
      </c>
      <c r="K119" t="s">
        <v>74</v>
      </c>
      <c r="L119" t="s">
        <v>74</v>
      </c>
      <c r="M119" t="s">
        <v>78</v>
      </c>
      <c r="N119" t="s">
        <v>108</v>
      </c>
      <c r="O119" t="s">
        <v>74</v>
      </c>
      <c r="P119" t="s">
        <v>74</v>
      </c>
      <c r="Q119" t="s">
        <v>74</v>
      </c>
      <c r="R119" t="s">
        <v>74</v>
      </c>
      <c r="S119" t="s">
        <v>74</v>
      </c>
      <c r="T119" t="s">
        <v>2336</v>
      </c>
      <c r="U119" t="s">
        <v>2337</v>
      </c>
      <c r="V119" t="s">
        <v>2338</v>
      </c>
      <c r="W119" t="s">
        <v>2339</v>
      </c>
      <c r="X119" t="s">
        <v>2340</v>
      </c>
      <c r="Y119" t="s">
        <v>2341</v>
      </c>
      <c r="Z119" t="s">
        <v>2342</v>
      </c>
      <c r="AA119" t="s">
        <v>2343</v>
      </c>
      <c r="AB119" t="s">
        <v>2344</v>
      </c>
      <c r="AC119" t="s">
        <v>74</v>
      </c>
      <c r="AD119" t="s">
        <v>74</v>
      </c>
      <c r="AE119" t="s">
        <v>74</v>
      </c>
      <c r="AF119" t="s">
        <v>74</v>
      </c>
      <c r="AG119">
        <v>25</v>
      </c>
      <c r="AH119">
        <v>87</v>
      </c>
      <c r="AI119">
        <v>101</v>
      </c>
      <c r="AJ119">
        <v>0</v>
      </c>
      <c r="AK119">
        <v>18</v>
      </c>
      <c r="AL119" t="s">
        <v>396</v>
      </c>
      <c r="AM119" t="s">
        <v>175</v>
      </c>
      <c r="AN119" t="s">
        <v>397</v>
      </c>
      <c r="AO119" t="s">
        <v>398</v>
      </c>
      <c r="AP119" t="s">
        <v>74</v>
      </c>
      <c r="AQ119" t="s">
        <v>74</v>
      </c>
      <c r="AR119" t="s">
        <v>385</v>
      </c>
      <c r="AS119" t="s">
        <v>399</v>
      </c>
      <c r="AT119" t="s">
        <v>1220</v>
      </c>
      <c r="AU119">
        <v>2005</v>
      </c>
      <c r="AV119">
        <v>45</v>
      </c>
      <c r="AW119">
        <v>3</v>
      </c>
      <c r="AX119" t="s">
        <v>74</v>
      </c>
      <c r="AY119" t="s">
        <v>74</v>
      </c>
      <c r="AZ119" t="s">
        <v>74</v>
      </c>
      <c r="BA119" t="s">
        <v>74</v>
      </c>
      <c r="BB119">
        <v>265</v>
      </c>
      <c r="BC119">
        <v>272</v>
      </c>
      <c r="BD119" t="s">
        <v>74</v>
      </c>
      <c r="BE119" t="s">
        <v>2345</v>
      </c>
      <c r="BF119" t="str">
        <f>HYPERLINK("http://dx.doi.org/10.1016/j.toxicon.2004.10.012","http://dx.doi.org/10.1016/j.toxicon.2004.10.012")</f>
        <v>http://dx.doi.org/10.1016/j.toxicon.2004.10.012</v>
      </c>
      <c r="BG119" t="s">
        <v>74</v>
      </c>
      <c r="BH119" t="s">
        <v>74</v>
      </c>
      <c r="BI119">
        <v>8</v>
      </c>
      <c r="BJ119" t="s">
        <v>402</v>
      </c>
      <c r="BK119" t="s">
        <v>98</v>
      </c>
      <c r="BL119" t="s">
        <v>402</v>
      </c>
      <c r="BM119" t="s">
        <v>2346</v>
      </c>
      <c r="BN119">
        <v>15683864</v>
      </c>
      <c r="BO119" t="s">
        <v>74</v>
      </c>
      <c r="BP119" t="s">
        <v>74</v>
      </c>
      <c r="BQ119" t="s">
        <v>74</v>
      </c>
      <c r="BR119" t="s">
        <v>102</v>
      </c>
      <c r="BS119" t="s">
        <v>2347</v>
      </c>
      <c r="BT119" t="str">
        <f>HYPERLINK("https%3A%2F%2Fwww.webofscience.com%2Fwos%2Fwoscc%2Ffull-record%2FWOS:000227029800003","View Full Record in Web of Science")</f>
        <v>View Full Record in Web of Science</v>
      </c>
    </row>
    <row r="120" spans="1:72" x14ac:dyDescent="0.15">
      <c r="A120" t="s">
        <v>72</v>
      </c>
      <c r="B120" t="s">
        <v>2348</v>
      </c>
      <c r="C120" t="s">
        <v>74</v>
      </c>
      <c r="D120" t="s">
        <v>74</v>
      </c>
      <c r="E120" t="s">
        <v>74</v>
      </c>
      <c r="F120" t="s">
        <v>2348</v>
      </c>
      <c r="G120" t="s">
        <v>74</v>
      </c>
      <c r="H120" t="s">
        <v>74</v>
      </c>
      <c r="I120" t="s">
        <v>2349</v>
      </c>
      <c r="J120" t="s">
        <v>1089</v>
      </c>
      <c r="K120" t="s">
        <v>74</v>
      </c>
      <c r="L120" t="s">
        <v>74</v>
      </c>
      <c r="M120" t="s">
        <v>78</v>
      </c>
      <c r="N120" t="s">
        <v>108</v>
      </c>
      <c r="O120" t="s">
        <v>74</v>
      </c>
      <c r="P120" t="s">
        <v>74</v>
      </c>
      <c r="Q120" t="s">
        <v>74</v>
      </c>
      <c r="R120" t="s">
        <v>74</v>
      </c>
      <c r="S120" t="s">
        <v>74</v>
      </c>
      <c r="T120" t="s">
        <v>74</v>
      </c>
      <c r="U120" t="s">
        <v>2350</v>
      </c>
      <c r="V120" t="s">
        <v>74</v>
      </c>
      <c r="W120" t="s">
        <v>2351</v>
      </c>
      <c r="X120" t="s">
        <v>2352</v>
      </c>
      <c r="Y120" t="s">
        <v>2353</v>
      </c>
      <c r="Z120" t="s">
        <v>2354</v>
      </c>
      <c r="AA120" t="s">
        <v>2355</v>
      </c>
      <c r="AB120" t="s">
        <v>2356</v>
      </c>
      <c r="AC120" t="s">
        <v>74</v>
      </c>
      <c r="AD120" t="s">
        <v>74</v>
      </c>
      <c r="AE120" t="s">
        <v>74</v>
      </c>
      <c r="AF120" t="s">
        <v>74</v>
      </c>
      <c r="AG120">
        <v>12</v>
      </c>
      <c r="AH120">
        <v>7</v>
      </c>
      <c r="AI120">
        <v>7</v>
      </c>
      <c r="AJ120">
        <v>0</v>
      </c>
      <c r="AK120">
        <v>10</v>
      </c>
      <c r="AL120" t="s">
        <v>396</v>
      </c>
      <c r="AM120" t="s">
        <v>175</v>
      </c>
      <c r="AN120" t="s">
        <v>397</v>
      </c>
      <c r="AO120" t="s">
        <v>1101</v>
      </c>
      <c r="AP120" t="s">
        <v>1102</v>
      </c>
      <c r="AQ120" t="s">
        <v>74</v>
      </c>
      <c r="AR120" t="s">
        <v>1103</v>
      </c>
      <c r="AS120" t="s">
        <v>1104</v>
      </c>
      <c r="AT120" t="s">
        <v>179</v>
      </c>
      <c r="AU120">
        <v>2005</v>
      </c>
      <c r="AV120">
        <v>50</v>
      </c>
      <c r="AW120">
        <v>4</v>
      </c>
      <c r="AX120" t="s">
        <v>74</v>
      </c>
      <c r="AY120" t="s">
        <v>74</v>
      </c>
      <c r="AZ120" t="s">
        <v>74</v>
      </c>
      <c r="BA120" t="s">
        <v>74</v>
      </c>
      <c r="BB120">
        <v>474</v>
      </c>
      <c r="BC120">
        <v>479</v>
      </c>
      <c r="BD120" t="s">
        <v>74</v>
      </c>
      <c r="BE120" t="s">
        <v>2357</v>
      </c>
      <c r="BF120" t="str">
        <f>HYPERLINK("http://dx.doi.org/10.1016/j.marpolbul.2005.01.019","http://dx.doi.org/10.1016/j.marpolbul.2005.01.019")</f>
        <v>http://dx.doi.org/10.1016/j.marpolbul.2005.01.019</v>
      </c>
      <c r="BG120" t="s">
        <v>74</v>
      </c>
      <c r="BH120" t="s">
        <v>74</v>
      </c>
      <c r="BI120">
        <v>6</v>
      </c>
      <c r="BJ120" t="s">
        <v>1032</v>
      </c>
      <c r="BK120" t="s">
        <v>98</v>
      </c>
      <c r="BL120" t="s">
        <v>209</v>
      </c>
      <c r="BM120" t="s">
        <v>2358</v>
      </c>
      <c r="BN120">
        <v>15823311</v>
      </c>
      <c r="BO120" t="s">
        <v>74</v>
      </c>
      <c r="BP120" t="s">
        <v>74</v>
      </c>
      <c r="BQ120" t="s">
        <v>74</v>
      </c>
      <c r="BR120" t="s">
        <v>102</v>
      </c>
      <c r="BS120" t="s">
        <v>2359</v>
      </c>
      <c r="BT120" t="str">
        <f>HYPERLINK("https%3A%2F%2Fwww.webofscience.com%2Fwos%2Fwoscc%2Ffull-record%2FWOS:000228964500025","View Full Record in Web of Science")</f>
        <v>View Full Record in Web of Science</v>
      </c>
    </row>
    <row r="121" spans="1:72" x14ac:dyDescent="0.15">
      <c r="A121" t="s">
        <v>72</v>
      </c>
      <c r="B121" t="s">
        <v>2069</v>
      </c>
      <c r="C121" t="s">
        <v>74</v>
      </c>
      <c r="D121" t="s">
        <v>74</v>
      </c>
      <c r="E121" t="s">
        <v>74</v>
      </c>
      <c r="F121" t="s">
        <v>2070</v>
      </c>
      <c r="G121" t="s">
        <v>74</v>
      </c>
      <c r="H121" t="s">
        <v>74</v>
      </c>
      <c r="I121" t="s">
        <v>2360</v>
      </c>
      <c r="J121" t="s">
        <v>1089</v>
      </c>
      <c r="K121" t="s">
        <v>74</v>
      </c>
      <c r="L121" t="s">
        <v>74</v>
      </c>
      <c r="M121" t="s">
        <v>78</v>
      </c>
      <c r="N121" t="s">
        <v>108</v>
      </c>
      <c r="O121" t="s">
        <v>74</v>
      </c>
      <c r="P121" t="s">
        <v>74</v>
      </c>
      <c r="Q121" t="s">
        <v>74</v>
      </c>
      <c r="R121" t="s">
        <v>74</v>
      </c>
      <c r="S121" t="s">
        <v>74</v>
      </c>
      <c r="T121" t="s">
        <v>2361</v>
      </c>
      <c r="U121" t="s">
        <v>2362</v>
      </c>
      <c r="V121" t="s">
        <v>2363</v>
      </c>
      <c r="W121" t="s">
        <v>2364</v>
      </c>
      <c r="X121" t="s">
        <v>2076</v>
      </c>
      <c r="Y121" t="s">
        <v>2365</v>
      </c>
      <c r="Z121" t="s">
        <v>2077</v>
      </c>
      <c r="AA121" t="s">
        <v>2366</v>
      </c>
      <c r="AB121" t="s">
        <v>2079</v>
      </c>
      <c r="AC121" t="s">
        <v>2367</v>
      </c>
      <c r="AD121" t="s">
        <v>2368</v>
      </c>
      <c r="AE121" t="s">
        <v>2369</v>
      </c>
      <c r="AF121" t="s">
        <v>74</v>
      </c>
      <c r="AG121">
        <v>89</v>
      </c>
      <c r="AH121">
        <v>0</v>
      </c>
      <c r="AI121">
        <v>0</v>
      </c>
      <c r="AJ121">
        <v>2</v>
      </c>
      <c r="AK121">
        <v>2</v>
      </c>
      <c r="AL121" t="s">
        <v>396</v>
      </c>
      <c r="AM121" t="s">
        <v>175</v>
      </c>
      <c r="AN121" t="s">
        <v>397</v>
      </c>
      <c r="AO121" t="s">
        <v>1101</v>
      </c>
      <c r="AP121" t="s">
        <v>1102</v>
      </c>
      <c r="AQ121" t="s">
        <v>74</v>
      </c>
      <c r="AR121" t="s">
        <v>1103</v>
      </c>
      <c r="AS121" t="s">
        <v>1104</v>
      </c>
      <c r="AT121" t="s">
        <v>179</v>
      </c>
      <c r="AU121">
        <v>2025</v>
      </c>
      <c r="AV121">
        <v>213</v>
      </c>
      <c r="AW121" t="s">
        <v>74</v>
      </c>
      <c r="AX121" t="s">
        <v>74</v>
      </c>
      <c r="AY121" t="s">
        <v>74</v>
      </c>
      <c r="AZ121" t="s">
        <v>74</v>
      </c>
      <c r="BA121" t="s">
        <v>74</v>
      </c>
      <c r="BB121" t="s">
        <v>74</v>
      </c>
      <c r="BC121" t="s">
        <v>74</v>
      </c>
      <c r="BD121">
        <v>117613</v>
      </c>
      <c r="BE121" t="s">
        <v>2370</v>
      </c>
      <c r="BF121" t="str">
        <f>HYPERLINK("http://dx.doi.org/10.1016/j.marpolbul.2025.117613","http://dx.doi.org/10.1016/j.marpolbul.2025.117613")</f>
        <v>http://dx.doi.org/10.1016/j.marpolbul.2025.117613</v>
      </c>
      <c r="BG121" t="s">
        <v>74</v>
      </c>
      <c r="BH121" t="s">
        <v>2371</v>
      </c>
      <c r="BI121">
        <v>12</v>
      </c>
      <c r="BJ121" t="s">
        <v>1032</v>
      </c>
      <c r="BK121" t="s">
        <v>98</v>
      </c>
      <c r="BL121" t="s">
        <v>209</v>
      </c>
      <c r="BM121" t="s">
        <v>2372</v>
      </c>
      <c r="BN121">
        <v>39908947</v>
      </c>
      <c r="BO121" t="s">
        <v>354</v>
      </c>
      <c r="BP121" t="s">
        <v>74</v>
      </c>
      <c r="BQ121" t="s">
        <v>74</v>
      </c>
      <c r="BR121" t="s">
        <v>102</v>
      </c>
      <c r="BS121" t="s">
        <v>2373</v>
      </c>
      <c r="BT121" t="str">
        <f>HYPERLINK("https%3A%2F%2Fwww.webofscience.com%2Fwos%2Fwoscc%2Ffull-record%2FWOS:001424052800001","View Full Record in Web of Science")</f>
        <v>View Full Record in Web of Science</v>
      </c>
    </row>
    <row r="122" spans="1:72" x14ac:dyDescent="0.15">
      <c r="A122" t="s">
        <v>72</v>
      </c>
      <c r="B122" t="s">
        <v>2374</v>
      </c>
      <c r="C122" t="s">
        <v>74</v>
      </c>
      <c r="D122" t="s">
        <v>74</v>
      </c>
      <c r="E122" t="s">
        <v>74</v>
      </c>
      <c r="F122" t="s">
        <v>2375</v>
      </c>
      <c r="G122" t="s">
        <v>74</v>
      </c>
      <c r="H122" t="s">
        <v>74</v>
      </c>
      <c r="I122" t="s">
        <v>2376</v>
      </c>
      <c r="J122" t="s">
        <v>385</v>
      </c>
      <c r="K122" t="s">
        <v>74</v>
      </c>
      <c r="L122" t="s">
        <v>74</v>
      </c>
      <c r="M122" t="s">
        <v>78</v>
      </c>
      <c r="N122" t="s">
        <v>108</v>
      </c>
      <c r="O122" t="s">
        <v>74</v>
      </c>
      <c r="P122" t="s">
        <v>74</v>
      </c>
      <c r="Q122" t="s">
        <v>74</v>
      </c>
      <c r="R122" t="s">
        <v>74</v>
      </c>
      <c r="S122" t="s">
        <v>74</v>
      </c>
      <c r="T122" t="s">
        <v>2377</v>
      </c>
      <c r="U122" t="s">
        <v>2378</v>
      </c>
      <c r="V122" t="s">
        <v>2379</v>
      </c>
      <c r="W122" t="s">
        <v>2380</v>
      </c>
      <c r="X122" t="s">
        <v>2381</v>
      </c>
      <c r="Y122" t="s">
        <v>2382</v>
      </c>
      <c r="Z122" t="s">
        <v>1311</v>
      </c>
      <c r="AA122" t="s">
        <v>2383</v>
      </c>
      <c r="AB122" t="s">
        <v>2384</v>
      </c>
      <c r="AC122" t="s">
        <v>2385</v>
      </c>
      <c r="AD122" t="s">
        <v>2386</v>
      </c>
      <c r="AE122" t="s">
        <v>2387</v>
      </c>
      <c r="AF122" t="s">
        <v>74</v>
      </c>
      <c r="AG122">
        <v>82</v>
      </c>
      <c r="AH122">
        <v>3</v>
      </c>
      <c r="AI122">
        <v>4</v>
      </c>
      <c r="AJ122">
        <v>3</v>
      </c>
      <c r="AK122">
        <v>7</v>
      </c>
      <c r="AL122" t="s">
        <v>396</v>
      </c>
      <c r="AM122" t="s">
        <v>175</v>
      </c>
      <c r="AN122" t="s">
        <v>397</v>
      </c>
      <c r="AO122" t="s">
        <v>398</v>
      </c>
      <c r="AP122" t="s">
        <v>729</v>
      </c>
      <c r="AQ122" t="s">
        <v>74</v>
      </c>
      <c r="AR122" t="s">
        <v>385</v>
      </c>
      <c r="AS122" t="s">
        <v>399</v>
      </c>
      <c r="AT122" t="s">
        <v>155</v>
      </c>
      <c r="AU122">
        <v>2023</v>
      </c>
      <c r="AV122">
        <v>236</v>
      </c>
      <c r="AW122" t="s">
        <v>74</v>
      </c>
      <c r="AX122" t="s">
        <v>74</v>
      </c>
      <c r="AY122" t="s">
        <v>74</v>
      </c>
      <c r="AZ122" t="s">
        <v>74</v>
      </c>
      <c r="BA122" t="s">
        <v>74</v>
      </c>
      <c r="BB122" t="s">
        <v>74</v>
      </c>
      <c r="BC122" t="s">
        <v>74</v>
      </c>
      <c r="BD122">
        <v>107345</v>
      </c>
      <c r="BE122" t="s">
        <v>2388</v>
      </c>
      <c r="BF122" t="str">
        <f>HYPERLINK("http://dx.doi.org/10.1016/j.toxicon.2023.107345","http://dx.doi.org/10.1016/j.toxicon.2023.107345")</f>
        <v>http://dx.doi.org/10.1016/j.toxicon.2023.107345</v>
      </c>
      <c r="BG122" t="s">
        <v>74</v>
      </c>
      <c r="BH122" t="s">
        <v>2106</v>
      </c>
      <c r="BI122">
        <v>12</v>
      </c>
      <c r="BJ122" t="s">
        <v>402</v>
      </c>
      <c r="BK122" t="s">
        <v>98</v>
      </c>
      <c r="BL122" t="s">
        <v>402</v>
      </c>
      <c r="BM122" t="s">
        <v>2389</v>
      </c>
      <c r="BN122">
        <v>37963511</v>
      </c>
      <c r="BO122" t="s">
        <v>354</v>
      </c>
      <c r="BP122" t="s">
        <v>74</v>
      </c>
      <c r="BQ122" t="s">
        <v>74</v>
      </c>
      <c r="BR122" t="s">
        <v>102</v>
      </c>
      <c r="BS122" t="s">
        <v>2390</v>
      </c>
      <c r="BT122" t="str">
        <f>HYPERLINK("https%3A%2F%2Fwww.webofscience.com%2Fwos%2Fwoscc%2Ffull-record%2FWOS:001119279100001","View Full Record in Web of Science")</f>
        <v>View Full Record in Web of Science</v>
      </c>
    </row>
    <row r="123" spans="1:72" x14ac:dyDescent="0.15">
      <c r="A123" t="s">
        <v>72</v>
      </c>
      <c r="B123" t="s">
        <v>2391</v>
      </c>
      <c r="C123" t="s">
        <v>74</v>
      </c>
      <c r="D123" t="s">
        <v>74</v>
      </c>
      <c r="E123" t="s">
        <v>74</v>
      </c>
      <c r="F123" t="s">
        <v>2392</v>
      </c>
      <c r="G123" t="s">
        <v>74</v>
      </c>
      <c r="H123" t="s">
        <v>74</v>
      </c>
      <c r="I123" t="s">
        <v>2393</v>
      </c>
      <c r="J123" t="s">
        <v>2394</v>
      </c>
      <c r="K123" t="s">
        <v>74</v>
      </c>
      <c r="L123" t="s">
        <v>74</v>
      </c>
      <c r="M123" t="s">
        <v>78</v>
      </c>
      <c r="N123" t="s">
        <v>108</v>
      </c>
      <c r="O123" t="s">
        <v>74</v>
      </c>
      <c r="P123" t="s">
        <v>74</v>
      </c>
      <c r="Q123" t="s">
        <v>74</v>
      </c>
      <c r="R123" t="s">
        <v>74</v>
      </c>
      <c r="S123" t="s">
        <v>74</v>
      </c>
      <c r="T123" t="s">
        <v>74</v>
      </c>
      <c r="U123" t="s">
        <v>2395</v>
      </c>
      <c r="V123" t="s">
        <v>2396</v>
      </c>
      <c r="W123" t="s">
        <v>2397</v>
      </c>
      <c r="X123" t="s">
        <v>2398</v>
      </c>
      <c r="Y123" t="s">
        <v>2399</v>
      </c>
      <c r="Z123" t="s">
        <v>2400</v>
      </c>
      <c r="AA123" t="s">
        <v>74</v>
      </c>
      <c r="AB123" t="s">
        <v>74</v>
      </c>
      <c r="AC123" t="s">
        <v>2401</v>
      </c>
      <c r="AD123" t="s">
        <v>2402</v>
      </c>
      <c r="AE123" t="s">
        <v>2403</v>
      </c>
      <c r="AF123" t="s">
        <v>74</v>
      </c>
      <c r="AG123">
        <v>70</v>
      </c>
      <c r="AH123">
        <v>30</v>
      </c>
      <c r="AI123">
        <v>31</v>
      </c>
      <c r="AJ123">
        <v>0</v>
      </c>
      <c r="AK123">
        <v>12</v>
      </c>
      <c r="AL123" t="s">
        <v>2404</v>
      </c>
      <c r="AM123" t="s">
        <v>2405</v>
      </c>
      <c r="AN123" t="s">
        <v>2406</v>
      </c>
      <c r="AO123" t="s">
        <v>2407</v>
      </c>
      <c r="AP123" t="s">
        <v>2408</v>
      </c>
      <c r="AQ123" t="s">
        <v>74</v>
      </c>
      <c r="AR123" t="s">
        <v>2409</v>
      </c>
      <c r="AS123" t="s">
        <v>2410</v>
      </c>
      <c r="AT123" t="s">
        <v>128</v>
      </c>
      <c r="AU123">
        <v>2009</v>
      </c>
      <c r="AV123">
        <v>8</v>
      </c>
      <c r="AW123">
        <v>8</v>
      </c>
      <c r="AX123" t="s">
        <v>74</v>
      </c>
      <c r="AY123" t="s">
        <v>74</v>
      </c>
      <c r="AZ123" t="s">
        <v>74</v>
      </c>
      <c r="BA123" t="s">
        <v>74</v>
      </c>
      <c r="BB123">
        <v>1811</v>
      </c>
      <c r="BC123">
        <v>1822</v>
      </c>
      <c r="BD123" t="s">
        <v>74</v>
      </c>
      <c r="BE123" t="s">
        <v>2411</v>
      </c>
      <c r="BF123" t="str">
        <f>HYPERLINK("http://dx.doi.org/10.1074/mcp.M800561-MCP200","http://dx.doi.org/10.1074/mcp.M800561-MCP200")</f>
        <v>http://dx.doi.org/10.1074/mcp.M800561-MCP200</v>
      </c>
      <c r="BG123" t="s">
        <v>74</v>
      </c>
      <c r="BH123" t="s">
        <v>74</v>
      </c>
      <c r="BI123">
        <v>12</v>
      </c>
      <c r="BJ123" t="s">
        <v>2412</v>
      </c>
      <c r="BK123" t="s">
        <v>98</v>
      </c>
      <c r="BL123" t="s">
        <v>2413</v>
      </c>
      <c r="BM123" t="s">
        <v>2414</v>
      </c>
      <c r="BN123">
        <v>19390117</v>
      </c>
      <c r="BO123" t="s">
        <v>2415</v>
      </c>
      <c r="BP123" t="s">
        <v>74</v>
      </c>
      <c r="BQ123" t="s">
        <v>74</v>
      </c>
      <c r="BR123" t="s">
        <v>102</v>
      </c>
      <c r="BS123" t="s">
        <v>2416</v>
      </c>
      <c r="BT123" t="str">
        <f>HYPERLINK("https%3A%2F%2Fwww.webofscience.com%2Fwos%2Fwoscc%2Ffull-record%2FWOS:000268958700004","View Full Record in Web of Science")</f>
        <v>View Full Record in Web of Science</v>
      </c>
    </row>
    <row r="124" spans="1:72" x14ac:dyDescent="0.15">
      <c r="A124" t="s">
        <v>72</v>
      </c>
      <c r="B124" t="s">
        <v>2417</v>
      </c>
      <c r="C124" t="s">
        <v>74</v>
      </c>
      <c r="D124" t="s">
        <v>74</v>
      </c>
      <c r="E124" t="s">
        <v>74</v>
      </c>
      <c r="F124" t="s">
        <v>2418</v>
      </c>
      <c r="G124" t="s">
        <v>74</v>
      </c>
      <c r="H124" t="s">
        <v>74</v>
      </c>
      <c r="I124" t="s">
        <v>2419</v>
      </c>
      <c r="J124" t="s">
        <v>2420</v>
      </c>
      <c r="K124" t="s">
        <v>74</v>
      </c>
      <c r="L124" t="s">
        <v>74</v>
      </c>
      <c r="M124" t="s">
        <v>78</v>
      </c>
      <c r="N124" t="s">
        <v>108</v>
      </c>
      <c r="O124" t="s">
        <v>74</v>
      </c>
      <c r="P124" t="s">
        <v>74</v>
      </c>
      <c r="Q124" t="s">
        <v>74</v>
      </c>
      <c r="R124" t="s">
        <v>74</v>
      </c>
      <c r="S124" t="s">
        <v>74</v>
      </c>
      <c r="T124" t="s">
        <v>74</v>
      </c>
      <c r="U124" t="s">
        <v>2421</v>
      </c>
      <c r="V124" t="s">
        <v>2422</v>
      </c>
      <c r="W124" t="s">
        <v>2423</v>
      </c>
      <c r="X124" t="s">
        <v>2424</v>
      </c>
      <c r="Y124" t="s">
        <v>2119</v>
      </c>
      <c r="Z124" t="s">
        <v>2425</v>
      </c>
      <c r="AA124" t="s">
        <v>74</v>
      </c>
      <c r="AB124" t="s">
        <v>2121</v>
      </c>
      <c r="AC124" t="s">
        <v>2426</v>
      </c>
      <c r="AD124" t="s">
        <v>2427</v>
      </c>
      <c r="AE124" t="s">
        <v>2428</v>
      </c>
      <c r="AF124" t="s">
        <v>74</v>
      </c>
      <c r="AG124">
        <v>41</v>
      </c>
      <c r="AH124">
        <v>32</v>
      </c>
      <c r="AI124">
        <v>33</v>
      </c>
      <c r="AJ124">
        <v>2</v>
      </c>
      <c r="AK124">
        <v>22</v>
      </c>
      <c r="AL124" t="s">
        <v>2429</v>
      </c>
      <c r="AM124" t="s">
        <v>2241</v>
      </c>
      <c r="AN124" t="s">
        <v>2430</v>
      </c>
      <c r="AO124" t="s">
        <v>2431</v>
      </c>
      <c r="AP124" t="s">
        <v>2432</v>
      </c>
      <c r="AQ124" t="s">
        <v>74</v>
      </c>
      <c r="AR124" t="s">
        <v>2433</v>
      </c>
      <c r="AS124" t="s">
        <v>2434</v>
      </c>
      <c r="AT124" t="s">
        <v>2435</v>
      </c>
      <c r="AU124">
        <v>2009</v>
      </c>
      <c r="AV124">
        <v>75</v>
      </c>
      <c r="AW124">
        <v>21</v>
      </c>
      <c r="AX124" t="s">
        <v>74</v>
      </c>
      <c r="AY124" t="s">
        <v>74</v>
      </c>
      <c r="AZ124" t="s">
        <v>74</v>
      </c>
      <c r="BA124" t="s">
        <v>74</v>
      </c>
      <c r="BB124">
        <v>6919</v>
      </c>
      <c r="BC124">
        <v>6923</v>
      </c>
      <c r="BD124" t="s">
        <v>74</v>
      </c>
      <c r="BE124" t="s">
        <v>2436</v>
      </c>
      <c r="BF124" t="str">
        <f>HYPERLINK("http://dx.doi.org/10.1128/AEM.01384-09","http://dx.doi.org/10.1128/AEM.01384-09")</f>
        <v>http://dx.doi.org/10.1128/AEM.01384-09</v>
      </c>
      <c r="BG124" t="s">
        <v>74</v>
      </c>
      <c r="BH124" t="s">
        <v>74</v>
      </c>
      <c r="BI124">
        <v>5</v>
      </c>
      <c r="BJ124" t="s">
        <v>2437</v>
      </c>
      <c r="BK124" t="s">
        <v>98</v>
      </c>
      <c r="BL124" t="s">
        <v>2437</v>
      </c>
      <c r="BM124" t="s">
        <v>2438</v>
      </c>
      <c r="BN124">
        <v>19717625</v>
      </c>
      <c r="BO124" t="s">
        <v>689</v>
      </c>
      <c r="BP124" t="s">
        <v>74</v>
      </c>
      <c r="BQ124" t="s">
        <v>74</v>
      </c>
      <c r="BR124" t="s">
        <v>102</v>
      </c>
      <c r="BS124" t="s">
        <v>2439</v>
      </c>
      <c r="BT124" t="str">
        <f>HYPERLINK("https%3A%2F%2Fwww.webofscience.com%2Fwos%2Fwoscc%2Ffull-record%2FWOS:000271161700038","View Full Record in Web of Science")</f>
        <v>View Full Record in Web of Science</v>
      </c>
    </row>
    <row r="125" spans="1:72" x14ac:dyDescent="0.15">
      <c r="A125" t="s">
        <v>72</v>
      </c>
      <c r="B125" t="s">
        <v>2440</v>
      </c>
      <c r="C125" t="s">
        <v>74</v>
      </c>
      <c r="D125" t="s">
        <v>74</v>
      </c>
      <c r="E125" t="s">
        <v>74</v>
      </c>
      <c r="F125" t="s">
        <v>2441</v>
      </c>
      <c r="G125" t="s">
        <v>74</v>
      </c>
      <c r="H125" t="s">
        <v>74</v>
      </c>
      <c r="I125" t="s">
        <v>2442</v>
      </c>
      <c r="J125" t="s">
        <v>335</v>
      </c>
      <c r="K125" t="s">
        <v>74</v>
      </c>
      <c r="L125" t="s">
        <v>74</v>
      </c>
      <c r="M125" t="s">
        <v>78</v>
      </c>
      <c r="N125" t="s">
        <v>108</v>
      </c>
      <c r="O125" t="s">
        <v>74</v>
      </c>
      <c r="P125" t="s">
        <v>74</v>
      </c>
      <c r="Q125" t="s">
        <v>74</v>
      </c>
      <c r="R125" t="s">
        <v>74</v>
      </c>
      <c r="S125" t="s">
        <v>74</v>
      </c>
      <c r="T125" t="s">
        <v>2443</v>
      </c>
      <c r="U125" t="s">
        <v>2444</v>
      </c>
      <c r="V125" t="s">
        <v>2445</v>
      </c>
      <c r="W125" t="s">
        <v>2446</v>
      </c>
      <c r="X125" t="s">
        <v>2447</v>
      </c>
      <c r="Y125" t="s">
        <v>2448</v>
      </c>
      <c r="Z125" t="s">
        <v>2449</v>
      </c>
      <c r="AA125" t="s">
        <v>2450</v>
      </c>
      <c r="AB125" t="s">
        <v>2152</v>
      </c>
      <c r="AC125" t="s">
        <v>2451</v>
      </c>
      <c r="AD125" t="s">
        <v>2452</v>
      </c>
      <c r="AE125" t="s">
        <v>2453</v>
      </c>
      <c r="AF125" t="s">
        <v>74</v>
      </c>
      <c r="AG125">
        <v>52</v>
      </c>
      <c r="AH125">
        <v>80</v>
      </c>
      <c r="AI125">
        <v>92</v>
      </c>
      <c r="AJ125">
        <v>0</v>
      </c>
      <c r="AK125">
        <v>60</v>
      </c>
      <c r="AL125" t="s">
        <v>199</v>
      </c>
      <c r="AM125" t="s">
        <v>200</v>
      </c>
      <c r="AN125" t="s">
        <v>201</v>
      </c>
      <c r="AO125" t="s">
        <v>347</v>
      </c>
      <c r="AP125" t="s">
        <v>348</v>
      </c>
      <c r="AQ125" t="s">
        <v>74</v>
      </c>
      <c r="AR125" t="s">
        <v>335</v>
      </c>
      <c r="AS125" t="s">
        <v>349</v>
      </c>
      <c r="AT125" t="s">
        <v>470</v>
      </c>
      <c r="AU125">
        <v>2009</v>
      </c>
      <c r="AV125">
        <v>8</v>
      </c>
      <c r="AW125">
        <v>3</v>
      </c>
      <c r="AX125" t="s">
        <v>74</v>
      </c>
      <c r="AY125" t="s">
        <v>74</v>
      </c>
      <c r="AZ125" t="s">
        <v>74</v>
      </c>
      <c r="BA125" t="s">
        <v>74</v>
      </c>
      <c r="BB125">
        <v>463</v>
      </c>
      <c r="BC125">
        <v>477</v>
      </c>
      <c r="BD125" t="s">
        <v>74</v>
      </c>
      <c r="BE125" t="s">
        <v>2454</v>
      </c>
      <c r="BF125" t="str">
        <f>HYPERLINK("http://dx.doi.org/10.1016/j.hal.2008.10.003","http://dx.doi.org/10.1016/j.hal.2008.10.003")</f>
        <v>http://dx.doi.org/10.1016/j.hal.2008.10.003</v>
      </c>
      <c r="BG125" t="s">
        <v>74</v>
      </c>
      <c r="BH125" t="s">
        <v>74</v>
      </c>
      <c r="BI125">
        <v>15</v>
      </c>
      <c r="BJ125" t="s">
        <v>352</v>
      </c>
      <c r="BK125" t="s">
        <v>98</v>
      </c>
      <c r="BL125" t="s">
        <v>352</v>
      </c>
      <c r="BM125" t="s">
        <v>2455</v>
      </c>
      <c r="BN125" t="s">
        <v>74</v>
      </c>
      <c r="BO125" t="s">
        <v>74</v>
      </c>
      <c r="BP125" t="s">
        <v>74</v>
      </c>
      <c r="BQ125" t="s">
        <v>74</v>
      </c>
      <c r="BR125" t="s">
        <v>102</v>
      </c>
      <c r="BS125" t="s">
        <v>2456</v>
      </c>
      <c r="BT125" t="str">
        <f>HYPERLINK("https%3A%2F%2Fwww.webofscience.com%2Fwos%2Fwoscc%2Ffull-record%2FWOS:000263506500010","View Full Record in Web of Science")</f>
        <v>View Full Record in Web of Science</v>
      </c>
    </row>
    <row r="126" spans="1:72" x14ac:dyDescent="0.15">
      <c r="A126" t="s">
        <v>72</v>
      </c>
      <c r="B126" t="s">
        <v>2457</v>
      </c>
      <c r="C126" t="s">
        <v>74</v>
      </c>
      <c r="D126" t="s">
        <v>74</v>
      </c>
      <c r="E126" t="s">
        <v>74</v>
      </c>
      <c r="F126" t="s">
        <v>2458</v>
      </c>
      <c r="G126" t="s">
        <v>74</v>
      </c>
      <c r="H126" t="s">
        <v>74</v>
      </c>
      <c r="I126" t="s">
        <v>2459</v>
      </c>
      <c r="J126" t="s">
        <v>310</v>
      </c>
      <c r="K126" t="s">
        <v>74</v>
      </c>
      <c r="L126" t="s">
        <v>74</v>
      </c>
      <c r="M126" t="s">
        <v>78</v>
      </c>
      <c r="N126" t="s">
        <v>108</v>
      </c>
      <c r="O126" t="s">
        <v>74</v>
      </c>
      <c r="P126" t="s">
        <v>74</v>
      </c>
      <c r="Q126" t="s">
        <v>74</v>
      </c>
      <c r="R126" t="s">
        <v>74</v>
      </c>
      <c r="S126" t="s">
        <v>74</v>
      </c>
      <c r="T126" t="s">
        <v>2460</v>
      </c>
      <c r="U126" t="s">
        <v>2461</v>
      </c>
      <c r="V126" t="s">
        <v>2462</v>
      </c>
      <c r="W126" t="s">
        <v>2463</v>
      </c>
      <c r="X126" t="s">
        <v>2464</v>
      </c>
      <c r="Y126" t="s">
        <v>2465</v>
      </c>
      <c r="Z126" t="s">
        <v>2466</v>
      </c>
      <c r="AA126" t="s">
        <v>2467</v>
      </c>
      <c r="AB126" t="s">
        <v>2468</v>
      </c>
      <c r="AC126" t="s">
        <v>2469</v>
      </c>
      <c r="AD126" t="s">
        <v>2470</v>
      </c>
      <c r="AE126" t="s">
        <v>2471</v>
      </c>
      <c r="AF126" t="s">
        <v>74</v>
      </c>
      <c r="AG126">
        <v>58</v>
      </c>
      <c r="AH126">
        <v>33</v>
      </c>
      <c r="AI126">
        <v>34</v>
      </c>
      <c r="AJ126">
        <v>3</v>
      </c>
      <c r="AK126">
        <v>36</v>
      </c>
      <c r="AL126" t="s">
        <v>297</v>
      </c>
      <c r="AM126" t="s">
        <v>200</v>
      </c>
      <c r="AN126" t="s">
        <v>298</v>
      </c>
      <c r="AO126" t="s">
        <v>323</v>
      </c>
      <c r="AP126" t="s">
        <v>324</v>
      </c>
      <c r="AQ126" t="s">
        <v>74</v>
      </c>
      <c r="AR126" t="s">
        <v>325</v>
      </c>
      <c r="AS126" t="s">
        <v>326</v>
      </c>
      <c r="AT126" t="s">
        <v>827</v>
      </c>
      <c r="AU126">
        <v>2017</v>
      </c>
      <c r="AV126">
        <v>188</v>
      </c>
      <c r="AW126" t="s">
        <v>74</v>
      </c>
      <c r="AX126" t="s">
        <v>74</v>
      </c>
      <c r="AY126" t="s">
        <v>74</v>
      </c>
      <c r="AZ126" t="s">
        <v>74</v>
      </c>
      <c r="BA126" t="s">
        <v>74</v>
      </c>
      <c r="BB126">
        <v>119</v>
      </c>
      <c r="BC126">
        <v>129</v>
      </c>
      <c r="BD126" t="s">
        <v>74</v>
      </c>
      <c r="BE126" t="s">
        <v>2472</v>
      </c>
      <c r="BF126" t="str">
        <f>HYPERLINK("http://dx.doi.org/10.1016/j.aquatox.2017.05.003","http://dx.doi.org/10.1016/j.aquatox.2017.05.003")</f>
        <v>http://dx.doi.org/10.1016/j.aquatox.2017.05.003</v>
      </c>
      <c r="BG126" t="s">
        <v>74</v>
      </c>
      <c r="BH126" t="s">
        <v>74</v>
      </c>
      <c r="BI126">
        <v>11</v>
      </c>
      <c r="BJ126" t="s">
        <v>329</v>
      </c>
      <c r="BK126" t="s">
        <v>98</v>
      </c>
      <c r="BL126" t="s">
        <v>329</v>
      </c>
      <c r="BM126" t="s">
        <v>2473</v>
      </c>
      <c r="BN126">
        <v>28500903</v>
      </c>
      <c r="BO126" t="s">
        <v>74</v>
      </c>
      <c r="BP126" t="s">
        <v>74</v>
      </c>
      <c r="BQ126" t="s">
        <v>74</v>
      </c>
      <c r="BR126" t="s">
        <v>102</v>
      </c>
      <c r="BS126" t="s">
        <v>2474</v>
      </c>
      <c r="BT126" t="str">
        <f>HYPERLINK("https%3A%2F%2Fwww.webofscience.com%2Fwos%2Fwoscc%2Ffull-record%2FWOS:000403624000014","View Full Record in Web of Science")</f>
        <v>View Full Record in Web of Science</v>
      </c>
    </row>
    <row r="127" spans="1:72" x14ac:dyDescent="0.15">
      <c r="A127" t="s">
        <v>72</v>
      </c>
      <c r="B127" t="s">
        <v>2475</v>
      </c>
      <c r="C127" t="s">
        <v>74</v>
      </c>
      <c r="D127" t="s">
        <v>74</v>
      </c>
      <c r="E127" t="s">
        <v>74</v>
      </c>
      <c r="F127" t="s">
        <v>2475</v>
      </c>
      <c r="G127" t="s">
        <v>74</v>
      </c>
      <c r="H127" t="s">
        <v>74</v>
      </c>
      <c r="I127" t="s">
        <v>2476</v>
      </c>
      <c r="J127" t="s">
        <v>385</v>
      </c>
      <c r="K127" t="s">
        <v>74</v>
      </c>
      <c r="L127" t="s">
        <v>74</v>
      </c>
      <c r="M127" t="s">
        <v>78</v>
      </c>
      <c r="N127" t="s">
        <v>108</v>
      </c>
      <c r="O127" t="s">
        <v>74</v>
      </c>
      <c r="P127" t="s">
        <v>74</v>
      </c>
      <c r="Q127" t="s">
        <v>74</v>
      </c>
      <c r="R127" t="s">
        <v>74</v>
      </c>
      <c r="S127" t="s">
        <v>74</v>
      </c>
      <c r="T127" t="s">
        <v>2477</v>
      </c>
      <c r="U127" t="s">
        <v>2478</v>
      </c>
      <c r="V127" t="s">
        <v>2479</v>
      </c>
      <c r="W127" t="s">
        <v>2480</v>
      </c>
      <c r="X127" t="s">
        <v>2481</v>
      </c>
      <c r="Y127" t="s">
        <v>2482</v>
      </c>
      <c r="Z127" t="s">
        <v>2483</v>
      </c>
      <c r="AA127" t="s">
        <v>74</v>
      </c>
      <c r="AB127" t="s">
        <v>74</v>
      </c>
      <c r="AC127" t="s">
        <v>74</v>
      </c>
      <c r="AD127" t="s">
        <v>74</v>
      </c>
      <c r="AE127" t="s">
        <v>74</v>
      </c>
      <c r="AF127" t="s">
        <v>74</v>
      </c>
      <c r="AG127">
        <v>35</v>
      </c>
      <c r="AH127">
        <v>15</v>
      </c>
      <c r="AI127">
        <v>18</v>
      </c>
      <c r="AJ127">
        <v>1</v>
      </c>
      <c r="AK127">
        <v>24</v>
      </c>
      <c r="AL127" t="s">
        <v>396</v>
      </c>
      <c r="AM127" t="s">
        <v>175</v>
      </c>
      <c r="AN127" t="s">
        <v>397</v>
      </c>
      <c r="AO127" t="s">
        <v>398</v>
      </c>
      <c r="AP127" t="s">
        <v>74</v>
      </c>
      <c r="AQ127" t="s">
        <v>74</v>
      </c>
      <c r="AR127" t="s">
        <v>385</v>
      </c>
      <c r="AS127" t="s">
        <v>399</v>
      </c>
      <c r="AT127" t="s">
        <v>128</v>
      </c>
      <c r="AU127">
        <v>2002</v>
      </c>
      <c r="AV127">
        <v>40</v>
      </c>
      <c r="AW127">
        <v>8</v>
      </c>
      <c r="AX127" t="s">
        <v>74</v>
      </c>
      <c r="AY127" t="s">
        <v>74</v>
      </c>
      <c r="AZ127" t="s">
        <v>74</v>
      </c>
      <c r="BA127" t="s">
        <v>74</v>
      </c>
      <c r="BB127">
        <v>1189</v>
      </c>
      <c r="BC127">
        <v>1196</v>
      </c>
      <c r="BD127" t="s">
        <v>2484</v>
      </c>
      <c r="BE127" t="s">
        <v>2485</v>
      </c>
      <c r="BF127" t="str">
        <f>HYPERLINK("http://dx.doi.org/10.1016/S0041-0101(02)00127-7","http://dx.doi.org/10.1016/S0041-0101(02)00127-7")</f>
        <v>http://dx.doi.org/10.1016/S0041-0101(02)00127-7</v>
      </c>
      <c r="BG127" t="s">
        <v>74</v>
      </c>
      <c r="BH127" t="s">
        <v>74</v>
      </c>
      <c r="BI127">
        <v>8</v>
      </c>
      <c r="BJ127" t="s">
        <v>402</v>
      </c>
      <c r="BK127" t="s">
        <v>98</v>
      </c>
      <c r="BL127" t="s">
        <v>402</v>
      </c>
      <c r="BM127" t="s">
        <v>2486</v>
      </c>
      <c r="BN127">
        <v>12165323</v>
      </c>
      <c r="BO127" t="s">
        <v>74</v>
      </c>
      <c r="BP127" t="s">
        <v>74</v>
      </c>
      <c r="BQ127" t="s">
        <v>74</v>
      </c>
      <c r="BR127" t="s">
        <v>102</v>
      </c>
      <c r="BS127" t="s">
        <v>2487</v>
      </c>
      <c r="BT127" t="str">
        <f>HYPERLINK("https%3A%2F%2Fwww.webofscience.com%2Fwos%2Fwoscc%2Ffull-record%2FWOS:000177655500015","View Full Record in Web of Science")</f>
        <v>View Full Record in Web of Science</v>
      </c>
    </row>
    <row r="128" spans="1:72" x14ac:dyDescent="0.15">
      <c r="A128" t="s">
        <v>72</v>
      </c>
      <c r="B128" t="s">
        <v>2488</v>
      </c>
      <c r="C128" t="s">
        <v>74</v>
      </c>
      <c r="D128" t="s">
        <v>74</v>
      </c>
      <c r="E128" t="s">
        <v>74</v>
      </c>
      <c r="F128" t="s">
        <v>2489</v>
      </c>
      <c r="G128" t="s">
        <v>74</v>
      </c>
      <c r="H128" t="s">
        <v>74</v>
      </c>
      <c r="I128" t="s">
        <v>2490</v>
      </c>
      <c r="J128" t="s">
        <v>834</v>
      </c>
      <c r="K128" t="s">
        <v>74</v>
      </c>
      <c r="L128" t="s">
        <v>74</v>
      </c>
      <c r="M128" t="s">
        <v>78</v>
      </c>
      <c r="N128" t="s">
        <v>108</v>
      </c>
      <c r="O128" t="s">
        <v>74</v>
      </c>
      <c r="P128" t="s">
        <v>74</v>
      </c>
      <c r="Q128" t="s">
        <v>74</v>
      </c>
      <c r="R128" t="s">
        <v>74</v>
      </c>
      <c r="S128" t="s">
        <v>74</v>
      </c>
      <c r="T128" t="s">
        <v>2491</v>
      </c>
      <c r="U128" t="s">
        <v>2492</v>
      </c>
      <c r="V128" t="s">
        <v>2493</v>
      </c>
      <c r="W128" t="s">
        <v>2494</v>
      </c>
      <c r="X128" t="s">
        <v>2495</v>
      </c>
      <c r="Y128" t="s">
        <v>2496</v>
      </c>
      <c r="Z128" t="s">
        <v>74</v>
      </c>
      <c r="AA128" t="s">
        <v>2497</v>
      </c>
      <c r="AB128" t="s">
        <v>2498</v>
      </c>
      <c r="AC128" t="s">
        <v>74</v>
      </c>
      <c r="AD128" t="s">
        <v>74</v>
      </c>
      <c r="AE128" t="s">
        <v>74</v>
      </c>
      <c r="AF128" t="s">
        <v>74</v>
      </c>
      <c r="AG128">
        <v>75</v>
      </c>
      <c r="AH128">
        <v>2</v>
      </c>
      <c r="AI128">
        <v>2</v>
      </c>
      <c r="AJ128">
        <v>2</v>
      </c>
      <c r="AK128">
        <v>13</v>
      </c>
      <c r="AL128" t="s">
        <v>372</v>
      </c>
      <c r="AM128" t="s">
        <v>373</v>
      </c>
      <c r="AN128" t="s">
        <v>374</v>
      </c>
      <c r="AO128" t="s">
        <v>74</v>
      </c>
      <c r="AP128" t="s">
        <v>847</v>
      </c>
      <c r="AQ128" t="s">
        <v>74</v>
      </c>
      <c r="AR128" t="s">
        <v>848</v>
      </c>
      <c r="AS128" t="s">
        <v>849</v>
      </c>
      <c r="AT128" t="s">
        <v>327</v>
      </c>
      <c r="AU128">
        <v>2023</v>
      </c>
      <c r="AV128">
        <v>21</v>
      </c>
      <c r="AW128">
        <v>1</v>
      </c>
      <c r="AX128" t="s">
        <v>74</v>
      </c>
      <c r="AY128" t="s">
        <v>74</v>
      </c>
      <c r="AZ128" t="s">
        <v>74</v>
      </c>
      <c r="BA128" t="s">
        <v>74</v>
      </c>
      <c r="BB128" t="s">
        <v>74</v>
      </c>
      <c r="BC128" t="s">
        <v>74</v>
      </c>
      <c r="BD128">
        <v>44</v>
      </c>
      <c r="BE128" t="s">
        <v>2499</v>
      </c>
      <c r="BF128" t="str">
        <f>HYPERLINK("http://dx.doi.org/10.3390/md21010044","http://dx.doi.org/10.3390/md21010044")</f>
        <v>http://dx.doi.org/10.3390/md21010044</v>
      </c>
      <c r="BG128" t="s">
        <v>74</v>
      </c>
      <c r="BH128" t="s">
        <v>74</v>
      </c>
      <c r="BI128">
        <v>21</v>
      </c>
      <c r="BJ128" t="s">
        <v>851</v>
      </c>
      <c r="BK128" t="s">
        <v>98</v>
      </c>
      <c r="BL128" t="s">
        <v>852</v>
      </c>
      <c r="BM128" t="s">
        <v>2500</v>
      </c>
      <c r="BN128">
        <v>36662217</v>
      </c>
      <c r="BO128" t="s">
        <v>523</v>
      </c>
      <c r="BP128" t="s">
        <v>74</v>
      </c>
      <c r="BQ128" t="s">
        <v>74</v>
      </c>
      <c r="BR128" t="s">
        <v>102</v>
      </c>
      <c r="BS128" t="s">
        <v>2501</v>
      </c>
      <c r="BT128" t="str">
        <f>HYPERLINK("https%3A%2F%2Fwww.webofscience.com%2Fwos%2Fwoscc%2Ffull-record%2FWOS:000915609100001","View Full Record in Web of Science")</f>
        <v>View Full Record in Web of Science</v>
      </c>
    </row>
    <row r="129" spans="1:72" x14ac:dyDescent="0.15">
      <c r="A129" t="s">
        <v>72</v>
      </c>
      <c r="B129" t="s">
        <v>2502</v>
      </c>
      <c r="C129" t="s">
        <v>74</v>
      </c>
      <c r="D129" t="s">
        <v>74</v>
      </c>
      <c r="E129" t="s">
        <v>74</v>
      </c>
      <c r="F129" t="s">
        <v>2503</v>
      </c>
      <c r="G129" t="s">
        <v>74</v>
      </c>
      <c r="H129" t="s">
        <v>74</v>
      </c>
      <c r="I129" t="s">
        <v>2504</v>
      </c>
      <c r="J129" t="s">
        <v>265</v>
      </c>
      <c r="K129" t="s">
        <v>74</v>
      </c>
      <c r="L129" t="s">
        <v>74</v>
      </c>
      <c r="M129" t="s">
        <v>78</v>
      </c>
      <c r="N129" t="s">
        <v>108</v>
      </c>
      <c r="O129" t="s">
        <v>74</v>
      </c>
      <c r="P129" t="s">
        <v>74</v>
      </c>
      <c r="Q129" t="s">
        <v>74</v>
      </c>
      <c r="R129" t="s">
        <v>74</v>
      </c>
      <c r="S129" t="s">
        <v>74</v>
      </c>
      <c r="T129" t="s">
        <v>2505</v>
      </c>
      <c r="U129" t="s">
        <v>2506</v>
      </c>
      <c r="V129" t="s">
        <v>2507</v>
      </c>
      <c r="W129" t="s">
        <v>2508</v>
      </c>
      <c r="X129" t="s">
        <v>74</v>
      </c>
      <c r="Y129" t="s">
        <v>2509</v>
      </c>
      <c r="Z129" t="s">
        <v>2510</v>
      </c>
      <c r="AA129" t="s">
        <v>2511</v>
      </c>
      <c r="AB129" t="s">
        <v>2512</v>
      </c>
      <c r="AC129" t="s">
        <v>2513</v>
      </c>
      <c r="AD129" t="s">
        <v>2514</v>
      </c>
      <c r="AE129" t="s">
        <v>2515</v>
      </c>
      <c r="AF129" t="s">
        <v>74</v>
      </c>
      <c r="AG129">
        <v>12</v>
      </c>
      <c r="AH129">
        <v>6</v>
      </c>
      <c r="AI129">
        <v>6</v>
      </c>
      <c r="AJ129">
        <v>0</v>
      </c>
      <c r="AK129">
        <v>9</v>
      </c>
      <c r="AL129" t="s">
        <v>174</v>
      </c>
      <c r="AM129" t="s">
        <v>175</v>
      </c>
      <c r="AN129" t="s">
        <v>176</v>
      </c>
      <c r="AO129" t="s">
        <v>277</v>
      </c>
      <c r="AP129" t="s">
        <v>278</v>
      </c>
      <c r="AQ129" t="s">
        <v>74</v>
      </c>
      <c r="AR129" t="s">
        <v>279</v>
      </c>
      <c r="AS129" t="s">
        <v>280</v>
      </c>
      <c r="AT129" t="s">
        <v>470</v>
      </c>
      <c r="AU129">
        <v>2011</v>
      </c>
      <c r="AV129">
        <v>71</v>
      </c>
      <c r="AW129">
        <v>1</v>
      </c>
      <c r="AX129" t="s">
        <v>74</v>
      </c>
      <c r="AY129" t="s">
        <v>74</v>
      </c>
      <c r="AZ129" t="s">
        <v>74</v>
      </c>
      <c r="BA129" t="s">
        <v>74</v>
      </c>
      <c r="BB129">
        <v>91</v>
      </c>
      <c r="BC129">
        <v>93</v>
      </c>
      <c r="BD129" t="s">
        <v>74</v>
      </c>
      <c r="BE129" t="s">
        <v>2516</v>
      </c>
      <c r="BF129" t="str">
        <f>HYPERLINK("http://dx.doi.org/10.1016/j.marenvres.2010.11.003","http://dx.doi.org/10.1016/j.marenvres.2010.11.003")</f>
        <v>http://dx.doi.org/10.1016/j.marenvres.2010.11.003</v>
      </c>
      <c r="BG129" t="s">
        <v>74</v>
      </c>
      <c r="BH129" t="s">
        <v>74</v>
      </c>
      <c r="BI129">
        <v>3</v>
      </c>
      <c r="BJ129" t="s">
        <v>283</v>
      </c>
      <c r="BK129" t="s">
        <v>98</v>
      </c>
      <c r="BL129" t="s">
        <v>284</v>
      </c>
      <c r="BM129" t="s">
        <v>2517</v>
      </c>
      <c r="BN129">
        <v>21145103</v>
      </c>
      <c r="BO129" t="s">
        <v>1239</v>
      </c>
      <c r="BP129" t="s">
        <v>74</v>
      </c>
      <c r="BQ129" t="s">
        <v>74</v>
      </c>
      <c r="BR129" t="s">
        <v>102</v>
      </c>
      <c r="BS129" t="s">
        <v>2518</v>
      </c>
      <c r="BT129" t="str">
        <f>HYPERLINK("https%3A%2F%2Fwww.webofscience.com%2Fwos%2Fwoscc%2Ffull-record%2FWOS:000287276100012","View Full Record in Web of Science")</f>
        <v>View Full Record in Web of Science</v>
      </c>
    </row>
    <row r="130" spans="1:72" x14ac:dyDescent="0.15">
      <c r="A130" t="s">
        <v>72</v>
      </c>
      <c r="B130" t="s">
        <v>2519</v>
      </c>
      <c r="C130" t="s">
        <v>74</v>
      </c>
      <c r="D130" t="s">
        <v>74</v>
      </c>
      <c r="E130" t="s">
        <v>74</v>
      </c>
      <c r="F130" t="s">
        <v>2520</v>
      </c>
      <c r="G130" t="s">
        <v>74</v>
      </c>
      <c r="H130" t="s">
        <v>74</v>
      </c>
      <c r="I130" t="s">
        <v>2521</v>
      </c>
      <c r="J130" t="s">
        <v>335</v>
      </c>
      <c r="K130" t="s">
        <v>74</v>
      </c>
      <c r="L130" t="s">
        <v>74</v>
      </c>
      <c r="M130" t="s">
        <v>78</v>
      </c>
      <c r="N130" t="s">
        <v>108</v>
      </c>
      <c r="O130" t="s">
        <v>74</v>
      </c>
      <c r="P130" t="s">
        <v>74</v>
      </c>
      <c r="Q130" t="s">
        <v>74</v>
      </c>
      <c r="R130" t="s">
        <v>74</v>
      </c>
      <c r="S130" t="s">
        <v>74</v>
      </c>
      <c r="T130" t="s">
        <v>2522</v>
      </c>
      <c r="U130" t="s">
        <v>2523</v>
      </c>
      <c r="V130" t="s">
        <v>2524</v>
      </c>
      <c r="W130" t="s">
        <v>2525</v>
      </c>
      <c r="X130" t="s">
        <v>2526</v>
      </c>
      <c r="Y130" t="s">
        <v>2527</v>
      </c>
      <c r="Z130" t="s">
        <v>2528</v>
      </c>
      <c r="AA130" t="s">
        <v>74</v>
      </c>
      <c r="AB130" t="s">
        <v>74</v>
      </c>
      <c r="AC130" t="s">
        <v>2529</v>
      </c>
      <c r="AD130" t="s">
        <v>2530</v>
      </c>
      <c r="AE130" t="s">
        <v>2531</v>
      </c>
      <c r="AF130" t="s">
        <v>74</v>
      </c>
      <c r="AG130">
        <v>88</v>
      </c>
      <c r="AH130">
        <v>0</v>
      </c>
      <c r="AI130">
        <v>0</v>
      </c>
      <c r="AJ130">
        <v>8</v>
      </c>
      <c r="AK130">
        <v>8</v>
      </c>
      <c r="AL130" t="s">
        <v>199</v>
      </c>
      <c r="AM130" t="s">
        <v>200</v>
      </c>
      <c r="AN130" t="s">
        <v>201</v>
      </c>
      <c r="AO130" t="s">
        <v>347</v>
      </c>
      <c r="AP130" t="s">
        <v>348</v>
      </c>
      <c r="AQ130" t="s">
        <v>74</v>
      </c>
      <c r="AR130" t="s">
        <v>335</v>
      </c>
      <c r="AS130" t="s">
        <v>349</v>
      </c>
      <c r="AT130" t="s">
        <v>540</v>
      </c>
      <c r="AU130">
        <v>2025</v>
      </c>
      <c r="AV130">
        <v>143</v>
      </c>
      <c r="AW130" t="s">
        <v>74</v>
      </c>
      <c r="AX130" t="s">
        <v>74</v>
      </c>
      <c r="AY130" t="s">
        <v>74</v>
      </c>
      <c r="AZ130" t="s">
        <v>74</v>
      </c>
      <c r="BA130" t="s">
        <v>74</v>
      </c>
      <c r="BB130" t="s">
        <v>74</v>
      </c>
      <c r="BC130" t="s">
        <v>74</v>
      </c>
      <c r="BD130">
        <v>102820</v>
      </c>
      <c r="BE130" t="s">
        <v>2532</v>
      </c>
      <c r="BF130" t="str">
        <f>HYPERLINK("http://dx.doi.org/10.1016/j.hal.2025.102820","http://dx.doi.org/10.1016/j.hal.2025.102820")</f>
        <v>http://dx.doi.org/10.1016/j.hal.2025.102820</v>
      </c>
      <c r="BG130" t="s">
        <v>74</v>
      </c>
      <c r="BH130" t="s">
        <v>2371</v>
      </c>
      <c r="BI130">
        <v>11</v>
      </c>
      <c r="BJ130" t="s">
        <v>352</v>
      </c>
      <c r="BK130" t="s">
        <v>98</v>
      </c>
      <c r="BL130" t="s">
        <v>352</v>
      </c>
      <c r="BM130" t="s">
        <v>2533</v>
      </c>
      <c r="BN130">
        <v>40032437</v>
      </c>
      <c r="BO130" t="s">
        <v>74</v>
      </c>
      <c r="BP130" t="s">
        <v>74</v>
      </c>
      <c r="BQ130" t="s">
        <v>74</v>
      </c>
      <c r="BR130" t="s">
        <v>102</v>
      </c>
      <c r="BS130" t="s">
        <v>2534</v>
      </c>
      <c r="BT130" t="str">
        <f>HYPERLINK("https%3A%2F%2Fwww.webofscience.com%2Fwos%2Fwoscc%2Ffull-record%2FWOS:001430052300001","View Full Record in Web of Science")</f>
        <v>View Full Record in Web of Science</v>
      </c>
    </row>
    <row r="131" spans="1:72" x14ac:dyDescent="0.15">
      <c r="A131" t="s">
        <v>72</v>
      </c>
      <c r="B131" t="s">
        <v>2535</v>
      </c>
      <c r="C131" t="s">
        <v>74</v>
      </c>
      <c r="D131" t="s">
        <v>74</v>
      </c>
      <c r="E131" t="s">
        <v>74</v>
      </c>
      <c r="F131" t="s">
        <v>2535</v>
      </c>
      <c r="G131" t="s">
        <v>74</v>
      </c>
      <c r="H131" t="s">
        <v>74</v>
      </c>
      <c r="I131" t="s">
        <v>2536</v>
      </c>
      <c r="J131" t="s">
        <v>2537</v>
      </c>
      <c r="K131" t="s">
        <v>74</v>
      </c>
      <c r="L131" t="s">
        <v>74</v>
      </c>
      <c r="M131" t="s">
        <v>78</v>
      </c>
      <c r="N131" t="s">
        <v>108</v>
      </c>
      <c r="O131" t="s">
        <v>74</v>
      </c>
      <c r="P131" t="s">
        <v>74</v>
      </c>
      <c r="Q131" t="s">
        <v>74</v>
      </c>
      <c r="R131" t="s">
        <v>74</v>
      </c>
      <c r="S131" t="s">
        <v>74</v>
      </c>
      <c r="T131" t="s">
        <v>74</v>
      </c>
      <c r="U131" t="s">
        <v>74</v>
      </c>
      <c r="V131" t="s">
        <v>2538</v>
      </c>
      <c r="W131" t="s">
        <v>2539</v>
      </c>
      <c r="X131" t="s">
        <v>2540</v>
      </c>
      <c r="Y131" t="s">
        <v>74</v>
      </c>
      <c r="Z131" t="s">
        <v>74</v>
      </c>
      <c r="AA131" t="s">
        <v>74</v>
      </c>
      <c r="AB131" t="s">
        <v>74</v>
      </c>
      <c r="AC131" t="s">
        <v>74</v>
      </c>
      <c r="AD131" t="s">
        <v>74</v>
      </c>
      <c r="AE131" t="s">
        <v>74</v>
      </c>
      <c r="AF131" t="s">
        <v>74</v>
      </c>
      <c r="AG131">
        <v>17</v>
      </c>
      <c r="AH131">
        <v>12</v>
      </c>
      <c r="AI131">
        <v>16</v>
      </c>
      <c r="AJ131">
        <v>0</v>
      </c>
      <c r="AK131">
        <v>1</v>
      </c>
      <c r="AL131" t="s">
        <v>2541</v>
      </c>
      <c r="AM131" t="s">
        <v>2542</v>
      </c>
      <c r="AN131" t="s">
        <v>2543</v>
      </c>
      <c r="AO131" t="s">
        <v>2544</v>
      </c>
      <c r="AP131" t="s">
        <v>74</v>
      </c>
      <c r="AQ131" t="s">
        <v>74</v>
      </c>
      <c r="AR131" t="s">
        <v>2545</v>
      </c>
      <c r="AS131" t="s">
        <v>2546</v>
      </c>
      <c r="AT131" t="s">
        <v>470</v>
      </c>
      <c r="AU131">
        <v>1996</v>
      </c>
      <c r="AV131">
        <v>5</v>
      </c>
      <c r="AW131">
        <v>1</v>
      </c>
      <c r="AX131" t="s">
        <v>74</v>
      </c>
      <c r="AY131" t="s">
        <v>74</v>
      </c>
      <c r="AZ131" t="s">
        <v>74</v>
      </c>
      <c r="BA131" t="s">
        <v>74</v>
      </c>
      <c r="BB131">
        <v>107</v>
      </c>
      <c r="BC131">
        <v>115</v>
      </c>
      <c r="BD131" t="s">
        <v>74</v>
      </c>
      <c r="BE131" t="s">
        <v>74</v>
      </c>
      <c r="BF131" t="s">
        <v>74</v>
      </c>
      <c r="BG131" t="s">
        <v>74</v>
      </c>
      <c r="BH131" t="s">
        <v>74</v>
      </c>
      <c r="BI131">
        <v>9</v>
      </c>
      <c r="BJ131" t="s">
        <v>2547</v>
      </c>
      <c r="BK131" t="s">
        <v>98</v>
      </c>
      <c r="BL131" t="s">
        <v>2547</v>
      </c>
      <c r="BM131" t="s">
        <v>2548</v>
      </c>
      <c r="BN131" t="s">
        <v>74</v>
      </c>
      <c r="BO131" t="s">
        <v>74</v>
      </c>
      <c r="BP131" t="s">
        <v>74</v>
      </c>
      <c r="BQ131" t="s">
        <v>74</v>
      </c>
      <c r="BR131" t="s">
        <v>102</v>
      </c>
      <c r="BS131" t="s">
        <v>2549</v>
      </c>
      <c r="BT131" t="str">
        <f>HYPERLINK("https%3A%2F%2Fwww.webofscience.com%2Fwos%2Fwoscc%2Ffull-record%2FWOS:A1996TW83400010","View Full Record in Web of Science")</f>
        <v>View Full Record in Web of Science</v>
      </c>
    </row>
    <row r="132" spans="1:72" x14ac:dyDescent="0.15">
      <c r="A132" t="s">
        <v>72</v>
      </c>
      <c r="B132" t="s">
        <v>2550</v>
      </c>
      <c r="C132" t="s">
        <v>74</v>
      </c>
      <c r="D132" t="s">
        <v>74</v>
      </c>
      <c r="E132" t="s">
        <v>74</v>
      </c>
      <c r="F132" t="s">
        <v>2551</v>
      </c>
      <c r="G132" t="s">
        <v>74</v>
      </c>
      <c r="H132" t="s">
        <v>74</v>
      </c>
      <c r="I132" t="s">
        <v>2552</v>
      </c>
      <c r="J132" t="s">
        <v>310</v>
      </c>
      <c r="K132" t="s">
        <v>74</v>
      </c>
      <c r="L132" t="s">
        <v>74</v>
      </c>
      <c r="M132" t="s">
        <v>78</v>
      </c>
      <c r="N132" t="s">
        <v>108</v>
      </c>
      <c r="O132" t="s">
        <v>74</v>
      </c>
      <c r="P132" t="s">
        <v>74</v>
      </c>
      <c r="Q132" t="s">
        <v>74</v>
      </c>
      <c r="R132" t="s">
        <v>74</v>
      </c>
      <c r="S132" t="s">
        <v>74</v>
      </c>
      <c r="T132" t="s">
        <v>2553</v>
      </c>
      <c r="U132" t="s">
        <v>2554</v>
      </c>
      <c r="V132" t="s">
        <v>2555</v>
      </c>
      <c r="W132" t="s">
        <v>2556</v>
      </c>
      <c r="X132" t="s">
        <v>2557</v>
      </c>
      <c r="Y132" t="s">
        <v>2558</v>
      </c>
      <c r="Z132" t="s">
        <v>2559</v>
      </c>
      <c r="AA132" t="s">
        <v>2560</v>
      </c>
      <c r="AB132" t="s">
        <v>2561</v>
      </c>
      <c r="AC132" t="s">
        <v>2562</v>
      </c>
      <c r="AD132" t="s">
        <v>2563</v>
      </c>
      <c r="AE132" t="s">
        <v>2564</v>
      </c>
      <c r="AF132" t="s">
        <v>74</v>
      </c>
      <c r="AG132">
        <v>72</v>
      </c>
      <c r="AH132">
        <v>5</v>
      </c>
      <c r="AI132">
        <v>6</v>
      </c>
      <c r="AJ132">
        <v>1</v>
      </c>
      <c r="AK132">
        <v>7</v>
      </c>
      <c r="AL132" t="s">
        <v>199</v>
      </c>
      <c r="AM132" t="s">
        <v>200</v>
      </c>
      <c r="AN132" t="s">
        <v>201</v>
      </c>
      <c r="AO132" t="s">
        <v>323</v>
      </c>
      <c r="AP132" t="s">
        <v>324</v>
      </c>
      <c r="AQ132" t="s">
        <v>74</v>
      </c>
      <c r="AR132" t="s">
        <v>325</v>
      </c>
      <c r="AS132" t="s">
        <v>326</v>
      </c>
      <c r="AT132" t="s">
        <v>327</v>
      </c>
      <c r="AU132">
        <v>2024</v>
      </c>
      <c r="AV132">
        <v>266</v>
      </c>
      <c r="AW132" t="s">
        <v>74</v>
      </c>
      <c r="AX132" t="s">
        <v>74</v>
      </c>
      <c r="AY132" t="s">
        <v>74</v>
      </c>
      <c r="AZ132" t="s">
        <v>74</v>
      </c>
      <c r="BA132" t="s">
        <v>74</v>
      </c>
      <c r="BB132" t="s">
        <v>74</v>
      </c>
      <c r="BC132" t="s">
        <v>74</v>
      </c>
      <c r="BD132">
        <v>106793</v>
      </c>
      <c r="BE132" t="s">
        <v>2565</v>
      </c>
      <c r="BF132" t="str">
        <f>HYPERLINK("http://dx.doi.org/10.1016/j.aquatox.2023.106793","http://dx.doi.org/10.1016/j.aquatox.2023.106793")</f>
        <v>http://dx.doi.org/10.1016/j.aquatox.2023.106793</v>
      </c>
      <c r="BG132" t="s">
        <v>74</v>
      </c>
      <c r="BH132" t="s">
        <v>2566</v>
      </c>
      <c r="BI132">
        <v>12</v>
      </c>
      <c r="BJ132" t="s">
        <v>329</v>
      </c>
      <c r="BK132" t="s">
        <v>98</v>
      </c>
      <c r="BL132" t="s">
        <v>329</v>
      </c>
      <c r="BM132" t="s">
        <v>2567</v>
      </c>
      <c r="BN132">
        <v>38071899</v>
      </c>
      <c r="BO132" t="s">
        <v>1239</v>
      </c>
      <c r="BP132" t="s">
        <v>74</v>
      </c>
      <c r="BQ132" t="s">
        <v>74</v>
      </c>
      <c r="BR132" t="s">
        <v>102</v>
      </c>
      <c r="BS132" t="s">
        <v>2568</v>
      </c>
      <c r="BT132" t="str">
        <f>HYPERLINK("https%3A%2F%2Fwww.webofscience.com%2Fwos%2Fwoscc%2Ffull-record%2FWOS:001139106100001","View Full Record in Web of Science")</f>
        <v>View Full Record in Web of Science</v>
      </c>
    </row>
    <row r="133" spans="1:72" x14ac:dyDescent="0.15">
      <c r="A133" t="s">
        <v>72</v>
      </c>
      <c r="B133" t="s">
        <v>2569</v>
      </c>
      <c r="C133" t="s">
        <v>74</v>
      </c>
      <c r="D133" t="s">
        <v>74</v>
      </c>
      <c r="E133" t="s">
        <v>74</v>
      </c>
      <c r="F133" t="s">
        <v>2570</v>
      </c>
      <c r="G133" t="s">
        <v>74</v>
      </c>
      <c r="H133" t="s">
        <v>74</v>
      </c>
      <c r="I133" t="s">
        <v>2571</v>
      </c>
      <c r="J133" t="s">
        <v>359</v>
      </c>
      <c r="K133" t="s">
        <v>74</v>
      </c>
      <c r="L133" t="s">
        <v>74</v>
      </c>
      <c r="M133" t="s">
        <v>78</v>
      </c>
      <c r="N133" t="s">
        <v>79</v>
      </c>
      <c r="O133" t="s">
        <v>74</v>
      </c>
      <c r="P133" t="s">
        <v>74</v>
      </c>
      <c r="Q133" t="s">
        <v>74</v>
      </c>
      <c r="R133" t="s">
        <v>74</v>
      </c>
      <c r="S133" t="s">
        <v>74</v>
      </c>
      <c r="T133" t="s">
        <v>2572</v>
      </c>
      <c r="U133" t="s">
        <v>2573</v>
      </c>
      <c r="V133" t="s">
        <v>2574</v>
      </c>
      <c r="W133" t="s">
        <v>2575</v>
      </c>
      <c r="X133" t="s">
        <v>2576</v>
      </c>
      <c r="Y133" t="s">
        <v>2577</v>
      </c>
      <c r="Z133" t="s">
        <v>2578</v>
      </c>
      <c r="AA133" t="s">
        <v>74</v>
      </c>
      <c r="AB133" t="s">
        <v>74</v>
      </c>
      <c r="AC133" t="s">
        <v>74</v>
      </c>
      <c r="AD133" t="s">
        <v>74</v>
      </c>
      <c r="AE133" t="s">
        <v>74</v>
      </c>
      <c r="AF133" t="s">
        <v>74</v>
      </c>
      <c r="AG133">
        <v>220</v>
      </c>
      <c r="AH133">
        <v>0</v>
      </c>
      <c r="AI133">
        <v>0</v>
      </c>
      <c r="AJ133">
        <v>3</v>
      </c>
      <c r="AK133">
        <v>3</v>
      </c>
      <c r="AL133" t="s">
        <v>372</v>
      </c>
      <c r="AM133" t="s">
        <v>373</v>
      </c>
      <c r="AN133" t="s">
        <v>2579</v>
      </c>
      <c r="AO133" t="s">
        <v>74</v>
      </c>
      <c r="AP133" t="s">
        <v>375</v>
      </c>
      <c r="AQ133" t="s">
        <v>74</v>
      </c>
      <c r="AR133" t="s">
        <v>359</v>
      </c>
      <c r="AS133" t="s">
        <v>376</v>
      </c>
      <c r="AT133" t="s">
        <v>2580</v>
      </c>
      <c r="AU133">
        <v>2025</v>
      </c>
      <c r="AV133">
        <v>17</v>
      </c>
      <c r="AW133">
        <v>4</v>
      </c>
      <c r="AX133" t="s">
        <v>74</v>
      </c>
      <c r="AY133" t="s">
        <v>74</v>
      </c>
      <c r="AZ133" t="s">
        <v>74</v>
      </c>
      <c r="BA133" t="s">
        <v>74</v>
      </c>
      <c r="BB133" t="s">
        <v>74</v>
      </c>
      <c r="BC133" t="s">
        <v>74</v>
      </c>
      <c r="BD133">
        <v>195</v>
      </c>
      <c r="BE133" t="s">
        <v>2581</v>
      </c>
      <c r="BF133" t="str">
        <f>HYPERLINK("http://dx.doi.org/10.3390/toxins17040195","http://dx.doi.org/10.3390/toxins17040195")</f>
        <v>http://dx.doi.org/10.3390/toxins17040195</v>
      </c>
      <c r="BG133" t="s">
        <v>74</v>
      </c>
      <c r="BH133" t="s">
        <v>74</v>
      </c>
      <c r="BI133">
        <v>23</v>
      </c>
      <c r="BJ133" t="s">
        <v>378</v>
      </c>
      <c r="BK133" t="s">
        <v>98</v>
      </c>
      <c r="BL133" t="s">
        <v>378</v>
      </c>
      <c r="BM133" t="s">
        <v>2582</v>
      </c>
      <c r="BN133">
        <v>40278692</v>
      </c>
      <c r="BO133" t="s">
        <v>74</v>
      </c>
      <c r="BP133" t="s">
        <v>74</v>
      </c>
      <c r="BQ133" t="s">
        <v>74</v>
      </c>
      <c r="BR133" t="s">
        <v>102</v>
      </c>
      <c r="BS133" t="s">
        <v>2583</v>
      </c>
      <c r="BT133" t="str">
        <f>HYPERLINK("https%3A%2F%2Fwww.webofscience.com%2Fwos%2Fwoscc%2Ffull-record%2FWOS:001474287000001","View Full Record in Web of Science")</f>
        <v>View Full Record in Web of Science</v>
      </c>
    </row>
    <row r="134" spans="1:72" x14ac:dyDescent="0.15">
      <c r="A134" t="s">
        <v>72</v>
      </c>
      <c r="B134" t="s">
        <v>2584</v>
      </c>
      <c r="C134" t="s">
        <v>74</v>
      </c>
      <c r="D134" t="s">
        <v>74</v>
      </c>
      <c r="E134" t="s">
        <v>74</v>
      </c>
      <c r="F134" t="s">
        <v>2585</v>
      </c>
      <c r="G134" t="s">
        <v>74</v>
      </c>
      <c r="H134" t="s">
        <v>74</v>
      </c>
      <c r="I134" t="s">
        <v>2586</v>
      </c>
      <c r="J134" t="s">
        <v>335</v>
      </c>
      <c r="K134" t="s">
        <v>74</v>
      </c>
      <c r="L134" t="s">
        <v>74</v>
      </c>
      <c r="M134" t="s">
        <v>78</v>
      </c>
      <c r="N134" t="s">
        <v>108</v>
      </c>
      <c r="O134" t="s">
        <v>74</v>
      </c>
      <c r="P134" t="s">
        <v>74</v>
      </c>
      <c r="Q134" t="s">
        <v>74</v>
      </c>
      <c r="R134" t="s">
        <v>74</v>
      </c>
      <c r="S134" t="s">
        <v>74</v>
      </c>
      <c r="T134" t="s">
        <v>2587</v>
      </c>
      <c r="U134" t="s">
        <v>2588</v>
      </c>
      <c r="V134" t="s">
        <v>2589</v>
      </c>
      <c r="W134" t="s">
        <v>2590</v>
      </c>
      <c r="X134" t="s">
        <v>2591</v>
      </c>
      <c r="Y134" t="s">
        <v>2592</v>
      </c>
      <c r="Z134" t="s">
        <v>2593</v>
      </c>
      <c r="AA134" t="s">
        <v>2594</v>
      </c>
      <c r="AB134" t="s">
        <v>2595</v>
      </c>
      <c r="AC134" t="s">
        <v>2596</v>
      </c>
      <c r="AD134" t="s">
        <v>2597</v>
      </c>
      <c r="AE134" t="s">
        <v>2598</v>
      </c>
      <c r="AF134" t="s">
        <v>74</v>
      </c>
      <c r="AG134">
        <v>81</v>
      </c>
      <c r="AH134">
        <v>6</v>
      </c>
      <c r="AI134">
        <v>8</v>
      </c>
      <c r="AJ134">
        <v>3</v>
      </c>
      <c r="AK134">
        <v>46</v>
      </c>
      <c r="AL134" t="s">
        <v>199</v>
      </c>
      <c r="AM134" t="s">
        <v>200</v>
      </c>
      <c r="AN134" t="s">
        <v>201</v>
      </c>
      <c r="AO134" t="s">
        <v>347</v>
      </c>
      <c r="AP134" t="s">
        <v>348</v>
      </c>
      <c r="AQ134" t="s">
        <v>74</v>
      </c>
      <c r="AR134" t="s">
        <v>335</v>
      </c>
      <c r="AS134" t="s">
        <v>349</v>
      </c>
      <c r="AT134" t="s">
        <v>128</v>
      </c>
      <c r="AU134">
        <v>2021</v>
      </c>
      <c r="AV134">
        <v>108</v>
      </c>
      <c r="AW134" t="s">
        <v>74</v>
      </c>
      <c r="AX134" t="s">
        <v>74</v>
      </c>
      <c r="AY134" t="s">
        <v>74</v>
      </c>
      <c r="AZ134" t="s">
        <v>74</v>
      </c>
      <c r="BA134" t="s">
        <v>74</v>
      </c>
      <c r="BB134" t="s">
        <v>74</v>
      </c>
      <c r="BC134" t="s">
        <v>74</v>
      </c>
      <c r="BD134">
        <v>102097</v>
      </c>
      <c r="BE134" t="s">
        <v>2599</v>
      </c>
      <c r="BF134" t="str">
        <f>HYPERLINK("http://dx.doi.org/10.1016/j.hal.2021.102097","http://dx.doi.org/10.1016/j.hal.2021.102097")</f>
        <v>http://dx.doi.org/10.1016/j.hal.2021.102097</v>
      </c>
      <c r="BG134" t="s">
        <v>74</v>
      </c>
      <c r="BH134" t="s">
        <v>2600</v>
      </c>
      <c r="BI134">
        <v>11</v>
      </c>
      <c r="BJ134" t="s">
        <v>352</v>
      </c>
      <c r="BK134" t="s">
        <v>98</v>
      </c>
      <c r="BL134" t="s">
        <v>352</v>
      </c>
      <c r="BM134" t="s">
        <v>2601</v>
      </c>
      <c r="BN134">
        <v>34588119</v>
      </c>
      <c r="BO134" t="s">
        <v>1239</v>
      </c>
      <c r="BP134" t="s">
        <v>74</v>
      </c>
      <c r="BQ134" t="s">
        <v>74</v>
      </c>
      <c r="BR134" t="s">
        <v>102</v>
      </c>
      <c r="BS134" t="s">
        <v>2602</v>
      </c>
      <c r="BT134" t="str">
        <f>HYPERLINK("https%3A%2F%2Fwww.webofscience.com%2Fwos%2Fwoscc%2Ffull-record%2FWOS:000698761100006","View Full Record in Web of Science")</f>
        <v>View Full Record in Web of Science</v>
      </c>
    </row>
    <row r="135" spans="1:72" x14ac:dyDescent="0.15">
      <c r="A135" t="s">
        <v>72</v>
      </c>
      <c r="B135" t="s">
        <v>2603</v>
      </c>
      <c r="C135" t="s">
        <v>74</v>
      </c>
      <c r="D135" t="s">
        <v>74</v>
      </c>
      <c r="E135" t="s">
        <v>74</v>
      </c>
      <c r="F135" t="s">
        <v>2604</v>
      </c>
      <c r="G135" t="s">
        <v>74</v>
      </c>
      <c r="H135" t="s">
        <v>74</v>
      </c>
      <c r="I135" t="s">
        <v>2605</v>
      </c>
      <c r="J135" t="s">
        <v>1377</v>
      </c>
      <c r="K135" t="s">
        <v>74</v>
      </c>
      <c r="L135" t="s">
        <v>74</v>
      </c>
      <c r="M135" t="s">
        <v>78</v>
      </c>
      <c r="N135" t="s">
        <v>108</v>
      </c>
      <c r="O135" t="s">
        <v>74</v>
      </c>
      <c r="P135" t="s">
        <v>74</v>
      </c>
      <c r="Q135" t="s">
        <v>74</v>
      </c>
      <c r="R135" t="s">
        <v>74</v>
      </c>
      <c r="S135" t="s">
        <v>74</v>
      </c>
      <c r="T135" t="s">
        <v>2606</v>
      </c>
      <c r="U135" t="s">
        <v>2607</v>
      </c>
      <c r="V135" t="s">
        <v>2608</v>
      </c>
      <c r="W135" t="s">
        <v>2609</v>
      </c>
      <c r="X135" t="s">
        <v>2610</v>
      </c>
      <c r="Y135" t="s">
        <v>2611</v>
      </c>
      <c r="Z135" t="s">
        <v>2612</v>
      </c>
      <c r="AA135" t="s">
        <v>2613</v>
      </c>
      <c r="AB135" t="s">
        <v>2614</v>
      </c>
      <c r="AC135" t="s">
        <v>2615</v>
      </c>
      <c r="AD135" t="s">
        <v>2616</v>
      </c>
      <c r="AE135" t="s">
        <v>2617</v>
      </c>
      <c r="AF135" t="s">
        <v>74</v>
      </c>
      <c r="AG135">
        <v>75</v>
      </c>
      <c r="AH135">
        <v>15</v>
      </c>
      <c r="AI135">
        <v>15</v>
      </c>
      <c r="AJ135">
        <v>0</v>
      </c>
      <c r="AK135">
        <v>20</v>
      </c>
      <c r="AL135" t="s">
        <v>1389</v>
      </c>
      <c r="AM135" t="s">
        <v>1390</v>
      </c>
      <c r="AN135" t="s">
        <v>1391</v>
      </c>
      <c r="AO135" t="s">
        <v>1392</v>
      </c>
      <c r="AP135" t="s">
        <v>1393</v>
      </c>
      <c r="AQ135" t="s">
        <v>74</v>
      </c>
      <c r="AR135" t="s">
        <v>1394</v>
      </c>
      <c r="AS135" t="s">
        <v>1395</v>
      </c>
      <c r="AT135" t="s">
        <v>74</v>
      </c>
      <c r="AU135">
        <v>2019</v>
      </c>
      <c r="AV135">
        <v>36</v>
      </c>
      <c r="AW135">
        <v>3</v>
      </c>
      <c r="AX135" t="s">
        <v>74</v>
      </c>
      <c r="AY135" t="s">
        <v>74</v>
      </c>
      <c r="AZ135" t="s">
        <v>74</v>
      </c>
      <c r="BA135" t="s">
        <v>74</v>
      </c>
      <c r="BB135">
        <v>464</v>
      </c>
      <c r="BC135">
        <v>482</v>
      </c>
      <c r="BD135" t="s">
        <v>74</v>
      </c>
      <c r="BE135" t="s">
        <v>2618</v>
      </c>
      <c r="BF135" t="str">
        <f>HYPERLINK("http://dx.doi.org/10.1080/19440049.2019.1569265","http://dx.doi.org/10.1080/19440049.2019.1569265")</f>
        <v>http://dx.doi.org/10.1080/19440049.2019.1569265</v>
      </c>
      <c r="BG135" t="s">
        <v>74</v>
      </c>
      <c r="BH135" t="s">
        <v>74</v>
      </c>
      <c r="BI135">
        <v>19</v>
      </c>
      <c r="BJ135" t="s">
        <v>1397</v>
      </c>
      <c r="BK135" t="s">
        <v>98</v>
      </c>
      <c r="BL135" t="s">
        <v>1398</v>
      </c>
      <c r="BM135" t="s">
        <v>2619</v>
      </c>
      <c r="BN135">
        <v>30724672</v>
      </c>
      <c r="BO135" t="s">
        <v>74</v>
      </c>
      <c r="BP135" t="s">
        <v>74</v>
      </c>
      <c r="BQ135" t="s">
        <v>74</v>
      </c>
      <c r="BR135" t="s">
        <v>102</v>
      </c>
      <c r="BS135" t="s">
        <v>2620</v>
      </c>
      <c r="BT135" t="str">
        <f>HYPERLINK("https%3A%2F%2Fwww.webofscience.com%2Fwos%2Fwoscc%2Ffull-record%2FWOS:000462212400013","View Full Record in Web of Science")</f>
        <v>View Full Record in Web of Science</v>
      </c>
    </row>
    <row r="136" spans="1:72" x14ac:dyDescent="0.15">
      <c r="A136" t="s">
        <v>72</v>
      </c>
      <c r="B136" t="s">
        <v>2569</v>
      </c>
      <c r="C136" t="s">
        <v>74</v>
      </c>
      <c r="D136" t="s">
        <v>74</v>
      </c>
      <c r="E136" t="s">
        <v>74</v>
      </c>
      <c r="F136" t="s">
        <v>2570</v>
      </c>
      <c r="G136" t="s">
        <v>74</v>
      </c>
      <c r="H136" t="s">
        <v>74</v>
      </c>
      <c r="I136" t="s">
        <v>2621</v>
      </c>
      <c r="J136" t="s">
        <v>359</v>
      </c>
      <c r="K136" t="s">
        <v>74</v>
      </c>
      <c r="L136" t="s">
        <v>74</v>
      </c>
      <c r="M136" t="s">
        <v>78</v>
      </c>
      <c r="N136" t="s">
        <v>108</v>
      </c>
      <c r="O136" t="s">
        <v>74</v>
      </c>
      <c r="P136" t="s">
        <v>74</v>
      </c>
      <c r="Q136" t="s">
        <v>74</v>
      </c>
      <c r="R136" t="s">
        <v>74</v>
      </c>
      <c r="S136" t="s">
        <v>74</v>
      </c>
      <c r="T136" t="s">
        <v>2622</v>
      </c>
      <c r="U136" t="s">
        <v>2623</v>
      </c>
      <c r="V136" t="s">
        <v>2624</v>
      </c>
      <c r="W136" t="s">
        <v>2575</v>
      </c>
      <c r="X136" t="s">
        <v>2576</v>
      </c>
      <c r="Y136" t="s">
        <v>2577</v>
      </c>
      <c r="Z136" t="s">
        <v>2625</v>
      </c>
      <c r="AA136" t="s">
        <v>2221</v>
      </c>
      <c r="AB136" t="s">
        <v>1956</v>
      </c>
      <c r="AC136" t="s">
        <v>74</v>
      </c>
      <c r="AD136" t="s">
        <v>74</v>
      </c>
      <c r="AE136" t="s">
        <v>74</v>
      </c>
      <c r="AF136" t="s">
        <v>74</v>
      </c>
      <c r="AG136">
        <v>58</v>
      </c>
      <c r="AH136">
        <v>8</v>
      </c>
      <c r="AI136">
        <v>8</v>
      </c>
      <c r="AJ136">
        <v>0</v>
      </c>
      <c r="AK136">
        <v>15</v>
      </c>
      <c r="AL136" t="s">
        <v>372</v>
      </c>
      <c r="AM136" t="s">
        <v>373</v>
      </c>
      <c r="AN136" t="s">
        <v>374</v>
      </c>
      <c r="AO136" t="s">
        <v>74</v>
      </c>
      <c r="AP136" t="s">
        <v>375</v>
      </c>
      <c r="AQ136" t="s">
        <v>74</v>
      </c>
      <c r="AR136" t="s">
        <v>359</v>
      </c>
      <c r="AS136" t="s">
        <v>376</v>
      </c>
      <c r="AT136" t="s">
        <v>128</v>
      </c>
      <c r="AU136">
        <v>2022</v>
      </c>
      <c r="AV136">
        <v>14</v>
      </c>
      <c r="AW136">
        <v>8</v>
      </c>
      <c r="AX136" t="s">
        <v>74</v>
      </c>
      <c r="AY136" t="s">
        <v>74</v>
      </c>
      <c r="AZ136" t="s">
        <v>74</v>
      </c>
      <c r="BA136" t="s">
        <v>74</v>
      </c>
      <c r="BB136" t="s">
        <v>74</v>
      </c>
      <c r="BC136" t="s">
        <v>74</v>
      </c>
      <c r="BD136">
        <v>534</v>
      </c>
      <c r="BE136" t="s">
        <v>2626</v>
      </c>
      <c r="BF136" t="str">
        <f>HYPERLINK("http://dx.doi.org/10.3390/toxins14080534","http://dx.doi.org/10.3390/toxins14080534")</f>
        <v>http://dx.doi.org/10.3390/toxins14080534</v>
      </c>
      <c r="BG136" t="s">
        <v>74</v>
      </c>
      <c r="BH136" t="s">
        <v>74</v>
      </c>
      <c r="BI136">
        <v>11</v>
      </c>
      <c r="BJ136" t="s">
        <v>378</v>
      </c>
      <c r="BK136" t="s">
        <v>98</v>
      </c>
      <c r="BL136" t="s">
        <v>378</v>
      </c>
      <c r="BM136" t="s">
        <v>2627</v>
      </c>
      <c r="BN136">
        <v>36006196</v>
      </c>
      <c r="BO136" t="s">
        <v>499</v>
      </c>
      <c r="BP136" t="s">
        <v>74</v>
      </c>
      <c r="BQ136" t="s">
        <v>74</v>
      </c>
      <c r="BR136" t="s">
        <v>102</v>
      </c>
      <c r="BS136" t="s">
        <v>2628</v>
      </c>
      <c r="BT136" t="str">
        <f>HYPERLINK("https%3A%2F%2Fwww.webofscience.com%2Fwos%2Fwoscc%2Ffull-record%2FWOS:000845125800001","View Full Record in Web of Science")</f>
        <v>View Full Record in Web of Science</v>
      </c>
    </row>
    <row r="137" spans="1:72" x14ac:dyDescent="0.15">
      <c r="A137" t="s">
        <v>72</v>
      </c>
      <c r="B137" t="s">
        <v>2629</v>
      </c>
      <c r="C137" t="s">
        <v>74</v>
      </c>
      <c r="D137" t="s">
        <v>74</v>
      </c>
      <c r="E137" t="s">
        <v>74</v>
      </c>
      <c r="F137" t="s">
        <v>2630</v>
      </c>
      <c r="G137" t="s">
        <v>74</v>
      </c>
      <c r="H137" t="s">
        <v>74</v>
      </c>
      <c r="I137" t="s">
        <v>2631</v>
      </c>
      <c r="J137" t="s">
        <v>359</v>
      </c>
      <c r="K137" t="s">
        <v>74</v>
      </c>
      <c r="L137" t="s">
        <v>74</v>
      </c>
      <c r="M137" t="s">
        <v>78</v>
      </c>
      <c r="N137" t="s">
        <v>108</v>
      </c>
      <c r="O137" t="s">
        <v>74</v>
      </c>
      <c r="P137" t="s">
        <v>74</v>
      </c>
      <c r="Q137" t="s">
        <v>74</v>
      </c>
      <c r="R137" t="s">
        <v>74</v>
      </c>
      <c r="S137" t="s">
        <v>74</v>
      </c>
      <c r="T137" t="s">
        <v>2632</v>
      </c>
      <c r="U137" t="s">
        <v>2633</v>
      </c>
      <c r="V137" t="s">
        <v>2634</v>
      </c>
      <c r="W137" t="s">
        <v>2635</v>
      </c>
      <c r="X137" t="s">
        <v>2636</v>
      </c>
      <c r="Y137" t="s">
        <v>2637</v>
      </c>
      <c r="Z137" t="s">
        <v>2638</v>
      </c>
      <c r="AA137" t="s">
        <v>2639</v>
      </c>
      <c r="AB137" t="s">
        <v>2640</v>
      </c>
      <c r="AC137" t="s">
        <v>2641</v>
      </c>
      <c r="AD137" t="s">
        <v>2642</v>
      </c>
      <c r="AE137" t="s">
        <v>2643</v>
      </c>
      <c r="AF137" t="s">
        <v>74</v>
      </c>
      <c r="AG137">
        <v>69</v>
      </c>
      <c r="AH137">
        <v>9</v>
      </c>
      <c r="AI137">
        <v>9</v>
      </c>
      <c r="AJ137">
        <v>2</v>
      </c>
      <c r="AK137">
        <v>42</v>
      </c>
      <c r="AL137" t="s">
        <v>372</v>
      </c>
      <c r="AM137" t="s">
        <v>373</v>
      </c>
      <c r="AN137" t="s">
        <v>374</v>
      </c>
      <c r="AO137" t="s">
        <v>74</v>
      </c>
      <c r="AP137" t="s">
        <v>375</v>
      </c>
      <c r="AQ137" t="s">
        <v>74</v>
      </c>
      <c r="AR137" t="s">
        <v>359</v>
      </c>
      <c r="AS137" t="s">
        <v>376</v>
      </c>
      <c r="AT137" t="s">
        <v>540</v>
      </c>
      <c r="AU137">
        <v>2020</v>
      </c>
      <c r="AV137">
        <v>12</v>
      </c>
      <c r="AW137">
        <v>3</v>
      </c>
      <c r="AX137" t="s">
        <v>74</v>
      </c>
      <c r="AY137" t="s">
        <v>74</v>
      </c>
      <c r="AZ137" t="s">
        <v>74</v>
      </c>
      <c r="BA137" t="s">
        <v>74</v>
      </c>
      <c r="BB137" t="s">
        <v>74</v>
      </c>
      <c r="BC137" t="s">
        <v>74</v>
      </c>
      <c r="BD137">
        <v>196</v>
      </c>
      <c r="BE137" t="s">
        <v>2644</v>
      </c>
      <c r="BF137" t="str">
        <f>HYPERLINK("http://dx.doi.org/10.3390/toxins12030196","http://dx.doi.org/10.3390/toxins12030196")</f>
        <v>http://dx.doi.org/10.3390/toxins12030196</v>
      </c>
      <c r="BG137" t="s">
        <v>74</v>
      </c>
      <c r="BH137" t="s">
        <v>74</v>
      </c>
      <c r="BI137">
        <v>24</v>
      </c>
      <c r="BJ137" t="s">
        <v>378</v>
      </c>
      <c r="BK137" t="s">
        <v>98</v>
      </c>
      <c r="BL137" t="s">
        <v>378</v>
      </c>
      <c r="BM137" t="s">
        <v>2645</v>
      </c>
      <c r="BN137">
        <v>32245045</v>
      </c>
      <c r="BO137" t="s">
        <v>523</v>
      </c>
      <c r="BP137" t="s">
        <v>74</v>
      </c>
      <c r="BQ137" t="s">
        <v>74</v>
      </c>
      <c r="BR137" t="s">
        <v>102</v>
      </c>
      <c r="BS137" t="s">
        <v>2646</v>
      </c>
      <c r="BT137" t="str">
        <f>HYPERLINK("https%3A%2F%2Fwww.webofscience.com%2Fwos%2Fwoscc%2Ffull-record%2FWOS:000525009500029","View Full Record in Web of Science")</f>
        <v>View Full Record in Web of Science</v>
      </c>
    </row>
    <row r="138" spans="1:72" x14ac:dyDescent="0.15">
      <c r="A138" t="s">
        <v>72</v>
      </c>
      <c r="B138" t="s">
        <v>2647</v>
      </c>
      <c r="C138" t="s">
        <v>74</v>
      </c>
      <c r="D138" t="s">
        <v>74</v>
      </c>
      <c r="E138" t="s">
        <v>74</v>
      </c>
      <c r="F138" t="s">
        <v>2647</v>
      </c>
      <c r="G138" t="s">
        <v>74</v>
      </c>
      <c r="H138" t="s">
        <v>74</v>
      </c>
      <c r="I138" t="s">
        <v>2648</v>
      </c>
      <c r="J138" t="s">
        <v>77</v>
      </c>
      <c r="K138" t="s">
        <v>74</v>
      </c>
      <c r="L138" t="s">
        <v>74</v>
      </c>
      <c r="M138" t="s">
        <v>78</v>
      </c>
      <c r="N138" t="s">
        <v>108</v>
      </c>
      <c r="O138" t="s">
        <v>74</v>
      </c>
      <c r="P138" t="s">
        <v>74</v>
      </c>
      <c r="Q138" t="s">
        <v>74</v>
      </c>
      <c r="R138" t="s">
        <v>74</v>
      </c>
      <c r="S138" t="s">
        <v>74</v>
      </c>
      <c r="T138" t="s">
        <v>2649</v>
      </c>
      <c r="U138" t="s">
        <v>2650</v>
      </c>
      <c r="V138" t="s">
        <v>2651</v>
      </c>
      <c r="W138" t="s">
        <v>2652</v>
      </c>
      <c r="X138" t="s">
        <v>2653</v>
      </c>
      <c r="Y138" t="s">
        <v>74</v>
      </c>
      <c r="Z138" t="s">
        <v>2654</v>
      </c>
      <c r="AA138" t="s">
        <v>2655</v>
      </c>
      <c r="AB138" t="s">
        <v>2656</v>
      </c>
      <c r="AC138" t="s">
        <v>74</v>
      </c>
      <c r="AD138" t="s">
        <v>74</v>
      </c>
      <c r="AE138" t="s">
        <v>74</v>
      </c>
      <c r="AF138" t="s">
        <v>74</v>
      </c>
      <c r="AG138">
        <v>32</v>
      </c>
      <c r="AH138">
        <v>74</v>
      </c>
      <c r="AI138">
        <v>81</v>
      </c>
      <c r="AJ138">
        <v>0</v>
      </c>
      <c r="AK138">
        <v>25</v>
      </c>
      <c r="AL138" t="s">
        <v>87</v>
      </c>
      <c r="AM138" t="s">
        <v>88</v>
      </c>
      <c r="AN138" t="s">
        <v>89</v>
      </c>
      <c r="AO138" t="s">
        <v>90</v>
      </c>
      <c r="AP138" t="s">
        <v>91</v>
      </c>
      <c r="AQ138" t="s">
        <v>74</v>
      </c>
      <c r="AR138" t="s">
        <v>92</v>
      </c>
      <c r="AS138" t="s">
        <v>93</v>
      </c>
      <c r="AT138" t="s">
        <v>454</v>
      </c>
      <c r="AU138">
        <v>2002</v>
      </c>
      <c r="AV138">
        <v>53</v>
      </c>
      <c r="AW138">
        <v>2</v>
      </c>
      <c r="AX138" t="s">
        <v>74</v>
      </c>
      <c r="AY138" t="s">
        <v>74</v>
      </c>
      <c r="AZ138" t="s">
        <v>74</v>
      </c>
      <c r="BA138" t="s">
        <v>74</v>
      </c>
      <c r="BB138">
        <v>305</v>
      </c>
      <c r="BC138">
        <v>311</v>
      </c>
      <c r="BD138" t="s">
        <v>74</v>
      </c>
      <c r="BE138" t="s">
        <v>2657</v>
      </c>
      <c r="BF138" t="str">
        <f>HYPERLINK("http://dx.doi.org/10.1006/eesa.2002.2222","http://dx.doi.org/10.1006/eesa.2002.2222")</f>
        <v>http://dx.doi.org/10.1006/eesa.2002.2222</v>
      </c>
      <c r="BG138" t="s">
        <v>74</v>
      </c>
      <c r="BH138" t="s">
        <v>74</v>
      </c>
      <c r="BI138">
        <v>7</v>
      </c>
      <c r="BJ138" t="s">
        <v>97</v>
      </c>
      <c r="BK138" t="s">
        <v>98</v>
      </c>
      <c r="BL138" t="s">
        <v>99</v>
      </c>
      <c r="BM138" t="s">
        <v>2658</v>
      </c>
      <c r="BN138">
        <v>12568468</v>
      </c>
      <c r="BO138" t="s">
        <v>74</v>
      </c>
      <c r="BP138" t="s">
        <v>74</v>
      </c>
      <c r="BQ138" t="s">
        <v>74</v>
      </c>
      <c r="BR138" t="s">
        <v>102</v>
      </c>
      <c r="BS138" t="s">
        <v>2659</v>
      </c>
      <c r="BT138" t="str">
        <f>HYPERLINK("https%3A%2F%2Fwww.webofscience.com%2Fwos%2Fwoscc%2Ffull-record%2FWOS:000179176800017","View Full Record in Web of Science")</f>
        <v>View Full Record in Web of Science</v>
      </c>
    </row>
    <row r="139" spans="1:72" x14ac:dyDescent="0.15">
      <c r="A139" t="s">
        <v>72</v>
      </c>
      <c r="B139" t="s">
        <v>2660</v>
      </c>
      <c r="C139" t="s">
        <v>74</v>
      </c>
      <c r="D139" t="s">
        <v>74</v>
      </c>
      <c r="E139" t="s">
        <v>74</v>
      </c>
      <c r="F139" t="s">
        <v>2661</v>
      </c>
      <c r="G139" t="s">
        <v>74</v>
      </c>
      <c r="H139" t="s">
        <v>74</v>
      </c>
      <c r="I139" t="s">
        <v>2662</v>
      </c>
      <c r="J139" t="s">
        <v>107</v>
      </c>
      <c r="K139" t="s">
        <v>74</v>
      </c>
      <c r="L139" t="s">
        <v>74</v>
      </c>
      <c r="M139" t="s">
        <v>78</v>
      </c>
      <c r="N139" t="s">
        <v>108</v>
      </c>
      <c r="O139" t="s">
        <v>74</v>
      </c>
      <c r="P139" t="s">
        <v>74</v>
      </c>
      <c r="Q139" t="s">
        <v>74</v>
      </c>
      <c r="R139" t="s">
        <v>74</v>
      </c>
      <c r="S139" t="s">
        <v>74</v>
      </c>
      <c r="T139" t="s">
        <v>2663</v>
      </c>
      <c r="U139" t="s">
        <v>2664</v>
      </c>
      <c r="V139" t="s">
        <v>2665</v>
      </c>
      <c r="W139" t="s">
        <v>2666</v>
      </c>
      <c r="X139" t="s">
        <v>2667</v>
      </c>
      <c r="Y139" t="s">
        <v>2668</v>
      </c>
      <c r="Z139" t="s">
        <v>2669</v>
      </c>
      <c r="AA139" t="s">
        <v>2670</v>
      </c>
      <c r="AB139" t="s">
        <v>2671</v>
      </c>
      <c r="AC139" t="s">
        <v>2672</v>
      </c>
      <c r="AD139" t="s">
        <v>2673</v>
      </c>
      <c r="AE139" t="s">
        <v>2674</v>
      </c>
      <c r="AF139" t="s">
        <v>74</v>
      </c>
      <c r="AG139">
        <v>51</v>
      </c>
      <c r="AH139">
        <v>9</v>
      </c>
      <c r="AI139">
        <v>9</v>
      </c>
      <c r="AJ139">
        <v>0</v>
      </c>
      <c r="AK139">
        <v>16</v>
      </c>
      <c r="AL139" t="s">
        <v>121</v>
      </c>
      <c r="AM139" t="s">
        <v>122</v>
      </c>
      <c r="AN139" t="s">
        <v>123</v>
      </c>
      <c r="AO139" t="s">
        <v>124</v>
      </c>
      <c r="AP139" t="s">
        <v>125</v>
      </c>
      <c r="AQ139" t="s">
        <v>74</v>
      </c>
      <c r="AR139" t="s">
        <v>126</v>
      </c>
      <c r="AS139" t="s">
        <v>127</v>
      </c>
      <c r="AT139" t="s">
        <v>128</v>
      </c>
      <c r="AU139">
        <v>2018</v>
      </c>
      <c r="AV139">
        <v>37</v>
      </c>
      <c r="AW139">
        <v>3</v>
      </c>
      <c r="AX139" t="s">
        <v>74</v>
      </c>
      <c r="AY139" t="s">
        <v>74</v>
      </c>
      <c r="AZ139" t="s">
        <v>74</v>
      </c>
      <c r="BA139" t="s">
        <v>74</v>
      </c>
      <c r="BB139">
        <v>497</v>
      </c>
      <c r="BC139">
        <v>506</v>
      </c>
      <c r="BD139" t="s">
        <v>74</v>
      </c>
      <c r="BE139" t="s">
        <v>2675</v>
      </c>
      <c r="BF139" t="str">
        <f>HYPERLINK("http://dx.doi.org/10.2983/035.037.0305","http://dx.doi.org/10.2983/035.037.0305")</f>
        <v>http://dx.doi.org/10.2983/035.037.0305</v>
      </c>
      <c r="BG139" t="s">
        <v>74</v>
      </c>
      <c r="BH139" t="s">
        <v>74</v>
      </c>
      <c r="BI139">
        <v>10</v>
      </c>
      <c r="BJ139" t="s">
        <v>130</v>
      </c>
      <c r="BK139" t="s">
        <v>98</v>
      </c>
      <c r="BL139" t="s">
        <v>130</v>
      </c>
      <c r="BM139" t="s">
        <v>2676</v>
      </c>
      <c r="BN139" t="s">
        <v>74</v>
      </c>
      <c r="BO139" t="s">
        <v>74</v>
      </c>
      <c r="BP139" t="s">
        <v>74</v>
      </c>
      <c r="BQ139" t="s">
        <v>74</v>
      </c>
      <c r="BR139" t="s">
        <v>102</v>
      </c>
      <c r="BS139" t="s">
        <v>2677</v>
      </c>
      <c r="BT139" t="str">
        <f>HYPERLINK("https%3A%2F%2Fwww.webofscience.com%2Fwos%2Fwoscc%2Ffull-record%2FWOS:000443650900005","View Full Record in Web of Science")</f>
        <v>View Full Record in Web of Science</v>
      </c>
    </row>
    <row r="140" spans="1:72" x14ac:dyDescent="0.15">
      <c r="A140" t="s">
        <v>72</v>
      </c>
      <c r="B140" t="s">
        <v>2678</v>
      </c>
      <c r="C140" t="s">
        <v>74</v>
      </c>
      <c r="D140" t="s">
        <v>74</v>
      </c>
      <c r="E140" t="s">
        <v>74</v>
      </c>
      <c r="F140" t="s">
        <v>2679</v>
      </c>
      <c r="G140" t="s">
        <v>74</v>
      </c>
      <c r="H140" t="s">
        <v>74</v>
      </c>
      <c r="I140" t="s">
        <v>2680</v>
      </c>
      <c r="J140" t="s">
        <v>385</v>
      </c>
      <c r="K140" t="s">
        <v>74</v>
      </c>
      <c r="L140" t="s">
        <v>74</v>
      </c>
      <c r="M140" t="s">
        <v>78</v>
      </c>
      <c r="N140" t="s">
        <v>108</v>
      </c>
      <c r="O140" t="s">
        <v>74</v>
      </c>
      <c r="P140" t="s">
        <v>74</v>
      </c>
      <c r="Q140" t="s">
        <v>74</v>
      </c>
      <c r="R140" t="s">
        <v>74</v>
      </c>
      <c r="S140" t="s">
        <v>74</v>
      </c>
      <c r="T140" t="s">
        <v>2681</v>
      </c>
      <c r="U140" t="s">
        <v>2682</v>
      </c>
      <c r="V140" t="s">
        <v>2683</v>
      </c>
      <c r="W140" t="s">
        <v>2684</v>
      </c>
      <c r="X140" t="s">
        <v>2685</v>
      </c>
      <c r="Y140" t="s">
        <v>2686</v>
      </c>
      <c r="Z140" t="s">
        <v>2687</v>
      </c>
      <c r="AA140" t="s">
        <v>2688</v>
      </c>
      <c r="AB140" t="s">
        <v>2689</v>
      </c>
      <c r="AC140" t="s">
        <v>2690</v>
      </c>
      <c r="AD140" t="s">
        <v>2691</v>
      </c>
      <c r="AE140" t="s">
        <v>2692</v>
      </c>
      <c r="AF140" t="s">
        <v>74</v>
      </c>
      <c r="AG140">
        <v>72</v>
      </c>
      <c r="AH140">
        <v>12</v>
      </c>
      <c r="AI140">
        <v>13</v>
      </c>
      <c r="AJ140">
        <v>0</v>
      </c>
      <c r="AK140">
        <v>69</v>
      </c>
      <c r="AL140" t="s">
        <v>396</v>
      </c>
      <c r="AM140" t="s">
        <v>175</v>
      </c>
      <c r="AN140" t="s">
        <v>397</v>
      </c>
      <c r="AO140" t="s">
        <v>398</v>
      </c>
      <c r="AP140" t="s">
        <v>74</v>
      </c>
      <c r="AQ140" t="s">
        <v>74</v>
      </c>
      <c r="AR140" t="s">
        <v>385</v>
      </c>
      <c r="AS140" t="s">
        <v>399</v>
      </c>
      <c r="AT140" t="s">
        <v>179</v>
      </c>
      <c r="AU140">
        <v>2015</v>
      </c>
      <c r="AV140">
        <v>97</v>
      </c>
      <c r="AW140" t="s">
        <v>74</v>
      </c>
      <c r="AX140" t="s">
        <v>74</v>
      </c>
      <c r="AY140" t="s">
        <v>74</v>
      </c>
      <c r="AZ140" t="s">
        <v>74</v>
      </c>
      <c r="BA140" t="s">
        <v>74</v>
      </c>
      <c r="BB140">
        <v>46</v>
      </c>
      <c r="BC140">
        <v>52</v>
      </c>
      <c r="BD140" t="s">
        <v>74</v>
      </c>
      <c r="BE140" t="s">
        <v>2693</v>
      </c>
      <c r="BF140" t="str">
        <f>HYPERLINK("http://dx.doi.org/10.1016/j.toxicon.2015.02.005","http://dx.doi.org/10.1016/j.toxicon.2015.02.005")</f>
        <v>http://dx.doi.org/10.1016/j.toxicon.2015.02.005</v>
      </c>
      <c r="BG140" t="s">
        <v>74</v>
      </c>
      <c r="BH140" t="s">
        <v>74</v>
      </c>
      <c r="BI140">
        <v>7</v>
      </c>
      <c r="BJ140" t="s">
        <v>402</v>
      </c>
      <c r="BK140" t="s">
        <v>98</v>
      </c>
      <c r="BL140" t="s">
        <v>402</v>
      </c>
      <c r="BM140" t="s">
        <v>2694</v>
      </c>
      <c r="BN140">
        <v>25681577</v>
      </c>
      <c r="BO140" t="s">
        <v>1239</v>
      </c>
      <c r="BP140" t="s">
        <v>74</v>
      </c>
      <c r="BQ140" t="s">
        <v>74</v>
      </c>
      <c r="BR140" t="s">
        <v>102</v>
      </c>
      <c r="BS140" t="s">
        <v>2695</v>
      </c>
      <c r="BT140" t="str">
        <f>HYPERLINK("https%3A%2F%2Fwww.webofscience.com%2Fwos%2Fwoscc%2Ffull-record%2FWOS:000351803600006","View Full Record in Web of Science")</f>
        <v>View Full Record in Web of Science</v>
      </c>
    </row>
    <row r="141" spans="1:72" x14ac:dyDescent="0.15">
      <c r="A141" t="s">
        <v>72</v>
      </c>
      <c r="B141" t="s">
        <v>2696</v>
      </c>
      <c r="C141" t="s">
        <v>74</v>
      </c>
      <c r="D141" t="s">
        <v>74</v>
      </c>
      <c r="E141" t="s">
        <v>74</v>
      </c>
      <c r="F141" t="s">
        <v>2697</v>
      </c>
      <c r="G141" t="s">
        <v>74</v>
      </c>
      <c r="H141" t="s">
        <v>74</v>
      </c>
      <c r="I141" t="s">
        <v>2698</v>
      </c>
      <c r="J141" t="s">
        <v>335</v>
      </c>
      <c r="K141" t="s">
        <v>74</v>
      </c>
      <c r="L141" t="s">
        <v>74</v>
      </c>
      <c r="M141" t="s">
        <v>78</v>
      </c>
      <c r="N141" t="s">
        <v>108</v>
      </c>
      <c r="O141" t="s">
        <v>74</v>
      </c>
      <c r="P141" t="s">
        <v>74</v>
      </c>
      <c r="Q141" t="s">
        <v>74</v>
      </c>
      <c r="R141" t="s">
        <v>74</v>
      </c>
      <c r="S141" t="s">
        <v>74</v>
      </c>
      <c r="T141" t="s">
        <v>2699</v>
      </c>
      <c r="U141" t="s">
        <v>2700</v>
      </c>
      <c r="V141" t="s">
        <v>2701</v>
      </c>
      <c r="W141" t="s">
        <v>2702</v>
      </c>
      <c r="X141" t="s">
        <v>2703</v>
      </c>
      <c r="Y141" t="s">
        <v>2704</v>
      </c>
      <c r="Z141" t="s">
        <v>2705</v>
      </c>
      <c r="AA141" t="s">
        <v>2706</v>
      </c>
      <c r="AB141" t="s">
        <v>74</v>
      </c>
      <c r="AC141" t="s">
        <v>74</v>
      </c>
      <c r="AD141" t="s">
        <v>74</v>
      </c>
      <c r="AE141" t="s">
        <v>74</v>
      </c>
      <c r="AF141" t="s">
        <v>74</v>
      </c>
      <c r="AG141">
        <v>40</v>
      </c>
      <c r="AH141">
        <v>32</v>
      </c>
      <c r="AI141">
        <v>34</v>
      </c>
      <c r="AJ141">
        <v>0</v>
      </c>
      <c r="AK141">
        <v>12</v>
      </c>
      <c r="AL141" t="s">
        <v>199</v>
      </c>
      <c r="AM141" t="s">
        <v>200</v>
      </c>
      <c r="AN141" t="s">
        <v>201</v>
      </c>
      <c r="AO141" t="s">
        <v>347</v>
      </c>
      <c r="AP141" t="s">
        <v>348</v>
      </c>
      <c r="AQ141" t="s">
        <v>74</v>
      </c>
      <c r="AR141" t="s">
        <v>335</v>
      </c>
      <c r="AS141" t="s">
        <v>349</v>
      </c>
      <c r="AT141" t="s">
        <v>327</v>
      </c>
      <c r="AU141">
        <v>2007</v>
      </c>
      <c r="AV141">
        <v>6</v>
      </c>
      <c r="AW141">
        <v>1</v>
      </c>
      <c r="AX141" t="s">
        <v>74</v>
      </c>
      <c r="AY141" t="s">
        <v>74</v>
      </c>
      <c r="AZ141" t="s">
        <v>74</v>
      </c>
      <c r="BA141" t="s">
        <v>74</v>
      </c>
      <c r="BB141">
        <v>15</v>
      </c>
      <c r="BC141">
        <v>28</v>
      </c>
      <c r="BD141" t="s">
        <v>74</v>
      </c>
      <c r="BE141" t="s">
        <v>2707</v>
      </c>
      <c r="BF141" t="str">
        <f>HYPERLINK("http://dx.doi.org/10.1016/j.hal.2006.05.005","http://dx.doi.org/10.1016/j.hal.2006.05.005")</f>
        <v>http://dx.doi.org/10.1016/j.hal.2006.05.005</v>
      </c>
      <c r="BG141" t="s">
        <v>74</v>
      </c>
      <c r="BH141" t="s">
        <v>74</v>
      </c>
      <c r="BI141">
        <v>14</v>
      </c>
      <c r="BJ141" t="s">
        <v>352</v>
      </c>
      <c r="BK141" t="s">
        <v>98</v>
      </c>
      <c r="BL141" t="s">
        <v>352</v>
      </c>
      <c r="BM141" t="s">
        <v>2708</v>
      </c>
      <c r="BN141" t="s">
        <v>74</v>
      </c>
      <c r="BO141" t="s">
        <v>74</v>
      </c>
      <c r="BP141" t="s">
        <v>74</v>
      </c>
      <c r="BQ141" t="s">
        <v>74</v>
      </c>
      <c r="BR141" t="s">
        <v>102</v>
      </c>
      <c r="BS141" t="s">
        <v>2709</v>
      </c>
      <c r="BT141" t="str">
        <f>HYPERLINK("https%3A%2F%2Fwww.webofscience.com%2Fwos%2Fwoscc%2Ffull-record%2FWOS:000243846200002","View Full Record in Web of Science")</f>
        <v>View Full Record in Web of Science</v>
      </c>
    </row>
    <row r="142" spans="1:72" x14ac:dyDescent="0.15">
      <c r="A142" t="s">
        <v>72</v>
      </c>
      <c r="B142" t="s">
        <v>2710</v>
      </c>
      <c r="C142" t="s">
        <v>74</v>
      </c>
      <c r="D142" t="s">
        <v>74</v>
      </c>
      <c r="E142" t="s">
        <v>74</v>
      </c>
      <c r="F142" t="s">
        <v>2711</v>
      </c>
      <c r="G142" t="s">
        <v>74</v>
      </c>
      <c r="H142" t="s">
        <v>74</v>
      </c>
      <c r="I142" t="s">
        <v>2712</v>
      </c>
      <c r="J142" t="s">
        <v>335</v>
      </c>
      <c r="K142" t="s">
        <v>74</v>
      </c>
      <c r="L142" t="s">
        <v>74</v>
      </c>
      <c r="M142" t="s">
        <v>78</v>
      </c>
      <c r="N142" t="s">
        <v>108</v>
      </c>
      <c r="O142" t="s">
        <v>74</v>
      </c>
      <c r="P142" t="s">
        <v>74</v>
      </c>
      <c r="Q142" t="s">
        <v>74</v>
      </c>
      <c r="R142" t="s">
        <v>74</v>
      </c>
      <c r="S142" t="s">
        <v>74</v>
      </c>
      <c r="T142" t="s">
        <v>2713</v>
      </c>
      <c r="U142" t="s">
        <v>2714</v>
      </c>
      <c r="V142" t="s">
        <v>2715</v>
      </c>
      <c r="W142" t="s">
        <v>2716</v>
      </c>
      <c r="X142" t="s">
        <v>2717</v>
      </c>
      <c r="Y142" t="s">
        <v>2718</v>
      </c>
      <c r="Z142" t="s">
        <v>2719</v>
      </c>
      <c r="AA142" t="s">
        <v>2720</v>
      </c>
      <c r="AB142" t="s">
        <v>2721</v>
      </c>
      <c r="AC142" t="s">
        <v>2722</v>
      </c>
      <c r="AD142" t="s">
        <v>2722</v>
      </c>
      <c r="AE142" t="s">
        <v>2723</v>
      </c>
      <c r="AF142" t="s">
        <v>74</v>
      </c>
      <c r="AG142">
        <v>52</v>
      </c>
      <c r="AH142">
        <v>22</v>
      </c>
      <c r="AI142">
        <v>22</v>
      </c>
      <c r="AJ142">
        <v>0</v>
      </c>
      <c r="AK142">
        <v>20</v>
      </c>
      <c r="AL142" t="s">
        <v>297</v>
      </c>
      <c r="AM142" t="s">
        <v>200</v>
      </c>
      <c r="AN142" t="s">
        <v>298</v>
      </c>
      <c r="AO142" t="s">
        <v>347</v>
      </c>
      <c r="AP142" t="s">
        <v>348</v>
      </c>
      <c r="AQ142" t="s">
        <v>74</v>
      </c>
      <c r="AR142" t="s">
        <v>335</v>
      </c>
      <c r="AS142" t="s">
        <v>349</v>
      </c>
      <c r="AT142" t="s">
        <v>470</v>
      </c>
      <c r="AU142">
        <v>2010</v>
      </c>
      <c r="AV142">
        <v>9</v>
      </c>
      <c r="AW142">
        <v>2</v>
      </c>
      <c r="AX142" t="s">
        <v>74</v>
      </c>
      <c r="AY142" t="s">
        <v>74</v>
      </c>
      <c r="AZ142" t="s">
        <v>74</v>
      </c>
      <c r="BA142" t="s">
        <v>74</v>
      </c>
      <c r="BB142">
        <v>200</v>
      </c>
      <c r="BC142">
        <v>207</v>
      </c>
      <c r="BD142" t="s">
        <v>74</v>
      </c>
      <c r="BE142" t="s">
        <v>2724</v>
      </c>
      <c r="BF142" t="str">
        <f>HYPERLINK("http://dx.doi.org/10.1016/j.hal.2009.10.002","http://dx.doi.org/10.1016/j.hal.2009.10.002")</f>
        <v>http://dx.doi.org/10.1016/j.hal.2009.10.002</v>
      </c>
      <c r="BG142" t="s">
        <v>74</v>
      </c>
      <c r="BH142" t="s">
        <v>74</v>
      </c>
      <c r="BI142">
        <v>8</v>
      </c>
      <c r="BJ142" t="s">
        <v>352</v>
      </c>
      <c r="BK142" t="s">
        <v>98</v>
      </c>
      <c r="BL142" t="s">
        <v>352</v>
      </c>
      <c r="BM142" t="s">
        <v>2725</v>
      </c>
      <c r="BN142" t="s">
        <v>74</v>
      </c>
      <c r="BO142" t="s">
        <v>689</v>
      </c>
      <c r="BP142" t="s">
        <v>74</v>
      </c>
      <c r="BQ142" t="s">
        <v>74</v>
      </c>
      <c r="BR142" t="s">
        <v>102</v>
      </c>
      <c r="BS142" t="s">
        <v>2726</v>
      </c>
      <c r="BT142" t="str">
        <f>HYPERLINK("https%3A%2F%2Fwww.webofscience.com%2Fwos%2Fwoscc%2Ffull-record%2FWOS:000274093500010","View Full Record in Web of Science")</f>
        <v>View Full Record in Web of Science</v>
      </c>
    </row>
    <row r="143" spans="1:72" x14ac:dyDescent="0.15">
      <c r="A143" t="s">
        <v>72</v>
      </c>
      <c r="B143" t="s">
        <v>2727</v>
      </c>
      <c r="C143" t="s">
        <v>74</v>
      </c>
      <c r="D143" t="s">
        <v>74</v>
      </c>
      <c r="E143" t="s">
        <v>74</v>
      </c>
      <c r="F143" t="s">
        <v>2728</v>
      </c>
      <c r="G143" t="s">
        <v>74</v>
      </c>
      <c r="H143" t="s">
        <v>74</v>
      </c>
      <c r="I143" t="s">
        <v>2729</v>
      </c>
      <c r="J143" t="s">
        <v>335</v>
      </c>
      <c r="K143" t="s">
        <v>74</v>
      </c>
      <c r="L143" t="s">
        <v>74</v>
      </c>
      <c r="M143" t="s">
        <v>78</v>
      </c>
      <c r="N143" t="s">
        <v>108</v>
      </c>
      <c r="O143" t="s">
        <v>74</v>
      </c>
      <c r="P143" t="s">
        <v>74</v>
      </c>
      <c r="Q143" t="s">
        <v>74</v>
      </c>
      <c r="R143" t="s">
        <v>74</v>
      </c>
      <c r="S143" t="s">
        <v>74</v>
      </c>
      <c r="T143" t="s">
        <v>2730</v>
      </c>
      <c r="U143" t="s">
        <v>2731</v>
      </c>
      <c r="V143" t="s">
        <v>2732</v>
      </c>
      <c r="W143" t="s">
        <v>2733</v>
      </c>
      <c r="X143" t="s">
        <v>2734</v>
      </c>
      <c r="Y143" t="s">
        <v>2735</v>
      </c>
      <c r="Z143" t="s">
        <v>2736</v>
      </c>
      <c r="AA143" t="s">
        <v>2737</v>
      </c>
      <c r="AB143" t="s">
        <v>2738</v>
      </c>
      <c r="AC143" t="s">
        <v>2739</v>
      </c>
      <c r="AD143" t="s">
        <v>2740</v>
      </c>
      <c r="AE143" t="s">
        <v>2741</v>
      </c>
      <c r="AF143" t="s">
        <v>74</v>
      </c>
      <c r="AG143">
        <v>341</v>
      </c>
      <c r="AH143">
        <v>62</v>
      </c>
      <c r="AI143">
        <v>63</v>
      </c>
      <c r="AJ143">
        <v>8</v>
      </c>
      <c r="AK143">
        <v>97</v>
      </c>
      <c r="AL143" t="s">
        <v>199</v>
      </c>
      <c r="AM143" t="s">
        <v>200</v>
      </c>
      <c r="AN143" t="s">
        <v>201</v>
      </c>
      <c r="AO143" t="s">
        <v>347</v>
      </c>
      <c r="AP143" t="s">
        <v>348</v>
      </c>
      <c r="AQ143" t="s">
        <v>74</v>
      </c>
      <c r="AR143" t="s">
        <v>335</v>
      </c>
      <c r="AS143" t="s">
        <v>349</v>
      </c>
      <c r="AT143" t="s">
        <v>470</v>
      </c>
      <c r="AU143">
        <v>2021</v>
      </c>
      <c r="AV143">
        <v>102</v>
      </c>
      <c r="AW143" t="s">
        <v>74</v>
      </c>
      <c r="AX143" t="s">
        <v>74</v>
      </c>
      <c r="AY143" t="s">
        <v>74</v>
      </c>
      <c r="AZ143" t="s">
        <v>2742</v>
      </c>
      <c r="BA143" t="s">
        <v>74</v>
      </c>
      <c r="BB143" t="s">
        <v>74</v>
      </c>
      <c r="BC143" t="s">
        <v>74</v>
      </c>
      <c r="BD143">
        <v>101976</v>
      </c>
      <c r="BE143" t="s">
        <v>2743</v>
      </c>
      <c r="BF143" t="str">
        <f>HYPERLINK("http://dx.doi.org/10.1016/j.hal.2021.101976","http://dx.doi.org/10.1016/j.hal.2021.101976")</f>
        <v>http://dx.doi.org/10.1016/j.hal.2021.101976</v>
      </c>
      <c r="BG143" t="s">
        <v>74</v>
      </c>
      <c r="BH143" t="s">
        <v>1083</v>
      </c>
      <c r="BI143">
        <v>32</v>
      </c>
      <c r="BJ143" t="s">
        <v>352</v>
      </c>
      <c r="BK143" t="s">
        <v>2744</v>
      </c>
      <c r="BL143" t="s">
        <v>352</v>
      </c>
      <c r="BM143" t="s">
        <v>2745</v>
      </c>
      <c r="BN143">
        <v>33875184</v>
      </c>
      <c r="BO143" t="s">
        <v>2746</v>
      </c>
      <c r="BP143" t="s">
        <v>74</v>
      </c>
      <c r="BQ143" t="s">
        <v>74</v>
      </c>
      <c r="BR143" t="s">
        <v>102</v>
      </c>
      <c r="BS143" t="s">
        <v>2747</v>
      </c>
      <c r="BT143" t="str">
        <f>HYPERLINK("https%3A%2F%2Fwww.webofscience.com%2Fwos%2Fwoscc%2Ffull-record%2FWOS:000744431800001","View Full Record in Web of Science")</f>
        <v>View Full Record in Web of Science</v>
      </c>
    </row>
    <row r="144" spans="1:72" x14ac:dyDescent="0.15">
      <c r="A144" t="s">
        <v>72</v>
      </c>
      <c r="B144" t="s">
        <v>2748</v>
      </c>
      <c r="C144" t="s">
        <v>74</v>
      </c>
      <c r="D144" t="s">
        <v>74</v>
      </c>
      <c r="E144" t="s">
        <v>74</v>
      </c>
      <c r="F144" t="s">
        <v>2749</v>
      </c>
      <c r="G144" t="s">
        <v>74</v>
      </c>
      <c r="H144" t="s">
        <v>74</v>
      </c>
      <c r="I144" t="s">
        <v>2750</v>
      </c>
      <c r="J144" t="s">
        <v>917</v>
      </c>
      <c r="K144" t="s">
        <v>74</v>
      </c>
      <c r="L144" t="s">
        <v>74</v>
      </c>
      <c r="M144" t="s">
        <v>78</v>
      </c>
      <c r="N144" t="s">
        <v>108</v>
      </c>
      <c r="O144" t="s">
        <v>74</v>
      </c>
      <c r="P144" t="s">
        <v>74</v>
      </c>
      <c r="Q144" t="s">
        <v>74</v>
      </c>
      <c r="R144" t="s">
        <v>74</v>
      </c>
      <c r="S144" t="s">
        <v>74</v>
      </c>
      <c r="T144" t="s">
        <v>2751</v>
      </c>
      <c r="U144" t="s">
        <v>2752</v>
      </c>
      <c r="V144" t="s">
        <v>2753</v>
      </c>
      <c r="W144" t="s">
        <v>2754</v>
      </c>
      <c r="X144" t="s">
        <v>2755</v>
      </c>
      <c r="Y144" t="s">
        <v>2756</v>
      </c>
      <c r="Z144" t="s">
        <v>2669</v>
      </c>
      <c r="AA144" t="s">
        <v>74</v>
      </c>
      <c r="AB144" t="s">
        <v>2757</v>
      </c>
      <c r="AC144" t="s">
        <v>2758</v>
      </c>
      <c r="AD144" t="s">
        <v>2759</v>
      </c>
      <c r="AE144" t="s">
        <v>2760</v>
      </c>
      <c r="AF144" t="s">
        <v>74</v>
      </c>
      <c r="AG144">
        <v>67</v>
      </c>
      <c r="AH144">
        <v>31</v>
      </c>
      <c r="AI144">
        <v>32</v>
      </c>
      <c r="AJ144">
        <v>0</v>
      </c>
      <c r="AK144">
        <v>32</v>
      </c>
      <c r="AL144" t="s">
        <v>174</v>
      </c>
      <c r="AM144" t="s">
        <v>175</v>
      </c>
      <c r="AN144" t="s">
        <v>176</v>
      </c>
      <c r="AO144" t="s">
        <v>931</v>
      </c>
      <c r="AP144" t="s">
        <v>932</v>
      </c>
      <c r="AQ144" t="s">
        <v>74</v>
      </c>
      <c r="AR144" t="s">
        <v>933</v>
      </c>
      <c r="AS144" t="s">
        <v>934</v>
      </c>
      <c r="AT144" t="s">
        <v>327</v>
      </c>
      <c r="AU144">
        <v>2018</v>
      </c>
      <c r="AV144">
        <v>232</v>
      </c>
      <c r="AW144" t="s">
        <v>74</v>
      </c>
      <c r="AX144" t="s">
        <v>74</v>
      </c>
      <c r="AY144" t="s">
        <v>74</v>
      </c>
      <c r="AZ144" t="s">
        <v>74</v>
      </c>
      <c r="BA144" t="s">
        <v>74</v>
      </c>
      <c r="BB144">
        <v>284</v>
      </c>
      <c r="BC144">
        <v>292</v>
      </c>
      <c r="BD144" t="s">
        <v>74</v>
      </c>
      <c r="BE144" t="s">
        <v>2761</v>
      </c>
      <c r="BF144" t="str">
        <f>HYPERLINK("http://dx.doi.org/10.1016/j.envpol.2017.09.050","http://dx.doi.org/10.1016/j.envpol.2017.09.050")</f>
        <v>http://dx.doi.org/10.1016/j.envpol.2017.09.050</v>
      </c>
      <c r="BG144" t="s">
        <v>74</v>
      </c>
      <c r="BH144" t="s">
        <v>74</v>
      </c>
      <c r="BI144">
        <v>9</v>
      </c>
      <c r="BJ144" t="s">
        <v>710</v>
      </c>
      <c r="BK144" t="s">
        <v>98</v>
      </c>
      <c r="BL144" t="s">
        <v>711</v>
      </c>
      <c r="BM144" t="s">
        <v>2762</v>
      </c>
      <c r="BN144">
        <v>28947316</v>
      </c>
      <c r="BO144" t="s">
        <v>74</v>
      </c>
      <c r="BP144" t="s">
        <v>74</v>
      </c>
      <c r="BQ144" t="s">
        <v>74</v>
      </c>
      <c r="BR144" t="s">
        <v>102</v>
      </c>
      <c r="BS144" t="s">
        <v>2763</v>
      </c>
      <c r="BT144" t="str">
        <f>HYPERLINK("https%3A%2F%2Fwww.webofscience.com%2Fwos%2Fwoscc%2Ffull-record%2FWOS:000414881300030","View Full Record in Web of Science")</f>
        <v>View Full Record in Web of Science</v>
      </c>
    </row>
    <row r="145" spans="1:72" x14ac:dyDescent="0.15">
      <c r="A145" t="s">
        <v>72</v>
      </c>
      <c r="B145" t="s">
        <v>2764</v>
      </c>
      <c r="C145" t="s">
        <v>74</v>
      </c>
      <c r="D145" t="s">
        <v>74</v>
      </c>
      <c r="E145" t="s">
        <v>74</v>
      </c>
      <c r="F145" t="s">
        <v>2765</v>
      </c>
      <c r="G145" t="s">
        <v>74</v>
      </c>
      <c r="H145" t="s">
        <v>74</v>
      </c>
      <c r="I145" t="s">
        <v>2766</v>
      </c>
      <c r="J145" t="s">
        <v>2767</v>
      </c>
      <c r="K145" t="s">
        <v>74</v>
      </c>
      <c r="L145" t="s">
        <v>74</v>
      </c>
      <c r="M145" t="s">
        <v>78</v>
      </c>
      <c r="N145" t="s">
        <v>108</v>
      </c>
      <c r="O145" t="s">
        <v>74</v>
      </c>
      <c r="P145" t="s">
        <v>74</v>
      </c>
      <c r="Q145" t="s">
        <v>74</v>
      </c>
      <c r="R145" t="s">
        <v>74</v>
      </c>
      <c r="S145" t="s">
        <v>74</v>
      </c>
      <c r="T145" t="s">
        <v>2768</v>
      </c>
      <c r="U145" t="s">
        <v>2769</v>
      </c>
      <c r="V145" t="s">
        <v>2770</v>
      </c>
      <c r="W145" t="s">
        <v>2771</v>
      </c>
      <c r="X145" t="s">
        <v>2772</v>
      </c>
      <c r="Y145" t="s">
        <v>2773</v>
      </c>
      <c r="Z145" t="s">
        <v>2774</v>
      </c>
      <c r="AA145" t="s">
        <v>2775</v>
      </c>
      <c r="AB145" t="s">
        <v>2776</v>
      </c>
      <c r="AC145" t="s">
        <v>2777</v>
      </c>
      <c r="AD145" t="s">
        <v>2778</v>
      </c>
      <c r="AE145" t="s">
        <v>2779</v>
      </c>
      <c r="AF145" t="s">
        <v>74</v>
      </c>
      <c r="AG145">
        <v>35</v>
      </c>
      <c r="AH145">
        <v>19</v>
      </c>
      <c r="AI145">
        <v>19</v>
      </c>
      <c r="AJ145">
        <v>0</v>
      </c>
      <c r="AK145">
        <v>11</v>
      </c>
      <c r="AL145" t="s">
        <v>2780</v>
      </c>
      <c r="AM145" t="s">
        <v>2781</v>
      </c>
      <c r="AN145" t="s">
        <v>2782</v>
      </c>
      <c r="AO145" t="s">
        <v>2783</v>
      </c>
      <c r="AP145" t="s">
        <v>74</v>
      </c>
      <c r="AQ145" t="s">
        <v>74</v>
      </c>
      <c r="AR145" t="s">
        <v>2784</v>
      </c>
      <c r="AS145" t="s">
        <v>2785</v>
      </c>
      <c r="AT145" t="s">
        <v>74</v>
      </c>
      <c r="AU145">
        <v>2010</v>
      </c>
      <c r="AV145">
        <v>45</v>
      </c>
      <c r="AW145">
        <v>2</v>
      </c>
      <c r="AX145" t="s">
        <v>74</v>
      </c>
      <c r="AY145" t="s">
        <v>74</v>
      </c>
      <c r="AZ145" t="s">
        <v>74</v>
      </c>
      <c r="BA145" t="s">
        <v>74</v>
      </c>
      <c r="BB145">
        <v>195</v>
      </c>
      <c r="BC145">
        <v>204</v>
      </c>
      <c r="BD145" t="s">
        <v>74</v>
      </c>
      <c r="BE145" t="s">
        <v>74</v>
      </c>
      <c r="BF145" t="s">
        <v>74</v>
      </c>
      <c r="BG145" t="s">
        <v>74</v>
      </c>
      <c r="BH145" t="s">
        <v>74</v>
      </c>
      <c r="BI145">
        <v>10</v>
      </c>
      <c r="BJ145" t="s">
        <v>438</v>
      </c>
      <c r="BK145" t="s">
        <v>98</v>
      </c>
      <c r="BL145" t="s">
        <v>438</v>
      </c>
      <c r="BM145" t="s">
        <v>2786</v>
      </c>
      <c r="BN145" t="s">
        <v>74</v>
      </c>
      <c r="BO145" t="s">
        <v>74</v>
      </c>
      <c r="BP145" t="s">
        <v>74</v>
      </c>
      <c r="BQ145" t="s">
        <v>74</v>
      </c>
      <c r="BR145" t="s">
        <v>102</v>
      </c>
      <c r="BS145" t="s">
        <v>2787</v>
      </c>
      <c r="BT145" t="str">
        <f>HYPERLINK("https%3A%2F%2Fwww.webofscience.com%2Fwos%2Fwoscc%2Ffull-record%2FWOS:000281186300001","View Full Record in Web of Science")</f>
        <v>View Full Record in Web of Science</v>
      </c>
    </row>
    <row r="146" spans="1:72" x14ac:dyDescent="0.15">
      <c r="A146" t="s">
        <v>72</v>
      </c>
      <c r="B146" t="s">
        <v>2788</v>
      </c>
      <c r="C146" t="s">
        <v>74</v>
      </c>
      <c r="D146" t="s">
        <v>74</v>
      </c>
      <c r="E146" t="s">
        <v>74</v>
      </c>
      <c r="F146" t="s">
        <v>2789</v>
      </c>
      <c r="G146" t="s">
        <v>74</v>
      </c>
      <c r="H146" t="s">
        <v>74</v>
      </c>
      <c r="I146" t="s">
        <v>2790</v>
      </c>
      <c r="J146" t="s">
        <v>289</v>
      </c>
      <c r="K146" t="s">
        <v>74</v>
      </c>
      <c r="L146" t="s">
        <v>74</v>
      </c>
      <c r="M146" t="s">
        <v>78</v>
      </c>
      <c r="N146" t="s">
        <v>108</v>
      </c>
      <c r="O146" t="s">
        <v>74</v>
      </c>
      <c r="P146" t="s">
        <v>74</v>
      </c>
      <c r="Q146" t="s">
        <v>74</v>
      </c>
      <c r="R146" t="s">
        <v>74</v>
      </c>
      <c r="S146" t="s">
        <v>74</v>
      </c>
      <c r="T146" t="s">
        <v>2791</v>
      </c>
      <c r="U146" t="s">
        <v>2792</v>
      </c>
      <c r="V146" t="s">
        <v>2793</v>
      </c>
      <c r="W146" t="s">
        <v>2794</v>
      </c>
      <c r="X146" t="s">
        <v>74</v>
      </c>
      <c r="Y146" t="s">
        <v>2795</v>
      </c>
      <c r="Z146" t="s">
        <v>2796</v>
      </c>
      <c r="AA146" t="s">
        <v>2797</v>
      </c>
      <c r="AB146" t="s">
        <v>2798</v>
      </c>
      <c r="AC146" t="s">
        <v>2799</v>
      </c>
      <c r="AD146" t="s">
        <v>2800</v>
      </c>
      <c r="AE146" t="s">
        <v>2801</v>
      </c>
      <c r="AF146" t="s">
        <v>74</v>
      </c>
      <c r="AG146">
        <v>38</v>
      </c>
      <c r="AH146">
        <v>5</v>
      </c>
      <c r="AI146">
        <v>5</v>
      </c>
      <c r="AJ146">
        <v>0</v>
      </c>
      <c r="AK146">
        <v>49</v>
      </c>
      <c r="AL146" t="s">
        <v>297</v>
      </c>
      <c r="AM146" t="s">
        <v>200</v>
      </c>
      <c r="AN146" t="s">
        <v>298</v>
      </c>
      <c r="AO146" t="s">
        <v>299</v>
      </c>
      <c r="AP146" t="s">
        <v>1929</v>
      </c>
      <c r="AQ146" t="s">
        <v>74</v>
      </c>
      <c r="AR146" t="s">
        <v>289</v>
      </c>
      <c r="AS146" t="s">
        <v>300</v>
      </c>
      <c r="AT146" t="s">
        <v>94</v>
      </c>
      <c r="AU146">
        <v>2017</v>
      </c>
      <c r="AV146">
        <v>479</v>
      </c>
      <c r="AW146" t="s">
        <v>74</v>
      </c>
      <c r="AX146" t="s">
        <v>74</v>
      </c>
      <c r="AY146" t="s">
        <v>74</v>
      </c>
      <c r="AZ146" t="s">
        <v>74</v>
      </c>
      <c r="BA146" t="s">
        <v>74</v>
      </c>
      <c r="BB146">
        <v>120</v>
      </c>
      <c r="BC146">
        <v>124</v>
      </c>
      <c r="BD146" t="s">
        <v>74</v>
      </c>
      <c r="BE146" t="s">
        <v>2802</v>
      </c>
      <c r="BF146" t="str">
        <f>HYPERLINK("http://dx.doi.org/10.1016/j.aquaculture.2017.05.034","http://dx.doi.org/10.1016/j.aquaculture.2017.05.034")</f>
        <v>http://dx.doi.org/10.1016/j.aquaculture.2017.05.034</v>
      </c>
      <c r="BG146" t="s">
        <v>74</v>
      </c>
      <c r="BH146" t="s">
        <v>74</v>
      </c>
      <c r="BI146">
        <v>5</v>
      </c>
      <c r="BJ146" t="s">
        <v>130</v>
      </c>
      <c r="BK146" t="s">
        <v>98</v>
      </c>
      <c r="BL146" t="s">
        <v>130</v>
      </c>
      <c r="BM146" t="s">
        <v>2803</v>
      </c>
      <c r="BN146" t="s">
        <v>74</v>
      </c>
      <c r="BO146" t="s">
        <v>74</v>
      </c>
      <c r="BP146" t="s">
        <v>74</v>
      </c>
      <c r="BQ146" t="s">
        <v>74</v>
      </c>
      <c r="BR146" t="s">
        <v>102</v>
      </c>
      <c r="BS146" t="s">
        <v>2804</v>
      </c>
      <c r="BT146" t="str">
        <f>HYPERLINK("https%3A%2F%2Fwww.webofscience.com%2Fwos%2Fwoscc%2Ffull-record%2FWOS:000408034700016","View Full Record in Web of Science")</f>
        <v>View Full Record in Web of Science</v>
      </c>
    </row>
    <row r="147" spans="1:72" x14ac:dyDescent="0.15">
      <c r="A147" t="s">
        <v>72</v>
      </c>
      <c r="B147" t="s">
        <v>2805</v>
      </c>
      <c r="C147" t="s">
        <v>74</v>
      </c>
      <c r="D147" t="s">
        <v>74</v>
      </c>
      <c r="E147" t="s">
        <v>74</v>
      </c>
      <c r="F147" t="s">
        <v>2806</v>
      </c>
      <c r="G147" t="s">
        <v>74</v>
      </c>
      <c r="H147" t="s">
        <v>74</v>
      </c>
      <c r="I147" t="s">
        <v>2807</v>
      </c>
      <c r="J147" t="s">
        <v>2808</v>
      </c>
      <c r="K147" t="s">
        <v>74</v>
      </c>
      <c r="L147" t="s">
        <v>74</v>
      </c>
      <c r="M147" t="s">
        <v>78</v>
      </c>
      <c r="N147" t="s">
        <v>108</v>
      </c>
      <c r="O147" t="s">
        <v>74</v>
      </c>
      <c r="P147" t="s">
        <v>74</v>
      </c>
      <c r="Q147" t="s">
        <v>74</v>
      </c>
      <c r="R147" t="s">
        <v>74</v>
      </c>
      <c r="S147" t="s">
        <v>74</v>
      </c>
      <c r="T147" t="s">
        <v>2809</v>
      </c>
      <c r="U147" t="s">
        <v>2810</v>
      </c>
      <c r="V147" t="s">
        <v>2811</v>
      </c>
      <c r="W147" t="s">
        <v>2812</v>
      </c>
      <c r="X147" t="s">
        <v>2813</v>
      </c>
      <c r="Y147" t="s">
        <v>2814</v>
      </c>
      <c r="Z147" t="s">
        <v>2815</v>
      </c>
      <c r="AA147" t="s">
        <v>74</v>
      </c>
      <c r="AB147" t="s">
        <v>2816</v>
      </c>
      <c r="AC147" t="s">
        <v>74</v>
      </c>
      <c r="AD147" t="s">
        <v>74</v>
      </c>
      <c r="AE147" t="s">
        <v>74</v>
      </c>
      <c r="AF147" t="s">
        <v>74</v>
      </c>
      <c r="AG147">
        <v>26</v>
      </c>
      <c r="AH147">
        <v>31</v>
      </c>
      <c r="AI147">
        <v>34</v>
      </c>
      <c r="AJ147">
        <v>0</v>
      </c>
      <c r="AK147">
        <v>15</v>
      </c>
      <c r="AL147" t="s">
        <v>148</v>
      </c>
      <c r="AM147" t="s">
        <v>149</v>
      </c>
      <c r="AN147" t="s">
        <v>150</v>
      </c>
      <c r="AO147" t="s">
        <v>2817</v>
      </c>
      <c r="AP147" t="s">
        <v>2818</v>
      </c>
      <c r="AQ147" t="s">
        <v>74</v>
      </c>
      <c r="AR147" t="s">
        <v>2819</v>
      </c>
      <c r="AS147" t="s">
        <v>2820</v>
      </c>
      <c r="AT147" t="s">
        <v>454</v>
      </c>
      <c r="AU147">
        <v>2010</v>
      </c>
      <c r="AV147">
        <v>12</v>
      </c>
      <c r="AW147">
        <v>5</v>
      </c>
      <c r="AX147" t="s">
        <v>74</v>
      </c>
      <c r="AY147" t="s">
        <v>74</v>
      </c>
      <c r="AZ147" t="s">
        <v>74</v>
      </c>
      <c r="BA147" t="s">
        <v>74</v>
      </c>
      <c r="BB147">
        <v>579</v>
      </c>
      <c r="BC147">
        <v>585</v>
      </c>
      <c r="BD147" t="s">
        <v>74</v>
      </c>
      <c r="BE147" t="s">
        <v>2821</v>
      </c>
      <c r="BF147" t="str">
        <f>HYPERLINK("http://dx.doi.org/10.1007/s10126-009-9245-7","http://dx.doi.org/10.1007/s10126-009-9245-7")</f>
        <v>http://dx.doi.org/10.1007/s10126-009-9245-7</v>
      </c>
      <c r="BG147" t="s">
        <v>74</v>
      </c>
      <c r="BH147" t="s">
        <v>74</v>
      </c>
      <c r="BI147">
        <v>7</v>
      </c>
      <c r="BJ147" t="s">
        <v>2822</v>
      </c>
      <c r="BK147" t="s">
        <v>98</v>
      </c>
      <c r="BL147" t="s">
        <v>2822</v>
      </c>
      <c r="BM147" t="s">
        <v>2823</v>
      </c>
      <c r="BN147">
        <v>19997768</v>
      </c>
      <c r="BO147" t="s">
        <v>74</v>
      </c>
      <c r="BP147" t="s">
        <v>74</v>
      </c>
      <c r="BQ147" t="s">
        <v>74</v>
      </c>
      <c r="BR147" t="s">
        <v>102</v>
      </c>
      <c r="BS147" t="s">
        <v>2824</v>
      </c>
      <c r="BT147" t="str">
        <f>HYPERLINK("https%3A%2F%2Fwww.webofscience.com%2Fwos%2Fwoscc%2Ffull-record%2FWOS:000282592900010","View Full Record in Web of Science")</f>
        <v>View Full Record in Web of Science</v>
      </c>
    </row>
    <row r="148" spans="1:72" x14ac:dyDescent="0.15">
      <c r="A148" t="s">
        <v>72</v>
      </c>
      <c r="B148" t="s">
        <v>2825</v>
      </c>
      <c r="C148" t="s">
        <v>74</v>
      </c>
      <c r="D148" t="s">
        <v>74</v>
      </c>
      <c r="E148" t="s">
        <v>74</v>
      </c>
      <c r="F148" t="s">
        <v>2826</v>
      </c>
      <c r="G148" t="s">
        <v>74</v>
      </c>
      <c r="H148" t="s">
        <v>74</v>
      </c>
      <c r="I148" t="s">
        <v>2827</v>
      </c>
      <c r="J148" t="s">
        <v>385</v>
      </c>
      <c r="K148" t="s">
        <v>74</v>
      </c>
      <c r="L148" t="s">
        <v>74</v>
      </c>
      <c r="M148" t="s">
        <v>78</v>
      </c>
      <c r="N148" t="s">
        <v>108</v>
      </c>
      <c r="O148" t="s">
        <v>74</v>
      </c>
      <c r="P148" t="s">
        <v>74</v>
      </c>
      <c r="Q148" t="s">
        <v>74</v>
      </c>
      <c r="R148" t="s">
        <v>74</v>
      </c>
      <c r="S148" t="s">
        <v>74</v>
      </c>
      <c r="T148" t="s">
        <v>2828</v>
      </c>
      <c r="U148" t="s">
        <v>2829</v>
      </c>
      <c r="V148" t="s">
        <v>2830</v>
      </c>
      <c r="W148" t="s">
        <v>2831</v>
      </c>
      <c r="X148" t="s">
        <v>2832</v>
      </c>
      <c r="Y148" t="s">
        <v>2833</v>
      </c>
      <c r="Z148" t="s">
        <v>2834</v>
      </c>
      <c r="AA148" t="s">
        <v>2835</v>
      </c>
      <c r="AB148" t="s">
        <v>2836</v>
      </c>
      <c r="AC148" t="s">
        <v>2837</v>
      </c>
      <c r="AD148" t="s">
        <v>2838</v>
      </c>
      <c r="AE148" t="s">
        <v>2839</v>
      </c>
      <c r="AF148" t="s">
        <v>74</v>
      </c>
      <c r="AG148">
        <v>58</v>
      </c>
      <c r="AH148">
        <v>55</v>
      </c>
      <c r="AI148">
        <v>60</v>
      </c>
      <c r="AJ148">
        <v>1</v>
      </c>
      <c r="AK148">
        <v>56</v>
      </c>
      <c r="AL148" t="s">
        <v>396</v>
      </c>
      <c r="AM148" t="s">
        <v>175</v>
      </c>
      <c r="AN148" t="s">
        <v>397</v>
      </c>
      <c r="AO148" t="s">
        <v>398</v>
      </c>
      <c r="AP148" t="s">
        <v>74</v>
      </c>
      <c r="AQ148" t="s">
        <v>74</v>
      </c>
      <c r="AR148" t="s">
        <v>385</v>
      </c>
      <c r="AS148" t="s">
        <v>399</v>
      </c>
      <c r="AT148" t="s">
        <v>1630</v>
      </c>
      <c r="AU148">
        <v>2012</v>
      </c>
      <c r="AV148">
        <v>60</v>
      </c>
      <c r="AW148">
        <v>4</v>
      </c>
      <c r="AX148" t="s">
        <v>74</v>
      </c>
      <c r="AY148" t="s">
        <v>74</v>
      </c>
      <c r="AZ148" t="s">
        <v>2742</v>
      </c>
      <c r="BA148" t="s">
        <v>74</v>
      </c>
      <c r="BB148">
        <v>582</v>
      </c>
      <c r="BC148">
        <v>595</v>
      </c>
      <c r="BD148" t="s">
        <v>74</v>
      </c>
      <c r="BE148" t="s">
        <v>2840</v>
      </c>
      <c r="BF148" t="str">
        <f>HYPERLINK("http://dx.doi.org/10.1016/j.toxicon.2012.04.351","http://dx.doi.org/10.1016/j.toxicon.2012.04.351")</f>
        <v>http://dx.doi.org/10.1016/j.toxicon.2012.04.351</v>
      </c>
      <c r="BG148" t="s">
        <v>74</v>
      </c>
      <c r="BH148" t="s">
        <v>74</v>
      </c>
      <c r="BI148">
        <v>14</v>
      </c>
      <c r="BJ148" t="s">
        <v>402</v>
      </c>
      <c r="BK148" t="s">
        <v>98</v>
      </c>
      <c r="BL148" t="s">
        <v>402</v>
      </c>
      <c r="BM148" t="s">
        <v>2841</v>
      </c>
      <c r="BN148">
        <v>22575282</v>
      </c>
      <c r="BO148" t="s">
        <v>689</v>
      </c>
      <c r="BP148" t="s">
        <v>74</v>
      </c>
      <c r="BQ148" t="s">
        <v>74</v>
      </c>
      <c r="BR148" t="s">
        <v>102</v>
      </c>
      <c r="BS148" t="s">
        <v>2842</v>
      </c>
      <c r="BT148" t="str">
        <f>HYPERLINK("https%3A%2F%2Fwww.webofscience.com%2Fwos%2Fwoscc%2Ffull-record%2FWOS:000306777100016","View Full Record in Web of Science")</f>
        <v>View Full Record in Web of Science</v>
      </c>
    </row>
    <row r="149" spans="1:72" x14ac:dyDescent="0.15">
      <c r="A149" t="s">
        <v>72</v>
      </c>
      <c r="B149" t="s">
        <v>2843</v>
      </c>
      <c r="C149" t="s">
        <v>74</v>
      </c>
      <c r="D149" t="s">
        <v>74</v>
      </c>
      <c r="E149" t="s">
        <v>74</v>
      </c>
      <c r="F149" t="s">
        <v>2844</v>
      </c>
      <c r="G149" t="s">
        <v>74</v>
      </c>
      <c r="H149" t="s">
        <v>74</v>
      </c>
      <c r="I149" t="s">
        <v>2845</v>
      </c>
      <c r="J149" t="s">
        <v>385</v>
      </c>
      <c r="K149" t="s">
        <v>74</v>
      </c>
      <c r="L149" t="s">
        <v>74</v>
      </c>
      <c r="M149" t="s">
        <v>78</v>
      </c>
      <c r="N149" t="s">
        <v>108</v>
      </c>
      <c r="O149" t="s">
        <v>74</v>
      </c>
      <c r="P149" t="s">
        <v>74</v>
      </c>
      <c r="Q149" t="s">
        <v>74</v>
      </c>
      <c r="R149" t="s">
        <v>74</v>
      </c>
      <c r="S149" t="s">
        <v>74</v>
      </c>
      <c r="T149" t="s">
        <v>2846</v>
      </c>
      <c r="U149" t="s">
        <v>2847</v>
      </c>
      <c r="V149" t="s">
        <v>2848</v>
      </c>
      <c r="W149" t="s">
        <v>2849</v>
      </c>
      <c r="X149" t="s">
        <v>2540</v>
      </c>
      <c r="Y149" t="s">
        <v>2850</v>
      </c>
      <c r="Z149" t="s">
        <v>2851</v>
      </c>
      <c r="AA149" t="s">
        <v>2720</v>
      </c>
      <c r="AB149" t="s">
        <v>2852</v>
      </c>
      <c r="AC149" t="s">
        <v>74</v>
      </c>
      <c r="AD149" t="s">
        <v>74</v>
      </c>
      <c r="AE149" t="s">
        <v>74</v>
      </c>
      <c r="AF149" t="s">
        <v>74</v>
      </c>
      <c r="AG149">
        <v>54</v>
      </c>
      <c r="AH149">
        <v>60</v>
      </c>
      <c r="AI149">
        <v>69</v>
      </c>
      <c r="AJ149">
        <v>0</v>
      </c>
      <c r="AK149">
        <v>23</v>
      </c>
      <c r="AL149" t="s">
        <v>396</v>
      </c>
      <c r="AM149" t="s">
        <v>175</v>
      </c>
      <c r="AN149" t="s">
        <v>397</v>
      </c>
      <c r="AO149" t="s">
        <v>398</v>
      </c>
      <c r="AP149" t="s">
        <v>74</v>
      </c>
      <c r="AQ149" t="s">
        <v>74</v>
      </c>
      <c r="AR149" t="s">
        <v>385</v>
      </c>
      <c r="AS149" t="s">
        <v>399</v>
      </c>
      <c r="AT149" t="s">
        <v>827</v>
      </c>
      <c r="AU149">
        <v>2008</v>
      </c>
      <c r="AV149">
        <v>52</v>
      </c>
      <c r="AW149">
        <v>1</v>
      </c>
      <c r="AX149" t="s">
        <v>74</v>
      </c>
      <c r="AY149" t="s">
        <v>74</v>
      </c>
      <c r="AZ149" t="s">
        <v>74</v>
      </c>
      <c r="BA149" t="s">
        <v>74</v>
      </c>
      <c r="BB149">
        <v>39</v>
      </c>
      <c r="BC149">
        <v>48</v>
      </c>
      <c r="BD149" t="s">
        <v>74</v>
      </c>
      <c r="BE149" t="s">
        <v>2853</v>
      </c>
      <c r="BF149" t="str">
        <f>HYPERLINK("http://dx.doi.org/10.1016/j.toxicon.2008.05.006","http://dx.doi.org/10.1016/j.toxicon.2008.05.006")</f>
        <v>http://dx.doi.org/10.1016/j.toxicon.2008.05.006</v>
      </c>
      <c r="BG149" t="s">
        <v>74</v>
      </c>
      <c r="BH149" t="s">
        <v>74</v>
      </c>
      <c r="BI149">
        <v>10</v>
      </c>
      <c r="BJ149" t="s">
        <v>402</v>
      </c>
      <c r="BK149" t="s">
        <v>98</v>
      </c>
      <c r="BL149" t="s">
        <v>402</v>
      </c>
      <c r="BM149" t="s">
        <v>2126</v>
      </c>
      <c r="BN149">
        <v>18573273</v>
      </c>
      <c r="BO149" t="s">
        <v>689</v>
      </c>
      <c r="BP149" t="s">
        <v>74</v>
      </c>
      <c r="BQ149" t="s">
        <v>74</v>
      </c>
      <c r="BR149" t="s">
        <v>102</v>
      </c>
      <c r="BS149" t="s">
        <v>2854</v>
      </c>
      <c r="BT149" t="str">
        <f>HYPERLINK("https%3A%2F%2Fwww.webofscience.com%2Fwos%2Fwoscc%2Ffull-record%2FWOS:000258816500005","View Full Record in Web of Science")</f>
        <v>View Full Record in Web of Science</v>
      </c>
    </row>
    <row r="150" spans="1:72" x14ac:dyDescent="0.15">
      <c r="A150" t="s">
        <v>72</v>
      </c>
      <c r="B150" t="s">
        <v>2855</v>
      </c>
      <c r="C150" t="s">
        <v>74</v>
      </c>
      <c r="D150" t="s">
        <v>74</v>
      </c>
      <c r="E150" t="s">
        <v>74</v>
      </c>
      <c r="F150" t="s">
        <v>2856</v>
      </c>
      <c r="G150" t="s">
        <v>74</v>
      </c>
      <c r="H150" t="s">
        <v>74</v>
      </c>
      <c r="I150" t="s">
        <v>2857</v>
      </c>
      <c r="J150" t="s">
        <v>107</v>
      </c>
      <c r="K150" t="s">
        <v>74</v>
      </c>
      <c r="L150" t="s">
        <v>74</v>
      </c>
      <c r="M150" t="s">
        <v>78</v>
      </c>
      <c r="N150" t="s">
        <v>108</v>
      </c>
      <c r="O150" t="s">
        <v>74</v>
      </c>
      <c r="P150" t="s">
        <v>74</v>
      </c>
      <c r="Q150" t="s">
        <v>74</v>
      </c>
      <c r="R150" t="s">
        <v>74</v>
      </c>
      <c r="S150" t="s">
        <v>74</v>
      </c>
      <c r="T150" t="s">
        <v>2858</v>
      </c>
      <c r="U150" t="s">
        <v>2859</v>
      </c>
      <c r="V150" t="s">
        <v>2860</v>
      </c>
      <c r="W150" t="s">
        <v>2861</v>
      </c>
      <c r="X150" t="s">
        <v>2862</v>
      </c>
      <c r="Y150" t="s">
        <v>2863</v>
      </c>
      <c r="Z150" t="s">
        <v>222</v>
      </c>
      <c r="AA150" t="s">
        <v>2864</v>
      </c>
      <c r="AB150" t="s">
        <v>2865</v>
      </c>
      <c r="AC150" t="s">
        <v>2866</v>
      </c>
      <c r="AD150" t="s">
        <v>2867</v>
      </c>
      <c r="AE150" t="s">
        <v>2868</v>
      </c>
      <c r="AF150" t="s">
        <v>74</v>
      </c>
      <c r="AG150">
        <v>77</v>
      </c>
      <c r="AH150">
        <v>6</v>
      </c>
      <c r="AI150">
        <v>7</v>
      </c>
      <c r="AJ150">
        <v>0</v>
      </c>
      <c r="AK150">
        <v>45</v>
      </c>
      <c r="AL150" t="s">
        <v>121</v>
      </c>
      <c r="AM150" t="s">
        <v>122</v>
      </c>
      <c r="AN150" t="s">
        <v>123</v>
      </c>
      <c r="AO150" t="s">
        <v>124</v>
      </c>
      <c r="AP150" t="s">
        <v>125</v>
      </c>
      <c r="AQ150" t="s">
        <v>74</v>
      </c>
      <c r="AR150" t="s">
        <v>126</v>
      </c>
      <c r="AS150" t="s">
        <v>127</v>
      </c>
      <c r="AT150" t="s">
        <v>179</v>
      </c>
      <c r="AU150">
        <v>2016</v>
      </c>
      <c r="AV150">
        <v>35</v>
      </c>
      <c r="AW150">
        <v>1</v>
      </c>
      <c r="AX150" t="s">
        <v>74</v>
      </c>
      <c r="AY150" t="s">
        <v>74</v>
      </c>
      <c r="AZ150" t="s">
        <v>74</v>
      </c>
      <c r="BA150" t="s">
        <v>74</v>
      </c>
      <c r="BB150">
        <v>169</v>
      </c>
      <c r="BC150">
        <v>177</v>
      </c>
      <c r="BD150" t="s">
        <v>74</v>
      </c>
      <c r="BE150" t="s">
        <v>2869</v>
      </c>
      <c r="BF150" t="str">
        <f>HYPERLINK("http://dx.doi.org/10.2983/035.035.0118","http://dx.doi.org/10.2983/035.035.0118")</f>
        <v>http://dx.doi.org/10.2983/035.035.0118</v>
      </c>
      <c r="BG150" t="s">
        <v>74</v>
      </c>
      <c r="BH150" t="s">
        <v>74</v>
      </c>
      <c r="BI150">
        <v>9</v>
      </c>
      <c r="BJ150" t="s">
        <v>130</v>
      </c>
      <c r="BK150" t="s">
        <v>98</v>
      </c>
      <c r="BL150" t="s">
        <v>130</v>
      </c>
      <c r="BM150" t="s">
        <v>2870</v>
      </c>
      <c r="BN150" t="s">
        <v>74</v>
      </c>
      <c r="BO150" t="s">
        <v>74</v>
      </c>
      <c r="BP150" t="s">
        <v>74</v>
      </c>
      <c r="BQ150" t="s">
        <v>74</v>
      </c>
      <c r="BR150" t="s">
        <v>102</v>
      </c>
      <c r="BS150" t="s">
        <v>2871</v>
      </c>
      <c r="BT150" t="str">
        <f>HYPERLINK("https%3A%2F%2Fwww.webofscience.com%2Fwos%2Fwoscc%2Ffull-record%2FWOS:000376743800018","View Full Record in Web of Science")</f>
        <v>View Full Record in Web of Science</v>
      </c>
    </row>
    <row r="151" spans="1:72" x14ac:dyDescent="0.15">
      <c r="A151" t="s">
        <v>72</v>
      </c>
      <c r="B151" t="s">
        <v>2872</v>
      </c>
      <c r="C151" t="s">
        <v>74</v>
      </c>
      <c r="D151" t="s">
        <v>74</v>
      </c>
      <c r="E151" t="s">
        <v>74</v>
      </c>
      <c r="F151" t="s">
        <v>2873</v>
      </c>
      <c r="G151" t="s">
        <v>74</v>
      </c>
      <c r="H151" t="s">
        <v>74</v>
      </c>
      <c r="I151" t="s">
        <v>2874</v>
      </c>
      <c r="J151" t="s">
        <v>1089</v>
      </c>
      <c r="K151" t="s">
        <v>74</v>
      </c>
      <c r="L151" t="s">
        <v>74</v>
      </c>
      <c r="M151" t="s">
        <v>78</v>
      </c>
      <c r="N151" t="s">
        <v>108</v>
      </c>
      <c r="O151" t="s">
        <v>74</v>
      </c>
      <c r="P151" t="s">
        <v>74</v>
      </c>
      <c r="Q151" t="s">
        <v>74</v>
      </c>
      <c r="R151" t="s">
        <v>74</v>
      </c>
      <c r="S151" t="s">
        <v>74</v>
      </c>
      <c r="T151" t="s">
        <v>2875</v>
      </c>
      <c r="U151" t="s">
        <v>2876</v>
      </c>
      <c r="V151" t="s">
        <v>2877</v>
      </c>
      <c r="W151" t="s">
        <v>2878</v>
      </c>
      <c r="X151" t="s">
        <v>2879</v>
      </c>
      <c r="Y151" t="s">
        <v>2880</v>
      </c>
      <c r="Z151" t="s">
        <v>2881</v>
      </c>
      <c r="AA151" t="s">
        <v>2882</v>
      </c>
      <c r="AB151" t="s">
        <v>2883</v>
      </c>
      <c r="AC151" t="s">
        <v>2884</v>
      </c>
      <c r="AD151" t="s">
        <v>2885</v>
      </c>
      <c r="AE151" t="s">
        <v>2886</v>
      </c>
      <c r="AF151" t="s">
        <v>74</v>
      </c>
      <c r="AG151">
        <v>64</v>
      </c>
      <c r="AH151">
        <v>7</v>
      </c>
      <c r="AI151">
        <v>7</v>
      </c>
      <c r="AJ151">
        <v>0</v>
      </c>
      <c r="AK151">
        <v>13</v>
      </c>
      <c r="AL151" t="s">
        <v>396</v>
      </c>
      <c r="AM151" t="s">
        <v>175</v>
      </c>
      <c r="AN151" t="s">
        <v>397</v>
      </c>
      <c r="AO151" t="s">
        <v>1101</v>
      </c>
      <c r="AP151" t="s">
        <v>1102</v>
      </c>
      <c r="AQ151" t="s">
        <v>74</v>
      </c>
      <c r="AR151" t="s">
        <v>1103</v>
      </c>
      <c r="AS151" t="s">
        <v>1104</v>
      </c>
      <c r="AT151" t="s">
        <v>327</v>
      </c>
      <c r="AU151">
        <v>2021</v>
      </c>
      <c r="AV151">
        <v>162</v>
      </c>
      <c r="AW151" t="s">
        <v>74</v>
      </c>
      <c r="AX151" t="s">
        <v>74</v>
      </c>
      <c r="AY151" t="s">
        <v>74</v>
      </c>
      <c r="AZ151" t="s">
        <v>74</v>
      </c>
      <c r="BA151" t="s">
        <v>74</v>
      </c>
      <c r="BB151" t="s">
        <v>74</v>
      </c>
      <c r="BC151" t="s">
        <v>74</v>
      </c>
      <c r="BD151">
        <v>111843</v>
      </c>
      <c r="BE151" t="s">
        <v>2887</v>
      </c>
      <c r="BF151" t="str">
        <f>HYPERLINK("http://dx.doi.org/10.1016/j.marpolbul.2020.111843","http://dx.doi.org/10.1016/j.marpolbul.2020.111843")</f>
        <v>http://dx.doi.org/10.1016/j.marpolbul.2020.111843</v>
      </c>
      <c r="BG151" t="s">
        <v>74</v>
      </c>
      <c r="BH151" t="s">
        <v>2888</v>
      </c>
      <c r="BI151">
        <v>8</v>
      </c>
      <c r="BJ151" t="s">
        <v>1032</v>
      </c>
      <c r="BK151" t="s">
        <v>98</v>
      </c>
      <c r="BL151" t="s">
        <v>209</v>
      </c>
      <c r="BM151" t="s">
        <v>2889</v>
      </c>
      <c r="BN151">
        <v>33223135</v>
      </c>
      <c r="BO151" t="s">
        <v>74</v>
      </c>
      <c r="BP151" t="s">
        <v>74</v>
      </c>
      <c r="BQ151" t="s">
        <v>74</v>
      </c>
      <c r="BR151" t="s">
        <v>102</v>
      </c>
      <c r="BS151" t="s">
        <v>2890</v>
      </c>
      <c r="BT151" t="str">
        <f>HYPERLINK("https%3A%2F%2Fwww.webofscience.com%2Fwos%2Fwoscc%2Ffull-record%2FWOS:000618207200002","View Full Record in Web of Science")</f>
        <v>View Full Record in Web of Science</v>
      </c>
    </row>
    <row r="152" spans="1:72" x14ac:dyDescent="0.15">
      <c r="A152" t="s">
        <v>72</v>
      </c>
      <c r="B152" t="s">
        <v>2891</v>
      </c>
      <c r="C152" t="s">
        <v>74</v>
      </c>
      <c r="D152" t="s">
        <v>74</v>
      </c>
      <c r="E152" t="s">
        <v>74</v>
      </c>
      <c r="F152" t="s">
        <v>2892</v>
      </c>
      <c r="G152" t="s">
        <v>74</v>
      </c>
      <c r="H152" t="s">
        <v>74</v>
      </c>
      <c r="I152" t="s">
        <v>2893</v>
      </c>
      <c r="J152" t="s">
        <v>335</v>
      </c>
      <c r="K152" t="s">
        <v>74</v>
      </c>
      <c r="L152" t="s">
        <v>74</v>
      </c>
      <c r="M152" t="s">
        <v>78</v>
      </c>
      <c r="N152" t="s">
        <v>108</v>
      </c>
      <c r="O152" t="s">
        <v>74</v>
      </c>
      <c r="P152" t="s">
        <v>74</v>
      </c>
      <c r="Q152" t="s">
        <v>74</v>
      </c>
      <c r="R152" t="s">
        <v>74</v>
      </c>
      <c r="S152" t="s">
        <v>74</v>
      </c>
      <c r="T152" t="s">
        <v>2894</v>
      </c>
      <c r="U152" t="s">
        <v>2895</v>
      </c>
      <c r="V152" t="s">
        <v>2896</v>
      </c>
      <c r="W152" t="s">
        <v>2897</v>
      </c>
      <c r="X152" t="s">
        <v>2898</v>
      </c>
      <c r="Y152" t="s">
        <v>2899</v>
      </c>
      <c r="Z152" t="s">
        <v>2900</v>
      </c>
      <c r="AA152" t="s">
        <v>2901</v>
      </c>
      <c r="AB152" t="s">
        <v>2902</v>
      </c>
      <c r="AC152" t="s">
        <v>2903</v>
      </c>
      <c r="AD152" t="s">
        <v>2904</v>
      </c>
      <c r="AE152" t="s">
        <v>2905</v>
      </c>
      <c r="AF152" t="s">
        <v>74</v>
      </c>
      <c r="AG152">
        <v>53</v>
      </c>
      <c r="AH152">
        <v>10</v>
      </c>
      <c r="AI152">
        <v>10</v>
      </c>
      <c r="AJ152">
        <v>0</v>
      </c>
      <c r="AK152">
        <v>10</v>
      </c>
      <c r="AL152" t="s">
        <v>199</v>
      </c>
      <c r="AM152" t="s">
        <v>200</v>
      </c>
      <c r="AN152" t="s">
        <v>201</v>
      </c>
      <c r="AO152" t="s">
        <v>347</v>
      </c>
      <c r="AP152" t="s">
        <v>348</v>
      </c>
      <c r="AQ152" t="s">
        <v>74</v>
      </c>
      <c r="AR152" t="s">
        <v>335</v>
      </c>
      <c r="AS152" t="s">
        <v>349</v>
      </c>
      <c r="AT152" t="s">
        <v>827</v>
      </c>
      <c r="AU152">
        <v>2022</v>
      </c>
      <c r="AV152">
        <v>116</v>
      </c>
      <c r="AW152" t="s">
        <v>74</v>
      </c>
      <c r="AX152" t="s">
        <v>74</v>
      </c>
      <c r="AY152" t="s">
        <v>74</v>
      </c>
      <c r="AZ152" t="s">
        <v>74</v>
      </c>
      <c r="BA152" t="s">
        <v>74</v>
      </c>
      <c r="BB152" t="s">
        <v>74</v>
      </c>
      <c r="BC152" t="s">
        <v>74</v>
      </c>
      <c r="BD152">
        <v>102251</v>
      </c>
      <c r="BE152" t="s">
        <v>2906</v>
      </c>
      <c r="BF152" t="str">
        <f>HYPERLINK("http://dx.doi.org/10.1016/j.hal.2022.102251","http://dx.doi.org/10.1016/j.hal.2022.102251")</f>
        <v>http://dx.doi.org/10.1016/j.hal.2022.102251</v>
      </c>
      <c r="BG152" t="s">
        <v>74</v>
      </c>
      <c r="BH152" t="s">
        <v>2907</v>
      </c>
      <c r="BI152">
        <v>11</v>
      </c>
      <c r="BJ152" t="s">
        <v>352</v>
      </c>
      <c r="BK152" t="s">
        <v>98</v>
      </c>
      <c r="BL152" t="s">
        <v>352</v>
      </c>
      <c r="BM152" t="s">
        <v>2908</v>
      </c>
      <c r="BN152">
        <v>35710207</v>
      </c>
      <c r="BO152" t="s">
        <v>1947</v>
      </c>
      <c r="BP152" t="s">
        <v>74</v>
      </c>
      <c r="BQ152" t="s">
        <v>74</v>
      </c>
      <c r="BR152" t="s">
        <v>102</v>
      </c>
      <c r="BS152" t="s">
        <v>2909</v>
      </c>
      <c r="BT152" t="str">
        <f>HYPERLINK("https%3A%2F%2Fwww.webofscience.com%2Fwos%2Fwoscc%2Ffull-record%2FWOS:000810716700004","View Full Record in Web of Science")</f>
        <v>View Full Record in Web of Science</v>
      </c>
    </row>
    <row r="153" spans="1:72" x14ac:dyDescent="0.15">
      <c r="A153" t="s">
        <v>72</v>
      </c>
      <c r="B153" t="s">
        <v>2910</v>
      </c>
      <c r="C153" t="s">
        <v>74</v>
      </c>
      <c r="D153" t="s">
        <v>74</v>
      </c>
      <c r="E153" t="s">
        <v>74</v>
      </c>
      <c r="F153" t="s">
        <v>2911</v>
      </c>
      <c r="G153" t="s">
        <v>74</v>
      </c>
      <c r="H153" t="s">
        <v>74</v>
      </c>
      <c r="I153" t="s">
        <v>2912</v>
      </c>
      <c r="J153" t="s">
        <v>335</v>
      </c>
      <c r="K153" t="s">
        <v>74</v>
      </c>
      <c r="L153" t="s">
        <v>74</v>
      </c>
      <c r="M153" t="s">
        <v>78</v>
      </c>
      <c r="N153" t="s">
        <v>108</v>
      </c>
      <c r="O153" t="s">
        <v>74</v>
      </c>
      <c r="P153" t="s">
        <v>74</v>
      </c>
      <c r="Q153" t="s">
        <v>74</v>
      </c>
      <c r="R153" t="s">
        <v>74</v>
      </c>
      <c r="S153" t="s">
        <v>74</v>
      </c>
      <c r="T153" t="s">
        <v>2913</v>
      </c>
      <c r="U153" t="s">
        <v>2914</v>
      </c>
      <c r="V153" t="s">
        <v>2915</v>
      </c>
      <c r="W153" t="s">
        <v>2916</v>
      </c>
      <c r="X153" t="s">
        <v>2917</v>
      </c>
      <c r="Y153" t="s">
        <v>2918</v>
      </c>
      <c r="Z153" t="s">
        <v>2736</v>
      </c>
      <c r="AA153" t="s">
        <v>74</v>
      </c>
      <c r="AB153" t="s">
        <v>74</v>
      </c>
      <c r="AC153" t="s">
        <v>2919</v>
      </c>
      <c r="AD153" t="s">
        <v>2920</v>
      </c>
      <c r="AE153" t="s">
        <v>2921</v>
      </c>
      <c r="AF153" t="s">
        <v>74</v>
      </c>
      <c r="AG153">
        <v>64</v>
      </c>
      <c r="AH153">
        <v>25</v>
      </c>
      <c r="AI153">
        <v>26</v>
      </c>
      <c r="AJ153">
        <v>0</v>
      </c>
      <c r="AK153">
        <v>20</v>
      </c>
      <c r="AL153" t="s">
        <v>297</v>
      </c>
      <c r="AM153" t="s">
        <v>200</v>
      </c>
      <c r="AN153" t="s">
        <v>298</v>
      </c>
      <c r="AO153" t="s">
        <v>347</v>
      </c>
      <c r="AP153" t="s">
        <v>348</v>
      </c>
      <c r="AQ153" t="s">
        <v>74</v>
      </c>
      <c r="AR153" t="s">
        <v>335</v>
      </c>
      <c r="AS153" t="s">
        <v>349</v>
      </c>
      <c r="AT153" t="s">
        <v>540</v>
      </c>
      <c r="AU153">
        <v>2017</v>
      </c>
      <c r="AV153">
        <v>63</v>
      </c>
      <c r="AW153" t="s">
        <v>74</v>
      </c>
      <c r="AX153" t="s">
        <v>74</v>
      </c>
      <c r="AY153" t="s">
        <v>74</v>
      </c>
      <c r="AZ153" t="s">
        <v>74</v>
      </c>
      <c r="BA153" t="s">
        <v>74</v>
      </c>
      <c r="BB153">
        <v>193</v>
      </c>
      <c r="BC153">
        <v>202</v>
      </c>
      <c r="BD153" t="s">
        <v>74</v>
      </c>
      <c r="BE153" t="s">
        <v>2922</v>
      </c>
      <c r="BF153" t="str">
        <f>HYPERLINK("http://dx.doi.org/10.1016/j.hal.2017.01.004","http://dx.doi.org/10.1016/j.hal.2017.01.004")</f>
        <v>http://dx.doi.org/10.1016/j.hal.2017.01.004</v>
      </c>
      <c r="BG153" t="s">
        <v>74</v>
      </c>
      <c r="BH153" t="s">
        <v>74</v>
      </c>
      <c r="BI153">
        <v>10</v>
      </c>
      <c r="BJ153" t="s">
        <v>352</v>
      </c>
      <c r="BK153" t="s">
        <v>98</v>
      </c>
      <c r="BL153" t="s">
        <v>352</v>
      </c>
      <c r="BM153" t="s">
        <v>2923</v>
      </c>
      <c r="BN153">
        <v>28366394</v>
      </c>
      <c r="BO153" t="s">
        <v>74</v>
      </c>
      <c r="BP153" t="s">
        <v>74</v>
      </c>
      <c r="BQ153" t="s">
        <v>74</v>
      </c>
      <c r="BR153" t="s">
        <v>102</v>
      </c>
      <c r="BS153" t="s">
        <v>2924</v>
      </c>
      <c r="BT153" t="str">
        <f>HYPERLINK("https%3A%2F%2Fwww.webofscience.com%2Fwos%2Fwoscc%2Ffull-record%2FWOS:000399849100020","View Full Record in Web of Science")</f>
        <v>View Full Record in Web of Science</v>
      </c>
    </row>
    <row r="154" spans="1:72" x14ac:dyDescent="0.15">
      <c r="A154" t="s">
        <v>1699</v>
      </c>
      <c r="B154" t="s">
        <v>2925</v>
      </c>
      <c r="C154" t="s">
        <v>74</v>
      </c>
      <c r="D154" t="s">
        <v>2926</v>
      </c>
      <c r="E154" t="s">
        <v>74</v>
      </c>
      <c r="F154" t="s">
        <v>2927</v>
      </c>
      <c r="G154" t="s">
        <v>74</v>
      </c>
      <c r="H154" t="s">
        <v>74</v>
      </c>
      <c r="I154" t="s">
        <v>2928</v>
      </c>
      <c r="J154" t="s">
        <v>2929</v>
      </c>
      <c r="K154" t="s">
        <v>2930</v>
      </c>
      <c r="L154" t="s">
        <v>74</v>
      </c>
      <c r="M154" t="s">
        <v>78</v>
      </c>
      <c r="N154" t="s">
        <v>1704</v>
      </c>
      <c r="O154" t="s">
        <v>2931</v>
      </c>
      <c r="P154" t="s">
        <v>2932</v>
      </c>
      <c r="Q154" t="s">
        <v>2933</v>
      </c>
      <c r="R154" t="s">
        <v>2934</v>
      </c>
      <c r="S154" t="s">
        <v>74</v>
      </c>
      <c r="T154" t="s">
        <v>2935</v>
      </c>
      <c r="U154" t="s">
        <v>2936</v>
      </c>
      <c r="V154" t="s">
        <v>2937</v>
      </c>
      <c r="W154" t="s">
        <v>2938</v>
      </c>
      <c r="X154" t="s">
        <v>2939</v>
      </c>
      <c r="Y154" t="s">
        <v>2940</v>
      </c>
      <c r="Z154" t="s">
        <v>2941</v>
      </c>
      <c r="AA154" t="s">
        <v>2942</v>
      </c>
      <c r="AB154" t="s">
        <v>2943</v>
      </c>
      <c r="AC154" t="s">
        <v>2944</v>
      </c>
      <c r="AD154" t="s">
        <v>2945</v>
      </c>
      <c r="AE154" t="s">
        <v>2946</v>
      </c>
      <c r="AF154" t="s">
        <v>74</v>
      </c>
      <c r="AG154">
        <v>50</v>
      </c>
      <c r="AH154">
        <v>0</v>
      </c>
      <c r="AI154">
        <v>1</v>
      </c>
      <c r="AJ154">
        <v>0</v>
      </c>
      <c r="AK154">
        <v>0</v>
      </c>
      <c r="AL154" t="s">
        <v>2947</v>
      </c>
      <c r="AM154" t="s">
        <v>2948</v>
      </c>
      <c r="AN154" t="s">
        <v>2949</v>
      </c>
      <c r="AO154" t="s">
        <v>2950</v>
      </c>
      <c r="AP154" t="s">
        <v>74</v>
      </c>
      <c r="AQ154" t="s">
        <v>74</v>
      </c>
      <c r="AR154" t="s">
        <v>2951</v>
      </c>
      <c r="AS154" t="s">
        <v>74</v>
      </c>
      <c r="AT154" t="s">
        <v>74</v>
      </c>
      <c r="AU154">
        <v>2018</v>
      </c>
      <c r="AV154" t="s">
        <v>74</v>
      </c>
      <c r="AW154" t="s">
        <v>74</v>
      </c>
      <c r="AX154" t="s">
        <v>74</v>
      </c>
      <c r="AY154" t="s">
        <v>74</v>
      </c>
      <c r="AZ154" t="s">
        <v>74</v>
      </c>
      <c r="BA154" t="s">
        <v>74</v>
      </c>
      <c r="BB154">
        <v>224</v>
      </c>
      <c r="BC154">
        <v>231</v>
      </c>
      <c r="BD154" t="s">
        <v>74</v>
      </c>
      <c r="BE154" t="s">
        <v>74</v>
      </c>
      <c r="BF154" t="s">
        <v>74</v>
      </c>
      <c r="BG154" t="s">
        <v>74</v>
      </c>
      <c r="BH154" t="s">
        <v>74</v>
      </c>
      <c r="BI154">
        <v>8</v>
      </c>
      <c r="BJ154" t="s">
        <v>2952</v>
      </c>
      <c r="BK154" t="s">
        <v>1713</v>
      </c>
      <c r="BL154" t="s">
        <v>2953</v>
      </c>
      <c r="BM154" t="s">
        <v>2954</v>
      </c>
      <c r="BN154" t="s">
        <v>74</v>
      </c>
      <c r="BO154" t="s">
        <v>74</v>
      </c>
      <c r="BP154" t="s">
        <v>74</v>
      </c>
      <c r="BQ154" t="s">
        <v>74</v>
      </c>
      <c r="BR154" t="s">
        <v>102</v>
      </c>
      <c r="BS154" t="s">
        <v>2955</v>
      </c>
      <c r="BT154" t="str">
        <f>HYPERLINK("https%3A%2F%2Fwww.webofscience.com%2Fwos%2Fwoscc%2Ffull-record%2FWOS:000669647100030","View Full Record in Web of Science")</f>
        <v>View Full Record in Web of Science</v>
      </c>
    </row>
    <row r="155" spans="1:72" x14ac:dyDescent="0.15">
      <c r="A155" t="s">
        <v>72</v>
      </c>
      <c r="B155" t="s">
        <v>2956</v>
      </c>
      <c r="C155" t="s">
        <v>74</v>
      </c>
      <c r="D155" t="s">
        <v>74</v>
      </c>
      <c r="E155" t="s">
        <v>74</v>
      </c>
      <c r="F155" t="s">
        <v>2957</v>
      </c>
      <c r="G155" t="s">
        <v>74</v>
      </c>
      <c r="H155" t="s">
        <v>74</v>
      </c>
      <c r="I155" t="s">
        <v>2958</v>
      </c>
      <c r="J155" t="s">
        <v>1089</v>
      </c>
      <c r="K155" t="s">
        <v>74</v>
      </c>
      <c r="L155" t="s">
        <v>74</v>
      </c>
      <c r="M155" t="s">
        <v>78</v>
      </c>
      <c r="N155" t="s">
        <v>108</v>
      </c>
      <c r="O155" t="s">
        <v>74</v>
      </c>
      <c r="P155" t="s">
        <v>74</v>
      </c>
      <c r="Q155" t="s">
        <v>74</v>
      </c>
      <c r="R155" t="s">
        <v>74</v>
      </c>
      <c r="S155" t="s">
        <v>74</v>
      </c>
      <c r="T155" t="s">
        <v>2959</v>
      </c>
      <c r="U155" t="s">
        <v>2960</v>
      </c>
      <c r="V155" t="s">
        <v>2961</v>
      </c>
      <c r="W155" t="s">
        <v>2962</v>
      </c>
      <c r="X155" t="s">
        <v>2963</v>
      </c>
      <c r="Y155" t="s">
        <v>2964</v>
      </c>
      <c r="Z155" t="s">
        <v>2965</v>
      </c>
      <c r="AA155" t="s">
        <v>2966</v>
      </c>
      <c r="AB155" t="s">
        <v>74</v>
      </c>
      <c r="AC155" t="s">
        <v>2967</v>
      </c>
      <c r="AD155" t="s">
        <v>2968</v>
      </c>
      <c r="AE155" t="s">
        <v>2969</v>
      </c>
      <c r="AF155" t="s">
        <v>74</v>
      </c>
      <c r="AG155">
        <v>100</v>
      </c>
      <c r="AH155">
        <v>2</v>
      </c>
      <c r="AI155">
        <v>2</v>
      </c>
      <c r="AJ155">
        <v>1</v>
      </c>
      <c r="AK155">
        <v>17</v>
      </c>
      <c r="AL155" t="s">
        <v>396</v>
      </c>
      <c r="AM155" t="s">
        <v>175</v>
      </c>
      <c r="AN155" t="s">
        <v>397</v>
      </c>
      <c r="AO155" t="s">
        <v>1101</v>
      </c>
      <c r="AP155" t="s">
        <v>1102</v>
      </c>
      <c r="AQ155" t="s">
        <v>74</v>
      </c>
      <c r="AR155" t="s">
        <v>1103</v>
      </c>
      <c r="AS155" t="s">
        <v>1104</v>
      </c>
      <c r="AT155" t="s">
        <v>454</v>
      </c>
      <c r="AU155">
        <v>2023</v>
      </c>
      <c r="AV155">
        <v>195</v>
      </c>
      <c r="AW155" t="s">
        <v>74</v>
      </c>
      <c r="AX155" t="s">
        <v>74</v>
      </c>
      <c r="AY155" t="s">
        <v>74</v>
      </c>
      <c r="AZ155" t="s">
        <v>74</v>
      </c>
      <c r="BA155" t="s">
        <v>74</v>
      </c>
      <c r="BB155" t="s">
        <v>74</v>
      </c>
      <c r="BC155" t="s">
        <v>74</v>
      </c>
      <c r="BD155">
        <v>115442</v>
      </c>
      <c r="BE155" t="s">
        <v>2970</v>
      </c>
      <c r="BF155" t="str">
        <f>HYPERLINK("http://dx.doi.org/10.1016/j.marpolbul.2023.115442","http://dx.doi.org/10.1016/j.marpolbul.2023.115442")</f>
        <v>http://dx.doi.org/10.1016/j.marpolbul.2023.115442</v>
      </c>
      <c r="BG155" t="s">
        <v>74</v>
      </c>
      <c r="BH155" t="s">
        <v>2971</v>
      </c>
      <c r="BI155">
        <v>13</v>
      </c>
      <c r="BJ155" t="s">
        <v>1032</v>
      </c>
      <c r="BK155" t="s">
        <v>98</v>
      </c>
      <c r="BL155" t="s">
        <v>209</v>
      </c>
      <c r="BM155" t="s">
        <v>2972</v>
      </c>
      <c r="BN155">
        <v>37660665</v>
      </c>
      <c r="BO155" t="s">
        <v>74</v>
      </c>
      <c r="BP155" t="s">
        <v>74</v>
      </c>
      <c r="BQ155" t="s">
        <v>74</v>
      </c>
      <c r="BR155" t="s">
        <v>102</v>
      </c>
      <c r="BS155" t="s">
        <v>2973</v>
      </c>
      <c r="BT155" t="str">
        <f>HYPERLINK("https%3A%2F%2Fwww.webofscience.com%2Fwos%2Fwoscc%2Ffull-record%2FWOS:001076662900001","View Full Record in Web of Science")</f>
        <v>View Full Record in Web of Science</v>
      </c>
    </row>
    <row r="156" spans="1:72" x14ac:dyDescent="0.15">
      <c r="A156" t="s">
        <v>72</v>
      </c>
      <c r="B156" t="s">
        <v>2974</v>
      </c>
      <c r="C156" t="s">
        <v>74</v>
      </c>
      <c r="D156" t="s">
        <v>74</v>
      </c>
      <c r="E156" t="s">
        <v>74</v>
      </c>
      <c r="F156" t="s">
        <v>2974</v>
      </c>
      <c r="G156" t="s">
        <v>74</v>
      </c>
      <c r="H156" t="s">
        <v>74</v>
      </c>
      <c r="I156" t="s">
        <v>2975</v>
      </c>
      <c r="J156" t="s">
        <v>2976</v>
      </c>
      <c r="K156" t="s">
        <v>74</v>
      </c>
      <c r="L156" t="s">
        <v>74</v>
      </c>
      <c r="M156" t="s">
        <v>78</v>
      </c>
      <c r="N156" t="s">
        <v>1405</v>
      </c>
      <c r="O156" t="s">
        <v>2977</v>
      </c>
      <c r="P156" t="s">
        <v>2978</v>
      </c>
      <c r="Q156" t="s">
        <v>2979</v>
      </c>
      <c r="R156" t="s">
        <v>2980</v>
      </c>
      <c r="S156" t="s">
        <v>2981</v>
      </c>
      <c r="T156" t="s">
        <v>2982</v>
      </c>
      <c r="U156" t="s">
        <v>2983</v>
      </c>
      <c r="V156" t="s">
        <v>2984</v>
      </c>
      <c r="W156" t="s">
        <v>2985</v>
      </c>
      <c r="X156" t="s">
        <v>2986</v>
      </c>
      <c r="Y156" t="s">
        <v>2987</v>
      </c>
      <c r="Z156" t="s">
        <v>74</v>
      </c>
      <c r="AA156" t="s">
        <v>74</v>
      </c>
      <c r="AB156" t="s">
        <v>74</v>
      </c>
      <c r="AC156" t="s">
        <v>74</v>
      </c>
      <c r="AD156" t="s">
        <v>74</v>
      </c>
      <c r="AE156" t="s">
        <v>74</v>
      </c>
      <c r="AF156" t="s">
        <v>74</v>
      </c>
      <c r="AG156">
        <v>16</v>
      </c>
      <c r="AH156">
        <v>48</v>
      </c>
      <c r="AI156">
        <v>55</v>
      </c>
      <c r="AJ156">
        <v>1</v>
      </c>
      <c r="AK156">
        <v>15</v>
      </c>
      <c r="AL156" t="s">
        <v>2988</v>
      </c>
      <c r="AM156" t="s">
        <v>2989</v>
      </c>
      <c r="AN156" t="s">
        <v>2990</v>
      </c>
      <c r="AO156" t="s">
        <v>2991</v>
      </c>
      <c r="AP156" t="s">
        <v>74</v>
      </c>
      <c r="AQ156" t="s">
        <v>74</v>
      </c>
      <c r="AR156" t="s">
        <v>2992</v>
      </c>
      <c r="AS156" t="s">
        <v>2993</v>
      </c>
      <c r="AT156" t="s">
        <v>235</v>
      </c>
      <c r="AU156">
        <v>2001</v>
      </c>
      <c r="AV156">
        <v>35</v>
      </c>
      <c r="AW156">
        <v>4</v>
      </c>
      <c r="AX156" t="s">
        <v>74</v>
      </c>
      <c r="AY156" t="s">
        <v>74</v>
      </c>
      <c r="AZ156" t="s">
        <v>74</v>
      </c>
      <c r="BA156" t="s">
        <v>74</v>
      </c>
      <c r="BB156">
        <v>851</v>
      </c>
      <c r="BC156">
        <v>857</v>
      </c>
      <c r="BD156" t="s">
        <v>74</v>
      </c>
      <c r="BE156" t="s">
        <v>2994</v>
      </c>
      <c r="BF156" t="str">
        <f>HYPERLINK("http://dx.doi.org/10.1080/00288330.2001.9517047","http://dx.doi.org/10.1080/00288330.2001.9517047")</f>
        <v>http://dx.doi.org/10.1080/00288330.2001.9517047</v>
      </c>
      <c r="BG156" t="s">
        <v>74</v>
      </c>
      <c r="BH156" t="s">
        <v>74</v>
      </c>
      <c r="BI156">
        <v>7</v>
      </c>
      <c r="BJ156" t="s">
        <v>2995</v>
      </c>
      <c r="BK156" t="s">
        <v>1426</v>
      </c>
      <c r="BL156" t="s">
        <v>2995</v>
      </c>
      <c r="BM156" t="s">
        <v>2996</v>
      </c>
      <c r="BN156" t="s">
        <v>74</v>
      </c>
      <c r="BO156" t="s">
        <v>895</v>
      </c>
      <c r="BP156" t="s">
        <v>74</v>
      </c>
      <c r="BQ156" t="s">
        <v>74</v>
      </c>
      <c r="BR156" t="s">
        <v>102</v>
      </c>
      <c r="BS156" t="s">
        <v>2997</v>
      </c>
      <c r="BT156" t="str">
        <f>HYPERLINK("https%3A%2F%2Fwww.webofscience.com%2Fwos%2Fwoscc%2Ffull-record%2FWOS:000173845300017","View Full Record in Web of Science")</f>
        <v>View Full Record in Web of Science</v>
      </c>
    </row>
    <row r="157" spans="1:72" x14ac:dyDescent="0.15">
      <c r="A157" t="s">
        <v>72</v>
      </c>
      <c r="B157" t="s">
        <v>2998</v>
      </c>
      <c r="C157" t="s">
        <v>74</v>
      </c>
      <c r="D157" t="s">
        <v>74</v>
      </c>
      <c r="E157" t="s">
        <v>74</v>
      </c>
      <c r="F157" t="s">
        <v>2999</v>
      </c>
      <c r="G157" t="s">
        <v>74</v>
      </c>
      <c r="H157" t="s">
        <v>74</v>
      </c>
      <c r="I157" t="s">
        <v>3000</v>
      </c>
      <c r="J157" t="s">
        <v>385</v>
      </c>
      <c r="K157" t="s">
        <v>74</v>
      </c>
      <c r="L157" t="s">
        <v>74</v>
      </c>
      <c r="M157" t="s">
        <v>78</v>
      </c>
      <c r="N157" t="s">
        <v>108</v>
      </c>
      <c r="O157" t="s">
        <v>74</v>
      </c>
      <c r="P157" t="s">
        <v>74</v>
      </c>
      <c r="Q157" t="s">
        <v>74</v>
      </c>
      <c r="R157" t="s">
        <v>74</v>
      </c>
      <c r="S157" t="s">
        <v>74</v>
      </c>
      <c r="T157" t="s">
        <v>3001</v>
      </c>
      <c r="U157" t="s">
        <v>3002</v>
      </c>
      <c r="V157" t="s">
        <v>3003</v>
      </c>
      <c r="W157" t="s">
        <v>3004</v>
      </c>
      <c r="X157" t="s">
        <v>3005</v>
      </c>
      <c r="Y157" t="s">
        <v>3006</v>
      </c>
      <c r="Z157" t="s">
        <v>3007</v>
      </c>
      <c r="AA157" t="s">
        <v>3008</v>
      </c>
      <c r="AB157" t="s">
        <v>3009</v>
      </c>
      <c r="AC157" t="s">
        <v>3010</v>
      </c>
      <c r="AD157" t="s">
        <v>3011</v>
      </c>
      <c r="AE157" t="s">
        <v>3012</v>
      </c>
      <c r="AF157" t="s">
        <v>74</v>
      </c>
      <c r="AG157">
        <v>34</v>
      </c>
      <c r="AH157">
        <v>50</v>
      </c>
      <c r="AI157">
        <v>54</v>
      </c>
      <c r="AJ157">
        <v>1</v>
      </c>
      <c r="AK157">
        <v>37</v>
      </c>
      <c r="AL157" t="s">
        <v>396</v>
      </c>
      <c r="AM157" t="s">
        <v>175</v>
      </c>
      <c r="AN157" t="s">
        <v>397</v>
      </c>
      <c r="AO157" t="s">
        <v>398</v>
      </c>
      <c r="AP157" t="s">
        <v>74</v>
      </c>
      <c r="AQ157" t="s">
        <v>74</v>
      </c>
      <c r="AR157" t="s">
        <v>385</v>
      </c>
      <c r="AS157" t="s">
        <v>399</v>
      </c>
      <c r="AT157" t="s">
        <v>454</v>
      </c>
      <c r="AU157">
        <v>2010</v>
      </c>
      <c r="AV157">
        <v>56</v>
      </c>
      <c r="AW157">
        <v>5</v>
      </c>
      <c r="AX157" t="s">
        <v>74</v>
      </c>
      <c r="AY157" t="s">
        <v>74</v>
      </c>
      <c r="AZ157" t="s">
        <v>2742</v>
      </c>
      <c r="BA157" t="s">
        <v>74</v>
      </c>
      <c r="BB157">
        <v>829</v>
      </c>
      <c r="BC157">
        <v>835</v>
      </c>
      <c r="BD157" t="s">
        <v>74</v>
      </c>
      <c r="BE157" t="s">
        <v>3013</v>
      </c>
      <c r="BF157" t="str">
        <f>HYPERLINK("http://dx.doi.org/10.1016/j.toxicon.2009.10.029","http://dx.doi.org/10.1016/j.toxicon.2009.10.029")</f>
        <v>http://dx.doi.org/10.1016/j.toxicon.2009.10.029</v>
      </c>
      <c r="BG157" t="s">
        <v>74</v>
      </c>
      <c r="BH157" t="s">
        <v>74</v>
      </c>
      <c r="BI157">
        <v>7</v>
      </c>
      <c r="BJ157" t="s">
        <v>402</v>
      </c>
      <c r="BK157" t="s">
        <v>98</v>
      </c>
      <c r="BL157" t="s">
        <v>402</v>
      </c>
      <c r="BM157" t="s">
        <v>3014</v>
      </c>
      <c r="BN157">
        <v>19895826</v>
      </c>
      <c r="BO157" t="s">
        <v>74</v>
      </c>
      <c r="BP157" t="s">
        <v>74</v>
      </c>
      <c r="BQ157" t="s">
        <v>74</v>
      </c>
      <c r="BR157" t="s">
        <v>102</v>
      </c>
      <c r="BS157" t="s">
        <v>3015</v>
      </c>
      <c r="BT157" t="str">
        <f>HYPERLINK("https%3A%2F%2Fwww.webofscience.com%2Fwos%2Fwoscc%2Ffull-record%2FWOS:000281499600020","View Full Record in Web of Science")</f>
        <v>View Full Record in Web of Science</v>
      </c>
    </row>
    <row r="158" spans="1:72" x14ac:dyDescent="0.15">
      <c r="A158" t="s">
        <v>72</v>
      </c>
      <c r="B158" t="s">
        <v>3016</v>
      </c>
      <c r="C158" t="s">
        <v>74</v>
      </c>
      <c r="D158" t="s">
        <v>74</v>
      </c>
      <c r="E158" t="s">
        <v>74</v>
      </c>
      <c r="F158" t="s">
        <v>3017</v>
      </c>
      <c r="G158" t="s">
        <v>74</v>
      </c>
      <c r="H158" t="s">
        <v>74</v>
      </c>
      <c r="I158" t="s">
        <v>3018</v>
      </c>
      <c r="J158" t="s">
        <v>876</v>
      </c>
      <c r="K158" t="s">
        <v>74</v>
      </c>
      <c r="L158" t="s">
        <v>74</v>
      </c>
      <c r="M158" t="s">
        <v>78</v>
      </c>
      <c r="N158" t="s">
        <v>108</v>
      </c>
      <c r="O158" t="s">
        <v>74</v>
      </c>
      <c r="P158" t="s">
        <v>74</v>
      </c>
      <c r="Q158" t="s">
        <v>74</v>
      </c>
      <c r="R158" t="s">
        <v>74</v>
      </c>
      <c r="S158" t="s">
        <v>74</v>
      </c>
      <c r="T158" t="s">
        <v>3019</v>
      </c>
      <c r="U158" t="s">
        <v>3020</v>
      </c>
      <c r="V158" t="s">
        <v>3021</v>
      </c>
      <c r="W158" t="s">
        <v>3022</v>
      </c>
      <c r="X158" t="s">
        <v>3023</v>
      </c>
      <c r="Y158" t="s">
        <v>3024</v>
      </c>
      <c r="Z158" t="s">
        <v>3025</v>
      </c>
      <c r="AA158" t="s">
        <v>74</v>
      </c>
      <c r="AB158" t="s">
        <v>74</v>
      </c>
      <c r="AC158" t="s">
        <v>74</v>
      </c>
      <c r="AD158" t="s">
        <v>74</v>
      </c>
      <c r="AE158" t="s">
        <v>74</v>
      </c>
      <c r="AF158" t="s">
        <v>74</v>
      </c>
      <c r="AG158">
        <v>20</v>
      </c>
      <c r="AH158">
        <v>19</v>
      </c>
      <c r="AI158">
        <v>23</v>
      </c>
      <c r="AJ158">
        <v>0</v>
      </c>
      <c r="AK158">
        <v>23</v>
      </c>
      <c r="AL158" t="s">
        <v>885</v>
      </c>
      <c r="AM158" t="s">
        <v>886</v>
      </c>
      <c r="AN158" t="s">
        <v>887</v>
      </c>
      <c r="AO158" t="s">
        <v>888</v>
      </c>
      <c r="AP158" t="s">
        <v>1065</v>
      </c>
      <c r="AQ158" t="s">
        <v>74</v>
      </c>
      <c r="AR158" t="s">
        <v>889</v>
      </c>
      <c r="AS158" t="s">
        <v>890</v>
      </c>
      <c r="AT158" t="s">
        <v>74</v>
      </c>
      <c r="AU158">
        <v>2008</v>
      </c>
      <c r="AV158">
        <v>356</v>
      </c>
      <c r="AW158" t="s">
        <v>74</v>
      </c>
      <c r="AX158" t="s">
        <v>74</v>
      </c>
      <c r="AY158" t="s">
        <v>74</v>
      </c>
      <c r="AZ158" t="s">
        <v>74</v>
      </c>
      <c r="BA158" t="s">
        <v>74</v>
      </c>
      <c r="BB158">
        <v>251</v>
      </c>
      <c r="BC158">
        <v>258</v>
      </c>
      <c r="BD158" t="s">
        <v>74</v>
      </c>
      <c r="BE158" t="s">
        <v>3026</v>
      </c>
      <c r="BF158" t="str">
        <f>HYPERLINK("http://dx.doi.org/10.3354/meps07267","http://dx.doi.org/10.3354/meps07267")</f>
        <v>http://dx.doi.org/10.3354/meps07267</v>
      </c>
      <c r="BG158" t="s">
        <v>74</v>
      </c>
      <c r="BH158" t="s">
        <v>74</v>
      </c>
      <c r="BI158">
        <v>8</v>
      </c>
      <c r="BJ158" t="s">
        <v>892</v>
      </c>
      <c r="BK158" t="s">
        <v>98</v>
      </c>
      <c r="BL158" t="s">
        <v>893</v>
      </c>
      <c r="BM158" t="s">
        <v>3027</v>
      </c>
      <c r="BN158" t="s">
        <v>74</v>
      </c>
      <c r="BO158" t="s">
        <v>1428</v>
      </c>
      <c r="BP158" t="s">
        <v>74</v>
      </c>
      <c r="BQ158" t="s">
        <v>74</v>
      </c>
      <c r="BR158" t="s">
        <v>102</v>
      </c>
      <c r="BS158" t="s">
        <v>3028</v>
      </c>
      <c r="BT158" t="str">
        <f>HYPERLINK("https%3A%2F%2Fwww.webofscience.com%2Fwos%2Fwoscc%2Ffull-record%2FWOS:000254963900021","View Full Record in Web of Science")</f>
        <v>View Full Record in Web of Science</v>
      </c>
    </row>
    <row r="159" spans="1:72" x14ac:dyDescent="0.15">
      <c r="A159" t="s">
        <v>72</v>
      </c>
      <c r="B159" t="s">
        <v>3029</v>
      </c>
      <c r="C159" t="s">
        <v>74</v>
      </c>
      <c r="D159" t="s">
        <v>74</v>
      </c>
      <c r="E159" t="s">
        <v>74</v>
      </c>
      <c r="F159" t="s">
        <v>3030</v>
      </c>
      <c r="G159" t="s">
        <v>74</v>
      </c>
      <c r="H159" t="s">
        <v>74</v>
      </c>
      <c r="I159" t="s">
        <v>3031</v>
      </c>
      <c r="J159" t="s">
        <v>385</v>
      </c>
      <c r="K159" t="s">
        <v>74</v>
      </c>
      <c r="L159" t="s">
        <v>74</v>
      </c>
      <c r="M159" t="s">
        <v>78</v>
      </c>
      <c r="N159" t="s">
        <v>108</v>
      </c>
      <c r="O159" t="s">
        <v>74</v>
      </c>
      <c r="P159" t="s">
        <v>74</v>
      </c>
      <c r="Q159" t="s">
        <v>74</v>
      </c>
      <c r="R159" t="s">
        <v>74</v>
      </c>
      <c r="S159" t="s">
        <v>74</v>
      </c>
      <c r="T159" t="s">
        <v>3032</v>
      </c>
      <c r="U159" t="s">
        <v>3033</v>
      </c>
      <c r="V159" t="s">
        <v>3034</v>
      </c>
      <c r="W159" t="s">
        <v>3035</v>
      </c>
      <c r="X159" t="s">
        <v>3036</v>
      </c>
      <c r="Y159" t="s">
        <v>3037</v>
      </c>
      <c r="Z159" t="s">
        <v>3038</v>
      </c>
      <c r="AA159" t="s">
        <v>74</v>
      </c>
      <c r="AB159" t="s">
        <v>74</v>
      </c>
      <c r="AC159" t="s">
        <v>74</v>
      </c>
      <c r="AD159" t="s">
        <v>74</v>
      </c>
      <c r="AE159" t="s">
        <v>74</v>
      </c>
      <c r="AF159" t="s">
        <v>74</v>
      </c>
      <c r="AG159">
        <v>21</v>
      </c>
      <c r="AH159">
        <v>23</v>
      </c>
      <c r="AI159">
        <v>26</v>
      </c>
      <c r="AJ159">
        <v>0</v>
      </c>
      <c r="AK159">
        <v>14</v>
      </c>
      <c r="AL159" t="s">
        <v>396</v>
      </c>
      <c r="AM159" t="s">
        <v>175</v>
      </c>
      <c r="AN159" t="s">
        <v>397</v>
      </c>
      <c r="AO159" t="s">
        <v>398</v>
      </c>
      <c r="AP159" t="s">
        <v>74</v>
      </c>
      <c r="AQ159" t="s">
        <v>74</v>
      </c>
      <c r="AR159" t="s">
        <v>385</v>
      </c>
      <c r="AS159" t="s">
        <v>399</v>
      </c>
      <c r="AT159" t="s">
        <v>577</v>
      </c>
      <c r="AU159">
        <v>2006</v>
      </c>
      <c r="AV159">
        <v>48</v>
      </c>
      <c r="AW159">
        <v>8</v>
      </c>
      <c r="AX159" t="s">
        <v>74</v>
      </c>
      <c r="AY159" t="s">
        <v>74</v>
      </c>
      <c r="AZ159" t="s">
        <v>74</v>
      </c>
      <c r="BA159" t="s">
        <v>74</v>
      </c>
      <c r="BB159">
        <v>988</v>
      </c>
      <c r="BC159">
        <v>994</v>
      </c>
      <c r="BD159" t="s">
        <v>74</v>
      </c>
      <c r="BE159" t="s">
        <v>3039</v>
      </c>
      <c r="BF159" t="str">
        <f>HYPERLINK("http://dx.doi.org/10.1016/j.toxicon.2006.08.002","http://dx.doi.org/10.1016/j.toxicon.2006.08.002")</f>
        <v>http://dx.doi.org/10.1016/j.toxicon.2006.08.002</v>
      </c>
      <c r="BG159" t="s">
        <v>74</v>
      </c>
      <c r="BH159" t="s">
        <v>74</v>
      </c>
      <c r="BI159">
        <v>7</v>
      </c>
      <c r="BJ159" t="s">
        <v>402</v>
      </c>
      <c r="BK159" t="s">
        <v>98</v>
      </c>
      <c r="BL159" t="s">
        <v>402</v>
      </c>
      <c r="BM159" t="s">
        <v>3040</v>
      </c>
      <c r="BN159">
        <v>17011007</v>
      </c>
      <c r="BO159" t="s">
        <v>74</v>
      </c>
      <c r="BP159" t="s">
        <v>74</v>
      </c>
      <c r="BQ159" t="s">
        <v>74</v>
      </c>
      <c r="BR159" t="s">
        <v>102</v>
      </c>
      <c r="BS159" t="s">
        <v>3041</v>
      </c>
      <c r="BT159" t="str">
        <f>HYPERLINK("https%3A%2F%2Fwww.webofscience.com%2Fwos%2Fwoscc%2Ffull-record%2FWOS:000242987700005","View Full Record in Web of Science")</f>
        <v>View Full Record in Web of Science</v>
      </c>
    </row>
    <row r="160" spans="1:72" x14ac:dyDescent="0.15">
      <c r="A160" t="s">
        <v>72</v>
      </c>
      <c r="B160" t="s">
        <v>3042</v>
      </c>
      <c r="C160" t="s">
        <v>74</v>
      </c>
      <c r="D160" t="s">
        <v>74</v>
      </c>
      <c r="E160" t="s">
        <v>74</v>
      </c>
      <c r="F160" t="s">
        <v>3043</v>
      </c>
      <c r="G160" t="s">
        <v>74</v>
      </c>
      <c r="H160" t="s">
        <v>74</v>
      </c>
      <c r="I160" t="s">
        <v>3044</v>
      </c>
      <c r="J160" t="s">
        <v>310</v>
      </c>
      <c r="K160" t="s">
        <v>74</v>
      </c>
      <c r="L160" t="s">
        <v>74</v>
      </c>
      <c r="M160" t="s">
        <v>78</v>
      </c>
      <c r="N160" t="s">
        <v>108</v>
      </c>
      <c r="O160" t="s">
        <v>74</v>
      </c>
      <c r="P160" t="s">
        <v>74</v>
      </c>
      <c r="Q160" t="s">
        <v>74</v>
      </c>
      <c r="R160" t="s">
        <v>74</v>
      </c>
      <c r="S160" t="s">
        <v>74</v>
      </c>
      <c r="T160" t="s">
        <v>3045</v>
      </c>
      <c r="U160" t="s">
        <v>3046</v>
      </c>
      <c r="V160" t="s">
        <v>3047</v>
      </c>
      <c r="W160" t="s">
        <v>3048</v>
      </c>
      <c r="X160" t="s">
        <v>3049</v>
      </c>
      <c r="Y160" t="s">
        <v>3050</v>
      </c>
      <c r="Z160" t="s">
        <v>3051</v>
      </c>
      <c r="AA160" t="s">
        <v>3052</v>
      </c>
      <c r="AB160" t="s">
        <v>3053</v>
      </c>
      <c r="AC160" t="s">
        <v>3054</v>
      </c>
      <c r="AD160" t="s">
        <v>3055</v>
      </c>
      <c r="AE160" t="s">
        <v>3056</v>
      </c>
      <c r="AF160" t="s">
        <v>74</v>
      </c>
      <c r="AG160">
        <v>49</v>
      </c>
      <c r="AH160">
        <v>17</v>
      </c>
      <c r="AI160">
        <v>18</v>
      </c>
      <c r="AJ160">
        <v>0</v>
      </c>
      <c r="AK160">
        <v>63</v>
      </c>
      <c r="AL160" t="s">
        <v>199</v>
      </c>
      <c r="AM160" t="s">
        <v>200</v>
      </c>
      <c r="AN160" t="s">
        <v>201</v>
      </c>
      <c r="AO160" t="s">
        <v>323</v>
      </c>
      <c r="AP160" t="s">
        <v>324</v>
      </c>
      <c r="AQ160" t="s">
        <v>74</v>
      </c>
      <c r="AR160" t="s">
        <v>325</v>
      </c>
      <c r="AS160" t="s">
        <v>326</v>
      </c>
      <c r="AT160" t="s">
        <v>235</v>
      </c>
      <c r="AU160">
        <v>2014</v>
      </c>
      <c r="AV160">
        <v>154</v>
      </c>
      <c r="AW160" t="s">
        <v>74</v>
      </c>
      <c r="AX160" t="s">
        <v>74</v>
      </c>
      <c r="AY160" t="s">
        <v>74</v>
      </c>
      <c r="AZ160" t="s">
        <v>74</v>
      </c>
      <c r="BA160" t="s">
        <v>74</v>
      </c>
      <c r="BB160">
        <v>131</v>
      </c>
      <c r="BC160">
        <v>140</v>
      </c>
      <c r="BD160" t="s">
        <v>74</v>
      </c>
      <c r="BE160" t="s">
        <v>3057</v>
      </c>
      <c r="BF160" t="str">
        <f>HYPERLINK("http://dx.doi.org/10.1016/j.aquatox.2014.05.006","http://dx.doi.org/10.1016/j.aquatox.2014.05.006")</f>
        <v>http://dx.doi.org/10.1016/j.aquatox.2014.05.006</v>
      </c>
      <c r="BG160" t="s">
        <v>74</v>
      </c>
      <c r="BH160" t="s">
        <v>74</v>
      </c>
      <c r="BI160">
        <v>10</v>
      </c>
      <c r="BJ160" t="s">
        <v>329</v>
      </c>
      <c r="BK160" t="s">
        <v>98</v>
      </c>
      <c r="BL160" t="s">
        <v>329</v>
      </c>
      <c r="BM160" t="s">
        <v>3058</v>
      </c>
      <c r="BN160">
        <v>24880785</v>
      </c>
      <c r="BO160" t="s">
        <v>74</v>
      </c>
      <c r="BP160" t="s">
        <v>74</v>
      </c>
      <c r="BQ160" t="s">
        <v>74</v>
      </c>
      <c r="BR160" t="s">
        <v>102</v>
      </c>
      <c r="BS160" t="s">
        <v>3059</v>
      </c>
      <c r="BT160" t="str">
        <f>HYPERLINK("https%3A%2F%2Fwww.webofscience.com%2Fwos%2Fwoscc%2Ffull-record%2FWOS:000340339800015","View Full Record in Web of Science")</f>
        <v>View Full Record in Web of Science</v>
      </c>
    </row>
    <row r="161" spans="1:72" x14ac:dyDescent="0.15">
      <c r="A161" t="s">
        <v>72</v>
      </c>
      <c r="B161" t="s">
        <v>3060</v>
      </c>
      <c r="C161" t="s">
        <v>74</v>
      </c>
      <c r="D161" t="s">
        <v>74</v>
      </c>
      <c r="E161" t="s">
        <v>74</v>
      </c>
      <c r="F161" t="s">
        <v>3060</v>
      </c>
      <c r="G161" t="s">
        <v>74</v>
      </c>
      <c r="H161" t="s">
        <v>74</v>
      </c>
      <c r="I161" t="s">
        <v>3061</v>
      </c>
      <c r="J161" t="s">
        <v>3062</v>
      </c>
      <c r="K161" t="s">
        <v>74</v>
      </c>
      <c r="L161" t="s">
        <v>74</v>
      </c>
      <c r="M161" t="s">
        <v>78</v>
      </c>
      <c r="N161" t="s">
        <v>108</v>
      </c>
      <c r="O161" t="s">
        <v>74</v>
      </c>
      <c r="P161" t="s">
        <v>74</v>
      </c>
      <c r="Q161" t="s">
        <v>74</v>
      </c>
      <c r="R161" t="s">
        <v>74</v>
      </c>
      <c r="S161" t="s">
        <v>74</v>
      </c>
      <c r="T161" t="s">
        <v>3063</v>
      </c>
      <c r="U161" t="s">
        <v>3064</v>
      </c>
      <c r="V161" t="s">
        <v>3065</v>
      </c>
      <c r="W161" t="s">
        <v>74</v>
      </c>
      <c r="X161" t="s">
        <v>74</v>
      </c>
      <c r="Y161" t="s">
        <v>3066</v>
      </c>
      <c r="Z161" t="s">
        <v>74</v>
      </c>
      <c r="AA161" t="s">
        <v>74</v>
      </c>
      <c r="AB161" t="s">
        <v>74</v>
      </c>
      <c r="AC161" t="s">
        <v>74</v>
      </c>
      <c r="AD161" t="s">
        <v>74</v>
      </c>
      <c r="AE161" t="s">
        <v>74</v>
      </c>
      <c r="AF161" t="s">
        <v>74</v>
      </c>
      <c r="AG161">
        <v>35</v>
      </c>
      <c r="AH161">
        <v>55</v>
      </c>
      <c r="AI161">
        <v>61</v>
      </c>
      <c r="AJ161">
        <v>0</v>
      </c>
      <c r="AK161">
        <v>15</v>
      </c>
      <c r="AL161" t="s">
        <v>3067</v>
      </c>
      <c r="AM161" t="s">
        <v>2030</v>
      </c>
      <c r="AN161" t="s">
        <v>3068</v>
      </c>
      <c r="AO161" t="s">
        <v>3069</v>
      </c>
      <c r="AP161" t="s">
        <v>74</v>
      </c>
      <c r="AQ161" t="s">
        <v>74</v>
      </c>
      <c r="AR161" t="s">
        <v>3070</v>
      </c>
      <c r="AS161" t="s">
        <v>3071</v>
      </c>
      <c r="AT161" t="s">
        <v>155</v>
      </c>
      <c r="AU161">
        <v>1992</v>
      </c>
      <c r="AV161">
        <v>4</v>
      </c>
      <c r="AW161">
        <v>4</v>
      </c>
      <c r="AX161" t="s">
        <v>74</v>
      </c>
      <c r="AY161" t="s">
        <v>74</v>
      </c>
      <c r="AZ161" t="s">
        <v>74</v>
      </c>
      <c r="BA161" t="s">
        <v>74</v>
      </c>
      <c r="BB161">
        <v>297</v>
      </c>
      <c r="BC161">
        <v>310</v>
      </c>
      <c r="BD161" t="s">
        <v>74</v>
      </c>
      <c r="BE161" t="s">
        <v>3072</v>
      </c>
      <c r="BF161" t="str">
        <f>HYPERLINK("http://dx.doi.org/10.1007/BF02185786","http://dx.doi.org/10.1007/BF02185786")</f>
        <v>http://dx.doi.org/10.1007/BF02185786</v>
      </c>
      <c r="BG161" t="s">
        <v>74</v>
      </c>
      <c r="BH161" t="s">
        <v>74</v>
      </c>
      <c r="BI161">
        <v>14</v>
      </c>
      <c r="BJ161" t="s">
        <v>2822</v>
      </c>
      <c r="BK161" t="s">
        <v>98</v>
      </c>
      <c r="BL161" t="s">
        <v>2822</v>
      </c>
      <c r="BM161" t="s">
        <v>3073</v>
      </c>
      <c r="BN161" t="s">
        <v>74</v>
      </c>
      <c r="BO161" t="s">
        <v>74</v>
      </c>
      <c r="BP161" t="s">
        <v>74</v>
      </c>
      <c r="BQ161" t="s">
        <v>74</v>
      </c>
      <c r="BR161" t="s">
        <v>102</v>
      </c>
      <c r="BS161" t="s">
        <v>3074</v>
      </c>
      <c r="BT161" t="str">
        <f>HYPERLINK("https%3A%2F%2Fwww.webofscience.com%2Fwos%2Fwoscc%2Ffull-record%2FWOS:A1992KD57300002","View Full Record in Web of Science")</f>
        <v>View Full Record in Web of Science</v>
      </c>
    </row>
    <row r="162" spans="1:72" x14ac:dyDescent="0.15">
      <c r="A162" t="s">
        <v>1809</v>
      </c>
      <c r="B162" t="s">
        <v>3075</v>
      </c>
      <c r="C162" t="s">
        <v>74</v>
      </c>
      <c r="D162" t="s">
        <v>3076</v>
      </c>
      <c r="E162" t="s">
        <v>74</v>
      </c>
      <c r="F162" t="s">
        <v>3077</v>
      </c>
      <c r="G162" t="s">
        <v>74</v>
      </c>
      <c r="H162" t="s">
        <v>74</v>
      </c>
      <c r="I162" t="s">
        <v>3078</v>
      </c>
      <c r="J162" t="s">
        <v>3079</v>
      </c>
      <c r="K162" t="s">
        <v>3080</v>
      </c>
      <c r="L162" t="s">
        <v>74</v>
      </c>
      <c r="M162" t="s">
        <v>78</v>
      </c>
      <c r="N162" t="s">
        <v>3081</v>
      </c>
      <c r="O162" t="s">
        <v>74</v>
      </c>
      <c r="P162" t="s">
        <v>74</v>
      </c>
      <c r="Q162" t="s">
        <v>74</v>
      </c>
      <c r="R162" t="s">
        <v>74</v>
      </c>
      <c r="S162" t="s">
        <v>74</v>
      </c>
      <c r="T162" t="s">
        <v>3082</v>
      </c>
      <c r="U162" t="s">
        <v>3083</v>
      </c>
      <c r="V162" t="s">
        <v>3084</v>
      </c>
      <c r="W162" t="s">
        <v>3085</v>
      </c>
      <c r="X162" t="s">
        <v>74</v>
      </c>
      <c r="Y162" t="s">
        <v>3086</v>
      </c>
      <c r="Z162" t="s">
        <v>3087</v>
      </c>
      <c r="AA162" t="s">
        <v>74</v>
      </c>
      <c r="AB162" t="s">
        <v>74</v>
      </c>
      <c r="AC162" t="s">
        <v>74</v>
      </c>
      <c r="AD162" t="s">
        <v>74</v>
      </c>
      <c r="AE162" t="s">
        <v>74</v>
      </c>
      <c r="AF162" t="s">
        <v>74</v>
      </c>
      <c r="AG162">
        <v>31</v>
      </c>
      <c r="AH162">
        <v>2</v>
      </c>
      <c r="AI162">
        <v>2</v>
      </c>
      <c r="AJ162">
        <v>0</v>
      </c>
      <c r="AK162">
        <v>3</v>
      </c>
      <c r="AL162" t="s">
        <v>3088</v>
      </c>
      <c r="AM162" t="s">
        <v>3089</v>
      </c>
      <c r="AN162" t="s">
        <v>3090</v>
      </c>
      <c r="AO162" t="s">
        <v>3091</v>
      </c>
      <c r="AP162" t="s">
        <v>74</v>
      </c>
      <c r="AQ162" t="s">
        <v>3092</v>
      </c>
      <c r="AR162" t="s">
        <v>3093</v>
      </c>
      <c r="AS162" t="s">
        <v>3094</v>
      </c>
      <c r="AT162" t="s">
        <v>74</v>
      </c>
      <c r="AU162">
        <v>2009</v>
      </c>
      <c r="AV162" t="s">
        <v>74</v>
      </c>
      <c r="AW162">
        <v>167</v>
      </c>
      <c r="AX162" t="s">
        <v>74</v>
      </c>
      <c r="AY162" t="s">
        <v>74</v>
      </c>
      <c r="AZ162" t="s">
        <v>74</v>
      </c>
      <c r="BA162" t="s">
        <v>74</v>
      </c>
      <c r="BB162">
        <v>455</v>
      </c>
      <c r="BC162">
        <v>473</v>
      </c>
      <c r="BD162" t="s">
        <v>74</v>
      </c>
      <c r="BE162" t="s">
        <v>74</v>
      </c>
      <c r="BF162" t="s">
        <v>74</v>
      </c>
      <c r="BG162" t="s">
        <v>74</v>
      </c>
      <c r="BH162" t="s">
        <v>74</v>
      </c>
      <c r="BI162">
        <v>19</v>
      </c>
      <c r="BJ162" t="s">
        <v>181</v>
      </c>
      <c r="BK162" t="s">
        <v>3095</v>
      </c>
      <c r="BL162" t="s">
        <v>181</v>
      </c>
      <c r="BM162" t="s">
        <v>3096</v>
      </c>
      <c r="BN162" t="s">
        <v>74</v>
      </c>
      <c r="BO162" t="s">
        <v>74</v>
      </c>
      <c r="BP162" t="s">
        <v>74</v>
      </c>
      <c r="BQ162" t="s">
        <v>74</v>
      </c>
      <c r="BR162" t="s">
        <v>102</v>
      </c>
      <c r="BS162" t="s">
        <v>3097</v>
      </c>
      <c r="BT162" t="str">
        <f>HYPERLINK("https%3A%2F%2Fwww.webofscience.com%2Fwos%2Fwoscc%2Ffull-record%2FWOS:000277247700019","View Full Record in Web of Science")</f>
        <v>View Full Record in Web of Science</v>
      </c>
    </row>
    <row r="163" spans="1:72" x14ac:dyDescent="0.15">
      <c r="A163" t="s">
        <v>72</v>
      </c>
      <c r="B163" t="s">
        <v>3098</v>
      </c>
      <c r="C163" t="s">
        <v>74</v>
      </c>
      <c r="D163" t="s">
        <v>74</v>
      </c>
      <c r="E163" t="s">
        <v>74</v>
      </c>
      <c r="F163" t="s">
        <v>3099</v>
      </c>
      <c r="G163" t="s">
        <v>74</v>
      </c>
      <c r="H163" t="s">
        <v>74</v>
      </c>
      <c r="I163" t="s">
        <v>3100</v>
      </c>
      <c r="J163" t="s">
        <v>3101</v>
      </c>
      <c r="K163" t="s">
        <v>74</v>
      </c>
      <c r="L163" t="s">
        <v>74</v>
      </c>
      <c r="M163" t="s">
        <v>78</v>
      </c>
      <c r="N163" t="s">
        <v>108</v>
      </c>
      <c r="O163" t="s">
        <v>74</v>
      </c>
      <c r="P163" t="s">
        <v>74</v>
      </c>
      <c r="Q163" t="s">
        <v>74</v>
      </c>
      <c r="R163" t="s">
        <v>74</v>
      </c>
      <c r="S163" t="s">
        <v>74</v>
      </c>
      <c r="T163" t="s">
        <v>3102</v>
      </c>
      <c r="U163" t="s">
        <v>3103</v>
      </c>
      <c r="V163" t="s">
        <v>3104</v>
      </c>
      <c r="W163" t="s">
        <v>3105</v>
      </c>
      <c r="X163" t="s">
        <v>3106</v>
      </c>
      <c r="Y163" t="s">
        <v>3107</v>
      </c>
      <c r="Z163" t="s">
        <v>3108</v>
      </c>
      <c r="AA163" t="s">
        <v>3109</v>
      </c>
      <c r="AB163" t="s">
        <v>3110</v>
      </c>
      <c r="AC163" t="s">
        <v>3111</v>
      </c>
      <c r="AD163" t="s">
        <v>3112</v>
      </c>
      <c r="AE163" t="s">
        <v>3113</v>
      </c>
      <c r="AF163" t="s">
        <v>74</v>
      </c>
      <c r="AG163">
        <v>49</v>
      </c>
      <c r="AH163">
        <v>8</v>
      </c>
      <c r="AI163">
        <v>8</v>
      </c>
      <c r="AJ163">
        <v>0</v>
      </c>
      <c r="AK163">
        <v>10</v>
      </c>
      <c r="AL163" t="s">
        <v>199</v>
      </c>
      <c r="AM163" t="s">
        <v>200</v>
      </c>
      <c r="AN163" t="s">
        <v>201</v>
      </c>
      <c r="AO163" t="s">
        <v>3114</v>
      </c>
      <c r="AP163" t="s">
        <v>3115</v>
      </c>
      <c r="AQ163" t="s">
        <v>74</v>
      </c>
      <c r="AR163" t="s">
        <v>3116</v>
      </c>
      <c r="AS163" t="s">
        <v>3117</v>
      </c>
      <c r="AT163" t="s">
        <v>3118</v>
      </c>
      <c r="AU163">
        <v>2023</v>
      </c>
      <c r="AV163">
        <v>885</v>
      </c>
      <c r="AW163" t="s">
        <v>74</v>
      </c>
      <c r="AX163" t="s">
        <v>74</v>
      </c>
      <c r="AY163" t="s">
        <v>74</v>
      </c>
      <c r="AZ163" t="s">
        <v>74</v>
      </c>
      <c r="BA163" t="s">
        <v>74</v>
      </c>
      <c r="BB163" t="s">
        <v>74</v>
      </c>
      <c r="BC163" t="s">
        <v>74</v>
      </c>
      <c r="BD163">
        <v>163905</v>
      </c>
      <c r="BE163" t="s">
        <v>3119</v>
      </c>
      <c r="BF163" t="str">
        <f>HYPERLINK("http://dx.doi.org/10.1016/j.scitotenv.2023.163905","http://dx.doi.org/10.1016/j.scitotenv.2023.163905")</f>
        <v>http://dx.doi.org/10.1016/j.scitotenv.2023.163905</v>
      </c>
      <c r="BG163" t="s">
        <v>74</v>
      </c>
      <c r="BH163" t="s">
        <v>3120</v>
      </c>
      <c r="BI163">
        <v>12</v>
      </c>
      <c r="BJ163" t="s">
        <v>710</v>
      </c>
      <c r="BK163" t="s">
        <v>98</v>
      </c>
      <c r="BL163" t="s">
        <v>711</v>
      </c>
      <c r="BM163" t="s">
        <v>3121</v>
      </c>
      <c r="BN163">
        <v>37142018</v>
      </c>
      <c r="BO163" t="s">
        <v>354</v>
      </c>
      <c r="BP163" t="s">
        <v>74</v>
      </c>
      <c r="BQ163" t="s">
        <v>74</v>
      </c>
      <c r="BR163" t="s">
        <v>102</v>
      </c>
      <c r="BS163" t="s">
        <v>3122</v>
      </c>
      <c r="BT163" t="str">
        <f>HYPERLINK("https%3A%2F%2Fwww.webofscience.com%2Fwos%2Fwoscc%2Ffull-record%2FWOS:001001619200001","View Full Record in Web of Science")</f>
        <v>View Full Record in Web of Science</v>
      </c>
    </row>
    <row r="164" spans="1:72" x14ac:dyDescent="0.15">
      <c r="A164" t="s">
        <v>72</v>
      </c>
      <c r="B164" t="s">
        <v>3123</v>
      </c>
      <c r="C164" t="s">
        <v>74</v>
      </c>
      <c r="D164" t="s">
        <v>74</v>
      </c>
      <c r="E164" t="s">
        <v>74</v>
      </c>
      <c r="F164" t="s">
        <v>3124</v>
      </c>
      <c r="G164" t="s">
        <v>74</v>
      </c>
      <c r="H164" t="s">
        <v>74</v>
      </c>
      <c r="I164" t="s">
        <v>3125</v>
      </c>
      <c r="J164" t="s">
        <v>3126</v>
      </c>
      <c r="K164" t="s">
        <v>74</v>
      </c>
      <c r="L164" t="s">
        <v>74</v>
      </c>
      <c r="M164" t="s">
        <v>78</v>
      </c>
      <c r="N164" t="s">
        <v>108</v>
      </c>
      <c r="O164" t="s">
        <v>74</v>
      </c>
      <c r="P164" t="s">
        <v>74</v>
      </c>
      <c r="Q164" t="s">
        <v>74</v>
      </c>
      <c r="R164" t="s">
        <v>74</v>
      </c>
      <c r="S164" t="s">
        <v>74</v>
      </c>
      <c r="T164" t="s">
        <v>74</v>
      </c>
      <c r="U164" t="s">
        <v>3127</v>
      </c>
      <c r="V164" t="s">
        <v>3128</v>
      </c>
      <c r="W164" t="s">
        <v>3129</v>
      </c>
      <c r="X164" t="s">
        <v>3130</v>
      </c>
      <c r="Y164" t="s">
        <v>3131</v>
      </c>
      <c r="Z164" t="s">
        <v>3132</v>
      </c>
      <c r="AA164" t="s">
        <v>3133</v>
      </c>
      <c r="AB164" t="s">
        <v>3134</v>
      </c>
      <c r="AC164" t="s">
        <v>3135</v>
      </c>
      <c r="AD164" t="s">
        <v>3136</v>
      </c>
      <c r="AE164" t="s">
        <v>3137</v>
      </c>
      <c r="AF164" t="s">
        <v>74</v>
      </c>
      <c r="AG164">
        <v>86</v>
      </c>
      <c r="AH164">
        <v>10</v>
      </c>
      <c r="AI164">
        <v>11</v>
      </c>
      <c r="AJ164">
        <v>0</v>
      </c>
      <c r="AK164">
        <v>30</v>
      </c>
      <c r="AL164" t="s">
        <v>228</v>
      </c>
      <c r="AM164" t="s">
        <v>229</v>
      </c>
      <c r="AN164" t="s">
        <v>230</v>
      </c>
      <c r="AO164" t="s">
        <v>3138</v>
      </c>
      <c r="AP164" t="s">
        <v>3139</v>
      </c>
      <c r="AQ164" t="s">
        <v>74</v>
      </c>
      <c r="AR164" t="s">
        <v>3140</v>
      </c>
      <c r="AS164" t="s">
        <v>3141</v>
      </c>
      <c r="AT164" t="s">
        <v>665</v>
      </c>
      <c r="AU164">
        <v>2019</v>
      </c>
      <c r="AV164">
        <v>64</v>
      </c>
      <c r="AW164">
        <v>3</v>
      </c>
      <c r="AX164" t="s">
        <v>74</v>
      </c>
      <c r="AY164" t="s">
        <v>74</v>
      </c>
      <c r="AZ164" t="s">
        <v>74</v>
      </c>
      <c r="BA164" t="s">
        <v>74</v>
      </c>
      <c r="BB164">
        <v>833</v>
      </c>
      <c r="BC164">
        <v>848</v>
      </c>
      <c r="BD164" t="s">
        <v>74</v>
      </c>
      <c r="BE164" t="s">
        <v>3142</v>
      </c>
      <c r="BF164" t="str">
        <f>HYPERLINK("http://dx.doi.org/10.1002/lno.11078","http://dx.doi.org/10.1002/lno.11078")</f>
        <v>http://dx.doi.org/10.1002/lno.11078</v>
      </c>
      <c r="BG164" t="s">
        <v>74</v>
      </c>
      <c r="BH164" t="s">
        <v>74</v>
      </c>
      <c r="BI164">
        <v>16</v>
      </c>
      <c r="BJ164" t="s">
        <v>437</v>
      </c>
      <c r="BK164" t="s">
        <v>98</v>
      </c>
      <c r="BL164" t="s">
        <v>438</v>
      </c>
      <c r="BM164" t="s">
        <v>3143</v>
      </c>
      <c r="BN164" t="s">
        <v>74</v>
      </c>
      <c r="BO164" t="s">
        <v>895</v>
      </c>
      <c r="BP164" t="s">
        <v>74</v>
      </c>
      <c r="BQ164" t="s">
        <v>74</v>
      </c>
      <c r="BR164" t="s">
        <v>102</v>
      </c>
      <c r="BS164" t="s">
        <v>3144</v>
      </c>
      <c r="BT164" t="str">
        <f>HYPERLINK("https%3A%2F%2Fwww.webofscience.com%2Fwos%2Fwoscc%2Ffull-record%2FWOS:000467593600001","View Full Record in Web of Science")</f>
        <v>View Full Record in Web of Science</v>
      </c>
    </row>
    <row r="165" spans="1:72" x14ac:dyDescent="0.15">
      <c r="A165" t="s">
        <v>72</v>
      </c>
      <c r="B165" t="s">
        <v>3145</v>
      </c>
      <c r="C165" t="s">
        <v>74</v>
      </c>
      <c r="D165" t="s">
        <v>74</v>
      </c>
      <c r="E165" t="s">
        <v>74</v>
      </c>
      <c r="F165" t="s">
        <v>3146</v>
      </c>
      <c r="G165" t="s">
        <v>74</v>
      </c>
      <c r="H165" t="s">
        <v>74</v>
      </c>
      <c r="I165" t="s">
        <v>3147</v>
      </c>
      <c r="J165" t="s">
        <v>359</v>
      </c>
      <c r="K165" t="s">
        <v>74</v>
      </c>
      <c r="L165" t="s">
        <v>74</v>
      </c>
      <c r="M165" t="s">
        <v>78</v>
      </c>
      <c r="N165" t="s">
        <v>108</v>
      </c>
      <c r="O165" t="s">
        <v>74</v>
      </c>
      <c r="P165" t="s">
        <v>74</v>
      </c>
      <c r="Q165" t="s">
        <v>74</v>
      </c>
      <c r="R165" t="s">
        <v>74</v>
      </c>
      <c r="S165" t="s">
        <v>74</v>
      </c>
      <c r="T165" t="s">
        <v>3148</v>
      </c>
      <c r="U165" t="s">
        <v>3149</v>
      </c>
      <c r="V165" t="s">
        <v>3150</v>
      </c>
      <c r="W165" t="s">
        <v>3151</v>
      </c>
      <c r="X165" t="s">
        <v>3152</v>
      </c>
      <c r="Y165" t="s">
        <v>3153</v>
      </c>
      <c r="Z165" t="s">
        <v>3154</v>
      </c>
      <c r="AA165" t="s">
        <v>74</v>
      </c>
      <c r="AB165" t="s">
        <v>3155</v>
      </c>
      <c r="AC165" t="s">
        <v>3156</v>
      </c>
      <c r="AD165" t="s">
        <v>3157</v>
      </c>
      <c r="AE165" t="s">
        <v>3158</v>
      </c>
      <c r="AF165" t="s">
        <v>74</v>
      </c>
      <c r="AG165">
        <v>80</v>
      </c>
      <c r="AH165">
        <v>12</v>
      </c>
      <c r="AI165">
        <v>14</v>
      </c>
      <c r="AJ165">
        <v>4</v>
      </c>
      <c r="AK165">
        <v>45</v>
      </c>
      <c r="AL165" t="s">
        <v>372</v>
      </c>
      <c r="AM165" t="s">
        <v>373</v>
      </c>
      <c r="AN165" t="s">
        <v>374</v>
      </c>
      <c r="AO165" t="s">
        <v>74</v>
      </c>
      <c r="AP165" t="s">
        <v>375</v>
      </c>
      <c r="AQ165" t="s">
        <v>74</v>
      </c>
      <c r="AR165" t="s">
        <v>359</v>
      </c>
      <c r="AS165" t="s">
        <v>376</v>
      </c>
      <c r="AT165" t="s">
        <v>281</v>
      </c>
      <c r="AU165">
        <v>2021</v>
      </c>
      <c r="AV165">
        <v>13</v>
      </c>
      <c r="AW165">
        <v>6</v>
      </c>
      <c r="AX165" t="s">
        <v>74</v>
      </c>
      <c r="AY165" t="s">
        <v>74</v>
      </c>
      <c r="AZ165" t="s">
        <v>74</v>
      </c>
      <c r="BA165" t="s">
        <v>74</v>
      </c>
      <c r="BB165" t="s">
        <v>74</v>
      </c>
      <c r="BC165" t="s">
        <v>74</v>
      </c>
      <c r="BD165">
        <v>425</v>
      </c>
      <c r="BE165" t="s">
        <v>3159</v>
      </c>
      <c r="BF165" t="str">
        <f>HYPERLINK("http://dx.doi.org/10.3390/toxins13060425","http://dx.doi.org/10.3390/toxins13060425")</f>
        <v>http://dx.doi.org/10.3390/toxins13060425</v>
      </c>
      <c r="BG165" t="s">
        <v>74</v>
      </c>
      <c r="BH165" t="s">
        <v>74</v>
      </c>
      <c r="BI165">
        <v>14</v>
      </c>
      <c r="BJ165" t="s">
        <v>378</v>
      </c>
      <c r="BK165" t="s">
        <v>98</v>
      </c>
      <c r="BL165" t="s">
        <v>378</v>
      </c>
      <c r="BM165" t="s">
        <v>3160</v>
      </c>
      <c r="BN165">
        <v>34204290</v>
      </c>
      <c r="BO165" t="s">
        <v>499</v>
      </c>
      <c r="BP165" t="s">
        <v>74</v>
      </c>
      <c r="BQ165" t="s">
        <v>74</v>
      </c>
      <c r="BR165" t="s">
        <v>102</v>
      </c>
      <c r="BS165" t="s">
        <v>3161</v>
      </c>
      <c r="BT165" t="str">
        <f>HYPERLINK("https%3A%2F%2Fwww.webofscience.com%2Fwos%2Fwoscc%2Ffull-record%2FWOS:000666556900001","View Full Record in Web of Science")</f>
        <v>View Full Record in Web of Science</v>
      </c>
    </row>
    <row r="166" spans="1:72" x14ac:dyDescent="0.15">
      <c r="A166" t="s">
        <v>72</v>
      </c>
      <c r="B166" t="s">
        <v>3162</v>
      </c>
      <c r="C166" t="s">
        <v>74</v>
      </c>
      <c r="D166" t="s">
        <v>74</v>
      </c>
      <c r="E166" t="s">
        <v>74</v>
      </c>
      <c r="F166" t="s">
        <v>3162</v>
      </c>
      <c r="G166" t="s">
        <v>74</v>
      </c>
      <c r="H166" t="s">
        <v>74</v>
      </c>
      <c r="I166" t="s">
        <v>3163</v>
      </c>
      <c r="J166" t="s">
        <v>107</v>
      </c>
      <c r="K166" t="s">
        <v>74</v>
      </c>
      <c r="L166" t="s">
        <v>74</v>
      </c>
      <c r="M166" t="s">
        <v>78</v>
      </c>
      <c r="N166" t="s">
        <v>108</v>
      </c>
      <c r="O166" t="s">
        <v>74</v>
      </c>
      <c r="P166" t="s">
        <v>74</v>
      </c>
      <c r="Q166" t="s">
        <v>74</v>
      </c>
      <c r="R166" t="s">
        <v>74</v>
      </c>
      <c r="S166" t="s">
        <v>74</v>
      </c>
      <c r="T166" t="s">
        <v>3164</v>
      </c>
      <c r="U166" t="s">
        <v>3165</v>
      </c>
      <c r="V166" t="s">
        <v>3166</v>
      </c>
      <c r="W166" t="s">
        <v>3167</v>
      </c>
      <c r="X166" t="s">
        <v>2703</v>
      </c>
      <c r="Y166" t="s">
        <v>3168</v>
      </c>
      <c r="Z166" t="s">
        <v>2705</v>
      </c>
      <c r="AA166" t="s">
        <v>2706</v>
      </c>
      <c r="AB166" t="s">
        <v>74</v>
      </c>
      <c r="AC166" t="s">
        <v>74</v>
      </c>
      <c r="AD166" t="s">
        <v>74</v>
      </c>
      <c r="AE166" t="s">
        <v>74</v>
      </c>
      <c r="AF166" t="s">
        <v>74</v>
      </c>
      <c r="AG166">
        <v>29</v>
      </c>
      <c r="AH166">
        <v>18</v>
      </c>
      <c r="AI166">
        <v>19</v>
      </c>
      <c r="AJ166">
        <v>0</v>
      </c>
      <c r="AK166">
        <v>6</v>
      </c>
      <c r="AL166" t="s">
        <v>121</v>
      </c>
      <c r="AM166" t="s">
        <v>122</v>
      </c>
      <c r="AN166" t="s">
        <v>123</v>
      </c>
      <c r="AO166" t="s">
        <v>124</v>
      </c>
      <c r="AP166" t="s">
        <v>125</v>
      </c>
      <c r="AQ166" t="s">
        <v>74</v>
      </c>
      <c r="AR166" t="s">
        <v>126</v>
      </c>
      <c r="AS166" t="s">
        <v>127</v>
      </c>
      <c r="AT166" t="s">
        <v>179</v>
      </c>
      <c r="AU166">
        <v>2006</v>
      </c>
      <c r="AV166">
        <v>25</v>
      </c>
      <c r="AW166">
        <v>1</v>
      </c>
      <c r="AX166" t="s">
        <v>74</v>
      </c>
      <c r="AY166" t="s">
        <v>74</v>
      </c>
      <c r="AZ166" t="s">
        <v>74</v>
      </c>
      <c r="BA166" t="s">
        <v>74</v>
      </c>
      <c r="BB166">
        <v>129</v>
      </c>
      <c r="BC166">
        <v>135</v>
      </c>
      <c r="BD166" t="s">
        <v>74</v>
      </c>
      <c r="BE166" t="s">
        <v>3169</v>
      </c>
      <c r="BF166" t="str">
        <f>HYPERLINK("http://dx.doi.org/10.2983/0730-8000(2006)25[129:CODACI]2.0.CO;2","http://dx.doi.org/10.2983/0730-8000(2006)25[129:CODACI]2.0.CO;2")</f>
        <v>http://dx.doi.org/10.2983/0730-8000(2006)25[129:CODACI]2.0.CO;2</v>
      </c>
      <c r="BG166" t="s">
        <v>74</v>
      </c>
      <c r="BH166" t="s">
        <v>74</v>
      </c>
      <c r="BI166">
        <v>7</v>
      </c>
      <c r="BJ166" t="s">
        <v>130</v>
      </c>
      <c r="BK166" t="s">
        <v>98</v>
      </c>
      <c r="BL166" t="s">
        <v>130</v>
      </c>
      <c r="BM166" t="s">
        <v>3170</v>
      </c>
      <c r="BN166" t="s">
        <v>74</v>
      </c>
      <c r="BO166" t="s">
        <v>74</v>
      </c>
      <c r="BP166" t="s">
        <v>74</v>
      </c>
      <c r="BQ166" t="s">
        <v>74</v>
      </c>
      <c r="BR166" t="s">
        <v>102</v>
      </c>
      <c r="BS166" t="s">
        <v>3171</v>
      </c>
      <c r="BT166" t="str">
        <f>HYPERLINK("https%3A%2F%2Fwww.webofscience.com%2Fwos%2Fwoscc%2Ffull-record%2FWOS:000237149500016","View Full Record in Web of Science")</f>
        <v>View Full Record in Web of Science</v>
      </c>
    </row>
    <row r="167" spans="1:72" x14ac:dyDescent="0.15">
      <c r="A167" t="s">
        <v>72</v>
      </c>
      <c r="B167" t="s">
        <v>3172</v>
      </c>
      <c r="C167" t="s">
        <v>74</v>
      </c>
      <c r="D167" t="s">
        <v>74</v>
      </c>
      <c r="E167" t="s">
        <v>74</v>
      </c>
      <c r="F167" t="s">
        <v>3172</v>
      </c>
      <c r="G167" t="s">
        <v>74</v>
      </c>
      <c r="H167" t="s">
        <v>74</v>
      </c>
      <c r="I167" t="s">
        <v>3173</v>
      </c>
      <c r="J167" t="s">
        <v>310</v>
      </c>
      <c r="K167" t="s">
        <v>74</v>
      </c>
      <c r="L167" t="s">
        <v>74</v>
      </c>
      <c r="M167" t="s">
        <v>78</v>
      </c>
      <c r="N167" t="s">
        <v>108</v>
      </c>
      <c r="O167" t="s">
        <v>74</v>
      </c>
      <c r="P167" t="s">
        <v>74</v>
      </c>
      <c r="Q167" t="s">
        <v>74</v>
      </c>
      <c r="R167" t="s">
        <v>74</v>
      </c>
      <c r="S167" t="s">
        <v>74</v>
      </c>
      <c r="T167" t="s">
        <v>3174</v>
      </c>
      <c r="U167" t="s">
        <v>3175</v>
      </c>
      <c r="V167" t="s">
        <v>3176</v>
      </c>
      <c r="W167" t="s">
        <v>3177</v>
      </c>
      <c r="X167" t="s">
        <v>999</v>
      </c>
      <c r="Y167" t="s">
        <v>74</v>
      </c>
      <c r="Z167" t="s">
        <v>74</v>
      </c>
      <c r="AA167" t="s">
        <v>74</v>
      </c>
      <c r="AB167" t="s">
        <v>74</v>
      </c>
      <c r="AC167" t="s">
        <v>74</v>
      </c>
      <c r="AD167" t="s">
        <v>74</v>
      </c>
      <c r="AE167" t="s">
        <v>74</v>
      </c>
      <c r="AF167" t="s">
        <v>74</v>
      </c>
      <c r="AG167">
        <v>52</v>
      </c>
      <c r="AH167">
        <v>38</v>
      </c>
      <c r="AI167">
        <v>42</v>
      </c>
      <c r="AJ167">
        <v>0</v>
      </c>
      <c r="AK167">
        <v>15</v>
      </c>
      <c r="AL167" t="s">
        <v>297</v>
      </c>
      <c r="AM167" t="s">
        <v>200</v>
      </c>
      <c r="AN167" t="s">
        <v>298</v>
      </c>
      <c r="AO167" t="s">
        <v>323</v>
      </c>
      <c r="AP167" t="s">
        <v>324</v>
      </c>
      <c r="AQ167" t="s">
        <v>74</v>
      </c>
      <c r="AR167" t="s">
        <v>325</v>
      </c>
      <c r="AS167" t="s">
        <v>326</v>
      </c>
      <c r="AT167" t="s">
        <v>327</v>
      </c>
      <c r="AU167">
        <v>1995</v>
      </c>
      <c r="AV167">
        <v>31</v>
      </c>
      <c r="AW167">
        <v>1</v>
      </c>
      <c r="AX167" t="s">
        <v>74</v>
      </c>
      <c r="AY167" t="s">
        <v>74</v>
      </c>
      <c r="AZ167" t="s">
        <v>74</v>
      </c>
      <c r="BA167" t="s">
        <v>74</v>
      </c>
      <c r="BB167">
        <v>43</v>
      </c>
      <c r="BC167">
        <v>55</v>
      </c>
      <c r="BD167" t="s">
        <v>74</v>
      </c>
      <c r="BE167" t="s">
        <v>3178</v>
      </c>
      <c r="BF167" t="str">
        <f>HYPERLINK("http://dx.doi.org/10.1016/0166-445X(94)00057-W","http://dx.doi.org/10.1016/0166-445X(94)00057-W")</f>
        <v>http://dx.doi.org/10.1016/0166-445X(94)00057-W</v>
      </c>
      <c r="BG167" t="s">
        <v>74</v>
      </c>
      <c r="BH167" t="s">
        <v>74</v>
      </c>
      <c r="BI167">
        <v>13</v>
      </c>
      <c r="BJ167" t="s">
        <v>329</v>
      </c>
      <c r="BK167" t="s">
        <v>98</v>
      </c>
      <c r="BL167" t="s">
        <v>329</v>
      </c>
      <c r="BM167" t="s">
        <v>3179</v>
      </c>
      <c r="BN167" t="s">
        <v>74</v>
      </c>
      <c r="BO167" t="s">
        <v>74</v>
      </c>
      <c r="BP167" t="s">
        <v>74</v>
      </c>
      <c r="BQ167" t="s">
        <v>74</v>
      </c>
      <c r="BR167" t="s">
        <v>102</v>
      </c>
      <c r="BS167" t="s">
        <v>3180</v>
      </c>
      <c r="BT167" t="str">
        <f>HYPERLINK("https%3A%2F%2Fwww.webofscience.com%2Fwos%2Fwoscc%2Ffull-record%2FWOS:A1995QE74200003","View Full Record in Web of Science")</f>
        <v>View Full Record in Web of Science</v>
      </c>
    </row>
    <row r="168" spans="1:72" x14ac:dyDescent="0.15">
      <c r="A168" t="s">
        <v>1699</v>
      </c>
      <c r="B168" t="s">
        <v>3181</v>
      </c>
      <c r="C168" t="s">
        <v>74</v>
      </c>
      <c r="D168" t="s">
        <v>3182</v>
      </c>
      <c r="E168" t="s">
        <v>74</v>
      </c>
      <c r="F168" t="s">
        <v>3181</v>
      </c>
      <c r="G168" t="s">
        <v>74</v>
      </c>
      <c r="H168" t="s">
        <v>74</v>
      </c>
      <c r="I168" t="s">
        <v>3183</v>
      </c>
      <c r="J168" t="s">
        <v>3184</v>
      </c>
      <c r="K168" t="s">
        <v>3185</v>
      </c>
      <c r="L168" t="s">
        <v>74</v>
      </c>
      <c r="M168" t="s">
        <v>78</v>
      </c>
      <c r="N168" t="s">
        <v>1704</v>
      </c>
      <c r="O168" t="s">
        <v>3186</v>
      </c>
      <c r="P168" t="s">
        <v>3187</v>
      </c>
      <c r="Q168" t="s">
        <v>3188</v>
      </c>
      <c r="R168" t="s">
        <v>3189</v>
      </c>
      <c r="S168" t="s">
        <v>3190</v>
      </c>
      <c r="T168" t="s">
        <v>3191</v>
      </c>
      <c r="U168" t="s">
        <v>74</v>
      </c>
      <c r="V168" t="s">
        <v>74</v>
      </c>
      <c r="W168" t="s">
        <v>74</v>
      </c>
      <c r="X168" t="s">
        <v>74</v>
      </c>
      <c r="Y168" t="s">
        <v>3192</v>
      </c>
      <c r="Z168" t="s">
        <v>74</v>
      </c>
      <c r="AA168" t="s">
        <v>74</v>
      </c>
      <c r="AB168" t="s">
        <v>74</v>
      </c>
      <c r="AC168" t="s">
        <v>74</v>
      </c>
      <c r="AD168" t="s">
        <v>74</v>
      </c>
      <c r="AE168" t="s">
        <v>74</v>
      </c>
      <c r="AF168" t="s">
        <v>74</v>
      </c>
      <c r="AG168">
        <v>0</v>
      </c>
      <c r="AH168">
        <v>0</v>
      </c>
      <c r="AI168">
        <v>0</v>
      </c>
      <c r="AJ168">
        <v>0</v>
      </c>
      <c r="AK168">
        <v>5</v>
      </c>
      <c r="AL168" t="s">
        <v>3190</v>
      </c>
      <c r="AM168" t="s">
        <v>2989</v>
      </c>
      <c r="AN168" t="s">
        <v>3193</v>
      </c>
      <c r="AO168" t="s">
        <v>3194</v>
      </c>
      <c r="AP168" t="s">
        <v>74</v>
      </c>
      <c r="AQ168" t="s">
        <v>3195</v>
      </c>
      <c r="AR168" t="s">
        <v>3196</v>
      </c>
      <c r="AS168" t="s">
        <v>74</v>
      </c>
      <c r="AT168" t="s">
        <v>74</v>
      </c>
      <c r="AU168">
        <v>1993</v>
      </c>
      <c r="AV168">
        <v>24</v>
      </c>
      <c r="AW168" t="s">
        <v>74</v>
      </c>
      <c r="AX168" t="s">
        <v>74</v>
      </c>
      <c r="AY168" t="s">
        <v>74</v>
      </c>
      <c r="AZ168" t="s">
        <v>74</v>
      </c>
      <c r="BA168" t="s">
        <v>74</v>
      </c>
      <c r="BB168">
        <v>23</v>
      </c>
      <c r="BC168">
        <v>27</v>
      </c>
      <c r="BD168" t="s">
        <v>74</v>
      </c>
      <c r="BE168" t="s">
        <v>74</v>
      </c>
      <c r="BF168" t="s">
        <v>74</v>
      </c>
      <c r="BG168" t="s">
        <v>74</v>
      </c>
      <c r="BH168" t="s">
        <v>74</v>
      </c>
      <c r="BI168">
        <v>5</v>
      </c>
      <c r="BJ168" t="s">
        <v>3197</v>
      </c>
      <c r="BK168" t="s">
        <v>1713</v>
      </c>
      <c r="BL168" t="s">
        <v>3198</v>
      </c>
      <c r="BM168" t="s">
        <v>3199</v>
      </c>
      <c r="BN168" t="s">
        <v>74</v>
      </c>
      <c r="BO168" t="s">
        <v>74</v>
      </c>
      <c r="BP168" t="s">
        <v>74</v>
      </c>
      <c r="BQ168" t="s">
        <v>74</v>
      </c>
      <c r="BR168" t="s">
        <v>102</v>
      </c>
      <c r="BS168" t="s">
        <v>3200</v>
      </c>
      <c r="BT168" t="str">
        <f>HYPERLINK("https%3A%2F%2Fwww.webofscience.com%2Fwos%2Fwoscc%2Ffull-record%2FWOS:A1993BA22F00006","View Full Record in Web of Science")</f>
        <v>View Full Record in Web of Science</v>
      </c>
    </row>
    <row r="169" spans="1:72" x14ac:dyDescent="0.15">
      <c r="A169" t="s">
        <v>72</v>
      </c>
      <c r="B169" t="s">
        <v>3201</v>
      </c>
      <c r="C169" t="s">
        <v>74</v>
      </c>
      <c r="D169" t="s">
        <v>74</v>
      </c>
      <c r="E169" t="s">
        <v>74</v>
      </c>
      <c r="F169" t="s">
        <v>3202</v>
      </c>
      <c r="G169" t="s">
        <v>74</v>
      </c>
      <c r="H169" t="s">
        <v>74</v>
      </c>
      <c r="I169" t="s">
        <v>3203</v>
      </c>
      <c r="J169" t="s">
        <v>3204</v>
      </c>
      <c r="K169" t="s">
        <v>74</v>
      </c>
      <c r="L169" t="s">
        <v>74</v>
      </c>
      <c r="M169" t="s">
        <v>78</v>
      </c>
      <c r="N169" t="s">
        <v>108</v>
      </c>
      <c r="O169" t="s">
        <v>74</v>
      </c>
      <c r="P169" t="s">
        <v>74</v>
      </c>
      <c r="Q169" t="s">
        <v>74</v>
      </c>
      <c r="R169" t="s">
        <v>74</v>
      </c>
      <c r="S169" t="s">
        <v>74</v>
      </c>
      <c r="T169" t="s">
        <v>3205</v>
      </c>
      <c r="U169" t="s">
        <v>3206</v>
      </c>
      <c r="V169" t="s">
        <v>3207</v>
      </c>
      <c r="W169" t="s">
        <v>3208</v>
      </c>
      <c r="X169" t="s">
        <v>3209</v>
      </c>
      <c r="Y169" t="s">
        <v>3210</v>
      </c>
      <c r="Z169" t="s">
        <v>3211</v>
      </c>
      <c r="AA169" t="s">
        <v>3212</v>
      </c>
      <c r="AB169" t="s">
        <v>3213</v>
      </c>
      <c r="AC169" t="s">
        <v>74</v>
      </c>
      <c r="AD169" t="s">
        <v>74</v>
      </c>
      <c r="AE169" t="s">
        <v>74</v>
      </c>
      <c r="AF169" t="s">
        <v>74</v>
      </c>
      <c r="AG169">
        <v>95</v>
      </c>
      <c r="AH169">
        <v>34</v>
      </c>
      <c r="AI169">
        <v>43</v>
      </c>
      <c r="AJ169">
        <v>0</v>
      </c>
      <c r="AK169">
        <v>26</v>
      </c>
      <c r="AL169" t="s">
        <v>3214</v>
      </c>
      <c r="AM169" t="s">
        <v>3215</v>
      </c>
      <c r="AN169" t="s">
        <v>3216</v>
      </c>
      <c r="AO169" t="s">
        <v>3217</v>
      </c>
      <c r="AP169" t="s">
        <v>3218</v>
      </c>
      <c r="AQ169" t="s">
        <v>74</v>
      </c>
      <c r="AR169" t="s">
        <v>3204</v>
      </c>
      <c r="AS169" t="s">
        <v>3219</v>
      </c>
      <c r="AT169" t="s">
        <v>74</v>
      </c>
      <c r="AU169">
        <v>2015</v>
      </c>
      <c r="AV169">
        <v>57</v>
      </c>
      <c r="AW169">
        <v>1</v>
      </c>
      <c r="AX169" t="s">
        <v>74</v>
      </c>
      <c r="AY169" t="s">
        <v>74</v>
      </c>
      <c r="AZ169" t="s">
        <v>74</v>
      </c>
      <c r="BA169" t="s">
        <v>74</v>
      </c>
      <c r="BB169">
        <v>93</v>
      </c>
      <c r="BC169">
        <v>101</v>
      </c>
      <c r="BD169" t="s">
        <v>74</v>
      </c>
      <c r="BE169" t="s">
        <v>3220</v>
      </c>
      <c r="BF169" t="str">
        <f>HYPERLINK("http://dx.doi.org/10.1016/j.oceano.2014.10.001","http://dx.doi.org/10.1016/j.oceano.2014.10.001")</f>
        <v>http://dx.doi.org/10.1016/j.oceano.2014.10.001</v>
      </c>
      <c r="BG169" t="s">
        <v>74</v>
      </c>
      <c r="BH169" t="s">
        <v>74</v>
      </c>
      <c r="BI169">
        <v>9</v>
      </c>
      <c r="BJ169" t="s">
        <v>157</v>
      </c>
      <c r="BK169" t="s">
        <v>98</v>
      </c>
      <c r="BL169" t="s">
        <v>157</v>
      </c>
      <c r="BM169" t="s">
        <v>3221</v>
      </c>
      <c r="BN169" t="s">
        <v>74</v>
      </c>
      <c r="BO169" t="s">
        <v>101</v>
      </c>
      <c r="BP169" t="s">
        <v>74</v>
      </c>
      <c r="BQ169" t="s">
        <v>74</v>
      </c>
      <c r="BR169" t="s">
        <v>102</v>
      </c>
      <c r="BS169" t="s">
        <v>3222</v>
      </c>
      <c r="BT169" t="str">
        <f>HYPERLINK("https%3A%2F%2Fwww.webofscience.com%2Fwos%2Fwoscc%2Ffull-record%2FWOS:000351187600012","View Full Record in Web of Science")</f>
        <v>View Full Record in Web of Science</v>
      </c>
    </row>
    <row r="170" spans="1:72" x14ac:dyDescent="0.15">
      <c r="A170" t="s">
        <v>72</v>
      </c>
      <c r="B170" t="s">
        <v>3223</v>
      </c>
      <c r="C170" t="s">
        <v>74</v>
      </c>
      <c r="D170" t="s">
        <v>74</v>
      </c>
      <c r="E170" t="s">
        <v>74</v>
      </c>
      <c r="F170" t="s">
        <v>3224</v>
      </c>
      <c r="G170" t="s">
        <v>74</v>
      </c>
      <c r="H170" t="s">
        <v>74</v>
      </c>
      <c r="I170" t="s">
        <v>3225</v>
      </c>
      <c r="J170" t="s">
        <v>385</v>
      </c>
      <c r="K170" t="s">
        <v>74</v>
      </c>
      <c r="L170" t="s">
        <v>74</v>
      </c>
      <c r="M170" t="s">
        <v>78</v>
      </c>
      <c r="N170" t="s">
        <v>108</v>
      </c>
      <c r="O170" t="s">
        <v>74</v>
      </c>
      <c r="P170" t="s">
        <v>74</v>
      </c>
      <c r="Q170" t="s">
        <v>74</v>
      </c>
      <c r="R170" t="s">
        <v>74</v>
      </c>
      <c r="S170" t="s">
        <v>74</v>
      </c>
      <c r="T170" t="s">
        <v>3226</v>
      </c>
      <c r="U170" t="s">
        <v>3227</v>
      </c>
      <c r="V170" t="s">
        <v>3228</v>
      </c>
      <c r="W170" t="s">
        <v>3229</v>
      </c>
      <c r="X170" t="s">
        <v>3230</v>
      </c>
      <c r="Y170" t="s">
        <v>3231</v>
      </c>
      <c r="Z170" t="s">
        <v>3232</v>
      </c>
      <c r="AA170" t="s">
        <v>3233</v>
      </c>
      <c r="AB170" t="s">
        <v>3234</v>
      </c>
      <c r="AC170" t="s">
        <v>3235</v>
      </c>
      <c r="AD170" t="s">
        <v>3235</v>
      </c>
      <c r="AE170" t="s">
        <v>3236</v>
      </c>
      <c r="AF170" t="s">
        <v>74</v>
      </c>
      <c r="AG170">
        <v>97</v>
      </c>
      <c r="AH170">
        <v>12</v>
      </c>
      <c r="AI170">
        <v>13</v>
      </c>
      <c r="AJ170">
        <v>1</v>
      </c>
      <c r="AK170">
        <v>54</v>
      </c>
      <c r="AL170" t="s">
        <v>396</v>
      </c>
      <c r="AM170" t="s">
        <v>175</v>
      </c>
      <c r="AN170" t="s">
        <v>397</v>
      </c>
      <c r="AO170" t="s">
        <v>398</v>
      </c>
      <c r="AP170" t="s">
        <v>729</v>
      </c>
      <c r="AQ170" t="s">
        <v>74</v>
      </c>
      <c r="AR170" t="s">
        <v>385</v>
      </c>
      <c r="AS170" t="s">
        <v>399</v>
      </c>
      <c r="AT170" t="s">
        <v>400</v>
      </c>
      <c r="AU170">
        <v>2016</v>
      </c>
      <c r="AV170">
        <v>119</v>
      </c>
      <c r="AW170" t="s">
        <v>74</v>
      </c>
      <c r="AX170" t="s">
        <v>74</v>
      </c>
      <c r="AY170" t="s">
        <v>74</v>
      </c>
      <c r="AZ170" t="s">
        <v>74</v>
      </c>
      <c r="BA170" t="s">
        <v>74</v>
      </c>
      <c r="BB170">
        <v>234</v>
      </c>
      <c r="BC170">
        <v>243</v>
      </c>
      <c r="BD170" t="s">
        <v>74</v>
      </c>
      <c r="BE170" t="s">
        <v>3237</v>
      </c>
      <c r="BF170" t="str">
        <f>HYPERLINK("http://dx.doi.org/10.1016/j.toxicon.2016.06.007","http://dx.doi.org/10.1016/j.toxicon.2016.06.007")</f>
        <v>http://dx.doi.org/10.1016/j.toxicon.2016.06.007</v>
      </c>
      <c r="BG170" t="s">
        <v>74</v>
      </c>
      <c r="BH170" t="s">
        <v>74</v>
      </c>
      <c r="BI170">
        <v>10</v>
      </c>
      <c r="BJ170" t="s">
        <v>402</v>
      </c>
      <c r="BK170" t="s">
        <v>98</v>
      </c>
      <c r="BL170" t="s">
        <v>402</v>
      </c>
      <c r="BM170" t="s">
        <v>3238</v>
      </c>
      <c r="BN170">
        <v>27288897</v>
      </c>
      <c r="BO170" t="s">
        <v>74</v>
      </c>
      <c r="BP170" t="s">
        <v>74</v>
      </c>
      <c r="BQ170" t="s">
        <v>74</v>
      </c>
      <c r="BR170" t="s">
        <v>102</v>
      </c>
      <c r="BS170" t="s">
        <v>3239</v>
      </c>
      <c r="BT170" t="str">
        <f>HYPERLINK("https%3A%2F%2Fwww.webofscience.com%2Fwos%2Fwoscc%2Ffull-record%2FWOS:000381532300029","View Full Record in Web of Science")</f>
        <v>View Full Record in Web of Science</v>
      </c>
    </row>
    <row r="171" spans="1:72" x14ac:dyDescent="0.15">
      <c r="A171" t="s">
        <v>72</v>
      </c>
      <c r="B171" t="s">
        <v>3240</v>
      </c>
      <c r="C171" t="s">
        <v>74</v>
      </c>
      <c r="D171" t="s">
        <v>74</v>
      </c>
      <c r="E171" t="s">
        <v>74</v>
      </c>
      <c r="F171" t="s">
        <v>3240</v>
      </c>
      <c r="G171" t="s">
        <v>74</v>
      </c>
      <c r="H171" t="s">
        <v>74</v>
      </c>
      <c r="I171" t="s">
        <v>3241</v>
      </c>
      <c r="J171" t="s">
        <v>385</v>
      </c>
      <c r="K171" t="s">
        <v>74</v>
      </c>
      <c r="L171" t="s">
        <v>74</v>
      </c>
      <c r="M171" t="s">
        <v>78</v>
      </c>
      <c r="N171" t="s">
        <v>108</v>
      </c>
      <c r="O171" t="s">
        <v>74</v>
      </c>
      <c r="P171" t="s">
        <v>74</v>
      </c>
      <c r="Q171" t="s">
        <v>74</v>
      </c>
      <c r="R171" t="s">
        <v>74</v>
      </c>
      <c r="S171" t="s">
        <v>74</v>
      </c>
      <c r="T171" t="s">
        <v>3242</v>
      </c>
      <c r="U171" t="s">
        <v>3243</v>
      </c>
      <c r="V171" t="s">
        <v>3244</v>
      </c>
      <c r="W171" t="s">
        <v>3245</v>
      </c>
      <c r="X171" t="s">
        <v>3246</v>
      </c>
      <c r="Y171" t="s">
        <v>3247</v>
      </c>
      <c r="Z171" t="s">
        <v>3248</v>
      </c>
      <c r="AA171" t="s">
        <v>74</v>
      </c>
      <c r="AB171" t="s">
        <v>74</v>
      </c>
      <c r="AC171" t="s">
        <v>74</v>
      </c>
      <c r="AD171" t="s">
        <v>74</v>
      </c>
      <c r="AE171" t="s">
        <v>74</v>
      </c>
      <c r="AF171" t="s">
        <v>74</v>
      </c>
      <c r="AG171">
        <v>21</v>
      </c>
      <c r="AH171">
        <v>69</v>
      </c>
      <c r="AI171">
        <v>77</v>
      </c>
      <c r="AJ171">
        <v>1</v>
      </c>
      <c r="AK171">
        <v>16</v>
      </c>
      <c r="AL171" t="s">
        <v>396</v>
      </c>
      <c r="AM171" t="s">
        <v>175</v>
      </c>
      <c r="AN171" t="s">
        <v>397</v>
      </c>
      <c r="AO171" t="s">
        <v>398</v>
      </c>
      <c r="AP171" t="s">
        <v>74</v>
      </c>
      <c r="AQ171" t="s">
        <v>74</v>
      </c>
      <c r="AR171" t="s">
        <v>385</v>
      </c>
      <c r="AS171" t="s">
        <v>399</v>
      </c>
      <c r="AT171" t="s">
        <v>595</v>
      </c>
      <c r="AU171">
        <v>2004</v>
      </c>
      <c r="AV171">
        <v>44</v>
      </c>
      <c r="AW171">
        <v>6</v>
      </c>
      <c r="AX171" t="s">
        <v>74</v>
      </c>
      <c r="AY171" t="s">
        <v>74</v>
      </c>
      <c r="AZ171" t="s">
        <v>74</v>
      </c>
      <c r="BA171" t="s">
        <v>74</v>
      </c>
      <c r="BB171">
        <v>677</v>
      </c>
      <c r="BC171">
        <v>685</v>
      </c>
      <c r="BD171" t="s">
        <v>74</v>
      </c>
      <c r="BE171" t="s">
        <v>3249</v>
      </c>
      <c r="BF171" t="str">
        <f>HYPERLINK("http://dx.doi.org/10.1016/j.toxicon.2004.07.027","http://dx.doi.org/10.1016/j.toxicon.2004.07.027")</f>
        <v>http://dx.doi.org/10.1016/j.toxicon.2004.07.027</v>
      </c>
      <c r="BG171" t="s">
        <v>74</v>
      </c>
      <c r="BH171" t="s">
        <v>74</v>
      </c>
      <c r="BI171">
        <v>9</v>
      </c>
      <c r="BJ171" t="s">
        <v>402</v>
      </c>
      <c r="BK171" t="s">
        <v>98</v>
      </c>
      <c r="BL171" t="s">
        <v>402</v>
      </c>
      <c r="BM171" t="s">
        <v>3250</v>
      </c>
      <c r="BN171">
        <v>15501294</v>
      </c>
      <c r="BO171" t="s">
        <v>74</v>
      </c>
      <c r="BP171" t="s">
        <v>74</v>
      </c>
      <c r="BQ171" t="s">
        <v>74</v>
      </c>
      <c r="BR171" t="s">
        <v>102</v>
      </c>
      <c r="BS171" t="s">
        <v>3251</v>
      </c>
      <c r="BT171" t="str">
        <f>HYPERLINK("https%3A%2F%2Fwww.webofscience.com%2Fwos%2Fwoscc%2Ffull-record%2FWOS:000225003200012","View Full Record in Web of Science")</f>
        <v>View Full Record in Web of Science</v>
      </c>
    </row>
    <row r="172" spans="1:72" x14ac:dyDescent="0.15">
      <c r="A172" t="s">
        <v>72</v>
      </c>
      <c r="B172" t="s">
        <v>3252</v>
      </c>
      <c r="C172" t="s">
        <v>74</v>
      </c>
      <c r="D172" t="s">
        <v>74</v>
      </c>
      <c r="E172" t="s">
        <v>74</v>
      </c>
      <c r="F172" t="s">
        <v>3253</v>
      </c>
      <c r="G172" t="s">
        <v>74</v>
      </c>
      <c r="H172" t="s">
        <v>74</v>
      </c>
      <c r="I172" t="s">
        <v>3254</v>
      </c>
      <c r="J172" t="s">
        <v>2020</v>
      </c>
      <c r="K172" t="s">
        <v>74</v>
      </c>
      <c r="L172" t="s">
        <v>74</v>
      </c>
      <c r="M172" t="s">
        <v>78</v>
      </c>
      <c r="N172" t="s">
        <v>108</v>
      </c>
      <c r="O172" t="s">
        <v>74</v>
      </c>
      <c r="P172" t="s">
        <v>74</v>
      </c>
      <c r="Q172" t="s">
        <v>74</v>
      </c>
      <c r="R172" t="s">
        <v>74</v>
      </c>
      <c r="S172" t="s">
        <v>74</v>
      </c>
      <c r="T172" t="s">
        <v>3255</v>
      </c>
      <c r="U172" t="s">
        <v>3256</v>
      </c>
      <c r="V172" t="s">
        <v>3257</v>
      </c>
      <c r="W172" t="s">
        <v>3258</v>
      </c>
      <c r="X172" t="s">
        <v>3259</v>
      </c>
      <c r="Y172" t="s">
        <v>3260</v>
      </c>
      <c r="Z172" t="s">
        <v>3261</v>
      </c>
      <c r="AA172" t="s">
        <v>3262</v>
      </c>
      <c r="AB172" t="s">
        <v>3263</v>
      </c>
      <c r="AC172" t="s">
        <v>3264</v>
      </c>
      <c r="AD172" t="s">
        <v>3265</v>
      </c>
      <c r="AE172" t="s">
        <v>3266</v>
      </c>
      <c r="AF172" t="s">
        <v>74</v>
      </c>
      <c r="AG172">
        <v>52</v>
      </c>
      <c r="AH172">
        <v>11</v>
      </c>
      <c r="AI172">
        <v>11</v>
      </c>
      <c r="AJ172">
        <v>0</v>
      </c>
      <c r="AK172">
        <v>38</v>
      </c>
      <c r="AL172" t="s">
        <v>148</v>
      </c>
      <c r="AM172" t="s">
        <v>2030</v>
      </c>
      <c r="AN172" t="s">
        <v>2031</v>
      </c>
      <c r="AO172" t="s">
        <v>2032</v>
      </c>
      <c r="AP172" t="s">
        <v>2033</v>
      </c>
      <c r="AQ172" t="s">
        <v>74</v>
      </c>
      <c r="AR172" t="s">
        <v>2034</v>
      </c>
      <c r="AS172" t="s">
        <v>2035</v>
      </c>
      <c r="AT172" t="s">
        <v>128</v>
      </c>
      <c r="AU172">
        <v>2013</v>
      </c>
      <c r="AV172">
        <v>185</v>
      </c>
      <c r="AW172">
        <v>8</v>
      </c>
      <c r="AX172" t="s">
        <v>74</v>
      </c>
      <c r="AY172" t="s">
        <v>74</v>
      </c>
      <c r="AZ172" t="s">
        <v>74</v>
      </c>
      <c r="BA172" t="s">
        <v>74</v>
      </c>
      <c r="BB172">
        <v>6653</v>
      </c>
      <c r="BC172">
        <v>6666</v>
      </c>
      <c r="BD172" t="s">
        <v>74</v>
      </c>
      <c r="BE172" t="s">
        <v>3267</v>
      </c>
      <c r="BF172" t="str">
        <f>HYPERLINK("http://dx.doi.org/10.1007/s10661-012-3054-6","http://dx.doi.org/10.1007/s10661-012-3054-6")</f>
        <v>http://dx.doi.org/10.1007/s10661-012-3054-6</v>
      </c>
      <c r="BG172" t="s">
        <v>74</v>
      </c>
      <c r="BH172" t="s">
        <v>74</v>
      </c>
      <c r="BI172">
        <v>14</v>
      </c>
      <c r="BJ172" t="s">
        <v>710</v>
      </c>
      <c r="BK172" t="s">
        <v>98</v>
      </c>
      <c r="BL172" t="s">
        <v>711</v>
      </c>
      <c r="BM172" t="s">
        <v>3268</v>
      </c>
      <c r="BN172">
        <v>23275095</v>
      </c>
      <c r="BO172" t="s">
        <v>74</v>
      </c>
      <c r="BP172" t="s">
        <v>74</v>
      </c>
      <c r="BQ172" t="s">
        <v>74</v>
      </c>
      <c r="BR172" t="s">
        <v>102</v>
      </c>
      <c r="BS172" t="s">
        <v>3269</v>
      </c>
      <c r="BT172" t="str">
        <f>HYPERLINK("https%3A%2F%2Fwww.webofscience.com%2Fwos%2Fwoscc%2Ffull-record%2FWOS:000321123800035","View Full Record in Web of Science")</f>
        <v>View Full Record in Web of Science</v>
      </c>
    </row>
    <row r="173" spans="1:72" x14ac:dyDescent="0.15">
      <c r="A173" t="s">
        <v>72</v>
      </c>
      <c r="B173" t="s">
        <v>3270</v>
      </c>
      <c r="C173" t="s">
        <v>74</v>
      </c>
      <c r="D173" t="s">
        <v>74</v>
      </c>
      <c r="E173" t="s">
        <v>74</v>
      </c>
      <c r="F173" t="s">
        <v>3271</v>
      </c>
      <c r="G173" t="s">
        <v>74</v>
      </c>
      <c r="H173" t="s">
        <v>74</v>
      </c>
      <c r="I173" t="s">
        <v>3272</v>
      </c>
      <c r="J173" t="s">
        <v>1482</v>
      </c>
      <c r="K173" t="s">
        <v>74</v>
      </c>
      <c r="L173" t="s">
        <v>74</v>
      </c>
      <c r="M173" t="s">
        <v>78</v>
      </c>
      <c r="N173" t="s">
        <v>108</v>
      </c>
      <c r="O173" t="s">
        <v>74</v>
      </c>
      <c r="P173" t="s">
        <v>74</v>
      </c>
      <c r="Q173" t="s">
        <v>74</v>
      </c>
      <c r="R173" t="s">
        <v>74</v>
      </c>
      <c r="S173" t="s">
        <v>74</v>
      </c>
      <c r="T173" t="s">
        <v>3273</v>
      </c>
      <c r="U173" t="s">
        <v>3274</v>
      </c>
      <c r="V173" t="s">
        <v>3275</v>
      </c>
      <c r="W173" t="s">
        <v>3276</v>
      </c>
      <c r="X173" t="s">
        <v>3277</v>
      </c>
      <c r="Y173" t="s">
        <v>3278</v>
      </c>
      <c r="Z173" t="s">
        <v>3279</v>
      </c>
      <c r="AA173" t="s">
        <v>74</v>
      </c>
      <c r="AB173" t="s">
        <v>74</v>
      </c>
      <c r="AC173" t="s">
        <v>3280</v>
      </c>
      <c r="AD173" t="s">
        <v>3281</v>
      </c>
      <c r="AE173" t="s">
        <v>3282</v>
      </c>
      <c r="AF173" t="s">
        <v>74</v>
      </c>
      <c r="AG173">
        <v>47</v>
      </c>
      <c r="AH173">
        <v>6</v>
      </c>
      <c r="AI173">
        <v>9</v>
      </c>
      <c r="AJ173">
        <v>3</v>
      </c>
      <c r="AK173">
        <v>41</v>
      </c>
      <c r="AL173" t="s">
        <v>2192</v>
      </c>
      <c r="AM173" t="s">
        <v>229</v>
      </c>
      <c r="AN173" t="s">
        <v>230</v>
      </c>
      <c r="AO173" t="s">
        <v>1494</v>
      </c>
      <c r="AP173" t="s">
        <v>74</v>
      </c>
      <c r="AQ173" t="s">
        <v>74</v>
      </c>
      <c r="AR173" t="s">
        <v>1496</v>
      </c>
      <c r="AS173" t="s">
        <v>1497</v>
      </c>
      <c r="AT173" t="s">
        <v>827</v>
      </c>
      <c r="AU173">
        <v>2013</v>
      </c>
      <c r="AV173">
        <v>32</v>
      </c>
      <c r="AW173">
        <v>7</v>
      </c>
      <c r="AX173" t="s">
        <v>74</v>
      </c>
      <c r="AY173" t="s">
        <v>74</v>
      </c>
      <c r="AZ173" t="s">
        <v>74</v>
      </c>
      <c r="BA173" t="s">
        <v>74</v>
      </c>
      <c r="BB173">
        <v>1631</v>
      </c>
      <c r="BC173">
        <v>1640</v>
      </c>
      <c r="BD173" t="s">
        <v>74</v>
      </c>
      <c r="BE173" t="s">
        <v>3283</v>
      </c>
      <c r="BF173" t="str">
        <f>HYPERLINK("http://dx.doi.org/10.1002/etc.2215","http://dx.doi.org/10.1002/etc.2215")</f>
        <v>http://dx.doi.org/10.1002/etc.2215</v>
      </c>
      <c r="BG173" t="s">
        <v>74</v>
      </c>
      <c r="BH173" t="s">
        <v>74</v>
      </c>
      <c r="BI173">
        <v>10</v>
      </c>
      <c r="BJ173" t="s">
        <v>97</v>
      </c>
      <c r="BK173" t="s">
        <v>98</v>
      </c>
      <c r="BL173" t="s">
        <v>99</v>
      </c>
      <c r="BM173" t="s">
        <v>3284</v>
      </c>
      <c r="BN173">
        <v>23456651</v>
      </c>
      <c r="BO173" t="s">
        <v>74</v>
      </c>
      <c r="BP173" t="s">
        <v>74</v>
      </c>
      <c r="BQ173" t="s">
        <v>74</v>
      </c>
      <c r="BR173" t="s">
        <v>102</v>
      </c>
      <c r="BS173" t="s">
        <v>3285</v>
      </c>
      <c r="BT173" t="str">
        <f>HYPERLINK("https%3A%2F%2Fwww.webofscience.com%2Fwos%2Fwoscc%2Ffull-record%2FWOS:000319874100024","View Full Record in Web of Science")</f>
        <v>View Full Record in Web of Science</v>
      </c>
    </row>
    <row r="174" spans="1:72" x14ac:dyDescent="0.15">
      <c r="A174" t="s">
        <v>72</v>
      </c>
      <c r="B174" t="s">
        <v>3286</v>
      </c>
      <c r="C174" t="s">
        <v>74</v>
      </c>
      <c r="D174" t="s">
        <v>74</v>
      </c>
      <c r="E174" t="s">
        <v>74</v>
      </c>
      <c r="F174" t="s">
        <v>3287</v>
      </c>
      <c r="G174" t="s">
        <v>74</v>
      </c>
      <c r="H174" t="s">
        <v>74</v>
      </c>
      <c r="I174" t="s">
        <v>3288</v>
      </c>
      <c r="J174" t="s">
        <v>3289</v>
      </c>
      <c r="K174" t="s">
        <v>74</v>
      </c>
      <c r="L174" t="s">
        <v>74</v>
      </c>
      <c r="M174" t="s">
        <v>78</v>
      </c>
      <c r="N174" t="s">
        <v>108</v>
      </c>
      <c r="O174" t="s">
        <v>74</v>
      </c>
      <c r="P174" t="s">
        <v>74</v>
      </c>
      <c r="Q174" t="s">
        <v>74</v>
      </c>
      <c r="R174" t="s">
        <v>74</v>
      </c>
      <c r="S174" t="s">
        <v>74</v>
      </c>
      <c r="T174" t="s">
        <v>3290</v>
      </c>
      <c r="U174" t="s">
        <v>3291</v>
      </c>
      <c r="V174" t="s">
        <v>3292</v>
      </c>
      <c r="W174" t="s">
        <v>3293</v>
      </c>
      <c r="X174" t="s">
        <v>3294</v>
      </c>
      <c r="Y174" t="s">
        <v>3295</v>
      </c>
      <c r="Z174" t="s">
        <v>3296</v>
      </c>
      <c r="AA174" t="s">
        <v>3297</v>
      </c>
      <c r="AB174" t="s">
        <v>3298</v>
      </c>
      <c r="AC174" t="s">
        <v>3299</v>
      </c>
      <c r="AD174" t="s">
        <v>3300</v>
      </c>
      <c r="AE174" t="s">
        <v>3301</v>
      </c>
      <c r="AF174" t="s">
        <v>74</v>
      </c>
      <c r="AG174">
        <v>57</v>
      </c>
      <c r="AH174">
        <v>5</v>
      </c>
      <c r="AI174">
        <v>5</v>
      </c>
      <c r="AJ174">
        <v>4</v>
      </c>
      <c r="AK174">
        <v>15</v>
      </c>
      <c r="AL174" t="s">
        <v>769</v>
      </c>
      <c r="AM174" t="s">
        <v>770</v>
      </c>
      <c r="AN174" t="s">
        <v>771</v>
      </c>
      <c r="AO174" t="s">
        <v>3302</v>
      </c>
      <c r="AP174" t="s">
        <v>3303</v>
      </c>
      <c r="AQ174" t="s">
        <v>74</v>
      </c>
      <c r="AR174" t="s">
        <v>3304</v>
      </c>
      <c r="AS174" t="s">
        <v>3305</v>
      </c>
      <c r="AT174" t="s">
        <v>454</v>
      </c>
      <c r="AU174">
        <v>2020</v>
      </c>
      <c r="AV174">
        <v>27</v>
      </c>
      <c r="AW174">
        <v>28</v>
      </c>
      <c r="AX174" t="s">
        <v>74</v>
      </c>
      <c r="AY174" t="s">
        <v>74</v>
      </c>
      <c r="AZ174" t="s">
        <v>2742</v>
      </c>
      <c r="BA174" t="s">
        <v>74</v>
      </c>
      <c r="BB174">
        <v>35284</v>
      </c>
      <c r="BC174">
        <v>35293</v>
      </c>
      <c r="BD174" t="s">
        <v>74</v>
      </c>
      <c r="BE174" t="s">
        <v>3306</v>
      </c>
      <c r="BF174" t="str">
        <f>HYPERLINK("http://dx.doi.org/10.1007/s11356-020-09740-x","http://dx.doi.org/10.1007/s11356-020-09740-x")</f>
        <v>http://dx.doi.org/10.1007/s11356-020-09740-x</v>
      </c>
      <c r="BG174" t="s">
        <v>74</v>
      </c>
      <c r="BH174" t="s">
        <v>3307</v>
      </c>
      <c r="BI174">
        <v>10</v>
      </c>
      <c r="BJ174" t="s">
        <v>710</v>
      </c>
      <c r="BK174" t="s">
        <v>98</v>
      </c>
      <c r="BL174" t="s">
        <v>711</v>
      </c>
      <c r="BM174" t="s">
        <v>3308</v>
      </c>
      <c r="BN174">
        <v>32592053</v>
      </c>
      <c r="BO174" t="s">
        <v>74</v>
      </c>
      <c r="BP174" t="s">
        <v>74</v>
      </c>
      <c r="BQ174" t="s">
        <v>74</v>
      </c>
      <c r="BR174" t="s">
        <v>102</v>
      </c>
      <c r="BS174" t="s">
        <v>3309</v>
      </c>
      <c r="BT174" t="str">
        <f>HYPERLINK("https%3A%2F%2Fwww.webofscience.com%2Fwos%2Fwoscc%2Ffull-record%2FWOS:000543604500011","View Full Record in Web of Science")</f>
        <v>View Full Record in Web of Science</v>
      </c>
    </row>
    <row r="175" spans="1:72" x14ac:dyDescent="0.15">
      <c r="A175" t="s">
        <v>72</v>
      </c>
      <c r="B175" t="s">
        <v>3310</v>
      </c>
      <c r="C175" t="s">
        <v>74</v>
      </c>
      <c r="D175" t="s">
        <v>74</v>
      </c>
      <c r="E175" t="s">
        <v>74</v>
      </c>
      <c r="F175" t="s">
        <v>3311</v>
      </c>
      <c r="G175" t="s">
        <v>74</v>
      </c>
      <c r="H175" t="s">
        <v>74</v>
      </c>
      <c r="I175" t="s">
        <v>3312</v>
      </c>
      <c r="J175" t="s">
        <v>289</v>
      </c>
      <c r="K175" t="s">
        <v>74</v>
      </c>
      <c r="L175" t="s">
        <v>74</v>
      </c>
      <c r="M175" t="s">
        <v>78</v>
      </c>
      <c r="N175" t="s">
        <v>108</v>
      </c>
      <c r="O175" t="s">
        <v>74</v>
      </c>
      <c r="P175" t="s">
        <v>74</v>
      </c>
      <c r="Q175" t="s">
        <v>74</v>
      </c>
      <c r="R175" t="s">
        <v>74</v>
      </c>
      <c r="S175" t="s">
        <v>74</v>
      </c>
      <c r="T175" t="s">
        <v>3313</v>
      </c>
      <c r="U175" t="s">
        <v>3314</v>
      </c>
      <c r="V175" t="s">
        <v>3315</v>
      </c>
      <c r="W175" t="s">
        <v>3316</v>
      </c>
      <c r="X175" t="s">
        <v>3317</v>
      </c>
      <c r="Y175" t="s">
        <v>3318</v>
      </c>
      <c r="Z175" t="s">
        <v>3319</v>
      </c>
      <c r="AA175" t="s">
        <v>3320</v>
      </c>
      <c r="AB175" t="s">
        <v>74</v>
      </c>
      <c r="AC175" t="s">
        <v>3321</v>
      </c>
      <c r="AD175" t="s">
        <v>3322</v>
      </c>
      <c r="AE175" t="s">
        <v>3323</v>
      </c>
      <c r="AF175" t="s">
        <v>74</v>
      </c>
      <c r="AG175">
        <v>32</v>
      </c>
      <c r="AH175">
        <v>18</v>
      </c>
      <c r="AI175">
        <v>22</v>
      </c>
      <c r="AJ175">
        <v>0</v>
      </c>
      <c r="AK175">
        <v>26</v>
      </c>
      <c r="AL175" t="s">
        <v>297</v>
      </c>
      <c r="AM175" t="s">
        <v>200</v>
      </c>
      <c r="AN175" t="s">
        <v>298</v>
      </c>
      <c r="AO175" t="s">
        <v>299</v>
      </c>
      <c r="AP175" t="s">
        <v>1929</v>
      </c>
      <c r="AQ175" t="s">
        <v>74</v>
      </c>
      <c r="AR175" t="s">
        <v>289</v>
      </c>
      <c r="AS175" t="s">
        <v>300</v>
      </c>
      <c r="AT175" t="s">
        <v>2435</v>
      </c>
      <c r="AU175">
        <v>2008</v>
      </c>
      <c r="AV175">
        <v>284</v>
      </c>
      <c r="AW175" t="s">
        <v>302</v>
      </c>
      <c r="AX175" t="s">
        <v>74</v>
      </c>
      <c r="AY175" t="s">
        <v>74</v>
      </c>
      <c r="AZ175" t="s">
        <v>74</v>
      </c>
      <c r="BA175" t="s">
        <v>74</v>
      </c>
      <c r="BB175">
        <v>224</v>
      </c>
      <c r="BC175">
        <v>230</v>
      </c>
      <c r="BD175" t="s">
        <v>74</v>
      </c>
      <c r="BE175" t="s">
        <v>3324</v>
      </c>
      <c r="BF175" t="str">
        <f>HYPERLINK("http://dx.doi.org/10.1016/j.aquaculture.2008.07.003","http://dx.doi.org/10.1016/j.aquaculture.2008.07.003")</f>
        <v>http://dx.doi.org/10.1016/j.aquaculture.2008.07.003</v>
      </c>
      <c r="BG175" t="s">
        <v>74</v>
      </c>
      <c r="BH175" t="s">
        <v>74</v>
      </c>
      <c r="BI175">
        <v>7</v>
      </c>
      <c r="BJ175" t="s">
        <v>130</v>
      </c>
      <c r="BK175" t="s">
        <v>98</v>
      </c>
      <c r="BL175" t="s">
        <v>130</v>
      </c>
      <c r="BM175" t="s">
        <v>3325</v>
      </c>
      <c r="BN175" t="s">
        <v>74</v>
      </c>
      <c r="BO175" t="s">
        <v>74</v>
      </c>
      <c r="BP175" t="s">
        <v>74</v>
      </c>
      <c r="BQ175" t="s">
        <v>74</v>
      </c>
      <c r="BR175" t="s">
        <v>102</v>
      </c>
      <c r="BS175" t="s">
        <v>3326</v>
      </c>
      <c r="BT175" t="str">
        <f>HYPERLINK("https%3A%2F%2Fwww.webofscience.com%2Fwos%2Fwoscc%2Ffull-record%2FWOS:000261445000032","View Full Record in Web of Science")</f>
        <v>View Full Record in Web of Science</v>
      </c>
    </row>
    <row r="176" spans="1:72" x14ac:dyDescent="0.15">
      <c r="A176" t="s">
        <v>72</v>
      </c>
      <c r="B176" t="s">
        <v>3327</v>
      </c>
      <c r="C176" t="s">
        <v>74</v>
      </c>
      <c r="D176" t="s">
        <v>74</v>
      </c>
      <c r="E176" t="s">
        <v>74</v>
      </c>
      <c r="F176" t="s">
        <v>3328</v>
      </c>
      <c r="G176" t="s">
        <v>74</v>
      </c>
      <c r="H176" t="s">
        <v>74</v>
      </c>
      <c r="I176" t="s">
        <v>3329</v>
      </c>
      <c r="J176" t="s">
        <v>3101</v>
      </c>
      <c r="K176" t="s">
        <v>74</v>
      </c>
      <c r="L176" t="s">
        <v>74</v>
      </c>
      <c r="M176" t="s">
        <v>78</v>
      </c>
      <c r="N176" t="s">
        <v>108</v>
      </c>
      <c r="O176" t="s">
        <v>74</v>
      </c>
      <c r="P176" t="s">
        <v>74</v>
      </c>
      <c r="Q176" t="s">
        <v>74</v>
      </c>
      <c r="R176" t="s">
        <v>74</v>
      </c>
      <c r="S176" t="s">
        <v>74</v>
      </c>
      <c r="T176" t="s">
        <v>3330</v>
      </c>
      <c r="U176" t="s">
        <v>3331</v>
      </c>
      <c r="V176" t="s">
        <v>3332</v>
      </c>
      <c r="W176" t="s">
        <v>3333</v>
      </c>
      <c r="X176" t="s">
        <v>3334</v>
      </c>
      <c r="Y176" t="s">
        <v>3335</v>
      </c>
      <c r="Z176" t="s">
        <v>3336</v>
      </c>
      <c r="AA176" t="s">
        <v>3337</v>
      </c>
      <c r="AB176" t="s">
        <v>3338</v>
      </c>
      <c r="AC176" t="s">
        <v>3339</v>
      </c>
      <c r="AD176" t="s">
        <v>3340</v>
      </c>
      <c r="AE176" t="s">
        <v>3341</v>
      </c>
      <c r="AF176" t="s">
        <v>74</v>
      </c>
      <c r="AG176">
        <v>45</v>
      </c>
      <c r="AH176">
        <v>8</v>
      </c>
      <c r="AI176">
        <v>10</v>
      </c>
      <c r="AJ176">
        <v>0</v>
      </c>
      <c r="AK176">
        <v>30</v>
      </c>
      <c r="AL176" t="s">
        <v>199</v>
      </c>
      <c r="AM176" t="s">
        <v>200</v>
      </c>
      <c r="AN176" t="s">
        <v>201</v>
      </c>
      <c r="AO176" t="s">
        <v>3114</v>
      </c>
      <c r="AP176" t="s">
        <v>3115</v>
      </c>
      <c r="AQ176" t="s">
        <v>74</v>
      </c>
      <c r="AR176" t="s">
        <v>3116</v>
      </c>
      <c r="AS176" t="s">
        <v>3117</v>
      </c>
      <c r="AT176" t="s">
        <v>1220</v>
      </c>
      <c r="AU176">
        <v>2013</v>
      </c>
      <c r="AV176">
        <v>447</v>
      </c>
      <c r="AW176" t="s">
        <v>74</v>
      </c>
      <c r="AX176" t="s">
        <v>74</v>
      </c>
      <c r="AY176" t="s">
        <v>74</v>
      </c>
      <c r="AZ176" t="s">
        <v>74</v>
      </c>
      <c r="BA176" t="s">
        <v>74</v>
      </c>
      <c r="BB176">
        <v>255</v>
      </c>
      <c r="BC176">
        <v>266</v>
      </c>
      <c r="BD176" t="s">
        <v>74</v>
      </c>
      <c r="BE176" t="s">
        <v>3342</v>
      </c>
      <c r="BF176" t="str">
        <f>HYPERLINK("http://dx.doi.org/10.1016/j.scitotenv.2013.01.023","http://dx.doi.org/10.1016/j.scitotenv.2013.01.023")</f>
        <v>http://dx.doi.org/10.1016/j.scitotenv.2013.01.023</v>
      </c>
      <c r="BG176" t="s">
        <v>74</v>
      </c>
      <c r="BH176" t="s">
        <v>74</v>
      </c>
      <c r="BI176">
        <v>12</v>
      </c>
      <c r="BJ176" t="s">
        <v>710</v>
      </c>
      <c r="BK176" t="s">
        <v>98</v>
      </c>
      <c r="BL176" t="s">
        <v>711</v>
      </c>
      <c r="BM176" t="s">
        <v>3343</v>
      </c>
      <c r="BN176">
        <v>23391892</v>
      </c>
      <c r="BO176" t="s">
        <v>240</v>
      </c>
      <c r="BP176" t="s">
        <v>74</v>
      </c>
      <c r="BQ176" t="s">
        <v>74</v>
      </c>
      <c r="BR176" t="s">
        <v>102</v>
      </c>
      <c r="BS176" t="s">
        <v>3344</v>
      </c>
      <c r="BT176" t="str">
        <f>HYPERLINK("https%3A%2F%2Fwww.webofscience.com%2Fwos%2Fwoscc%2Ffull-record%2FWOS:000317538100028","View Full Record in Web of Science")</f>
        <v>View Full Record in Web of Science</v>
      </c>
    </row>
    <row r="177" spans="1:72" x14ac:dyDescent="0.15">
      <c r="A177" t="s">
        <v>72</v>
      </c>
      <c r="B177" t="s">
        <v>3345</v>
      </c>
      <c r="C177" t="s">
        <v>74</v>
      </c>
      <c r="D177" t="s">
        <v>74</v>
      </c>
      <c r="E177" t="s">
        <v>74</v>
      </c>
      <c r="F177" t="s">
        <v>3346</v>
      </c>
      <c r="G177" t="s">
        <v>74</v>
      </c>
      <c r="H177" t="s">
        <v>74</v>
      </c>
      <c r="I177" t="s">
        <v>3347</v>
      </c>
      <c r="J177" t="s">
        <v>834</v>
      </c>
      <c r="K177" t="s">
        <v>74</v>
      </c>
      <c r="L177" t="s">
        <v>74</v>
      </c>
      <c r="M177" t="s">
        <v>78</v>
      </c>
      <c r="N177" t="s">
        <v>108</v>
      </c>
      <c r="O177" t="s">
        <v>74</v>
      </c>
      <c r="P177" t="s">
        <v>74</v>
      </c>
      <c r="Q177" t="s">
        <v>74</v>
      </c>
      <c r="R177" t="s">
        <v>74</v>
      </c>
      <c r="S177" t="s">
        <v>74</v>
      </c>
      <c r="T177" t="s">
        <v>3348</v>
      </c>
      <c r="U177" t="s">
        <v>3349</v>
      </c>
      <c r="V177" t="s">
        <v>3350</v>
      </c>
      <c r="W177" t="s">
        <v>3351</v>
      </c>
      <c r="X177" t="s">
        <v>3352</v>
      </c>
      <c r="Y177" t="s">
        <v>3353</v>
      </c>
      <c r="Z177" t="s">
        <v>3354</v>
      </c>
      <c r="AA177" t="s">
        <v>3355</v>
      </c>
      <c r="AB177" t="s">
        <v>3356</v>
      </c>
      <c r="AC177" t="s">
        <v>3357</v>
      </c>
      <c r="AD177" t="s">
        <v>3358</v>
      </c>
      <c r="AE177" t="s">
        <v>3359</v>
      </c>
      <c r="AF177" t="s">
        <v>74</v>
      </c>
      <c r="AG177">
        <v>64</v>
      </c>
      <c r="AH177">
        <v>20</v>
      </c>
      <c r="AI177">
        <v>21</v>
      </c>
      <c r="AJ177">
        <v>0</v>
      </c>
      <c r="AK177">
        <v>15</v>
      </c>
      <c r="AL177" t="s">
        <v>372</v>
      </c>
      <c r="AM177" t="s">
        <v>373</v>
      </c>
      <c r="AN177" t="s">
        <v>374</v>
      </c>
      <c r="AO177" t="s">
        <v>74</v>
      </c>
      <c r="AP177" t="s">
        <v>847</v>
      </c>
      <c r="AQ177" t="s">
        <v>74</v>
      </c>
      <c r="AR177" t="s">
        <v>848</v>
      </c>
      <c r="AS177" t="s">
        <v>849</v>
      </c>
      <c r="AT177" t="s">
        <v>470</v>
      </c>
      <c r="AU177">
        <v>2021</v>
      </c>
      <c r="AV177">
        <v>19</v>
      </c>
      <c r="AW177">
        <v>2</v>
      </c>
      <c r="AX177" t="s">
        <v>74</v>
      </c>
      <c r="AY177" t="s">
        <v>74</v>
      </c>
      <c r="AZ177" t="s">
        <v>74</v>
      </c>
      <c r="BA177" t="s">
        <v>74</v>
      </c>
      <c r="BB177" t="s">
        <v>74</v>
      </c>
      <c r="BC177" t="s">
        <v>74</v>
      </c>
      <c r="BD177">
        <v>84</v>
      </c>
      <c r="BE177" t="s">
        <v>3360</v>
      </c>
      <c r="BF177" t="str">
        <f>HYPERLINK("http://dx.doi.org/10.3390/md19020084","http://dx.doi.org/10.3390/md19020084")</f>
        <v>http://dx.doi.org/10.3390/md19020084</v>
      </c>
      <c r="BG177" t="s">
        <v>74</v>
      </c>
      <c r="BH177" t="s">
        <v>74</v>
      </c>
      <c r="BI177">
        <v>20</v>
      </c>
      <c r="BJ177" t="s">
        <v>851</v>
      </c>
      <c r="BK177" t="s">
        <v>98</v>
      </c>
      <c r="BL177" t="s">
        <v>852</v>
      </c>
      <c r="BM177" t="s">
        <v>3361</v>
      </c>
      <c r="BN177">
        <v>33540777</v>
      </c>
      <c r="BO177" t="s">
        <v>499</v>
      </c>
      <c r="BP177" t="s">
        <v>74</v>
      </c>
      <c r="BQ177" t="s">
        <v>74</v>
      </c>
      <c r="BR177" t="s">
        <v>102</v>
      </c>
      <c r="BS177" t="s">
        <v>3362</v>
      </c>
      <c r="BT177" t="str">
        <f>HYPERLINK("https%3A%2F%2Fwww.webofscience.com%2Fwos%2Fwoscc%2Ffull-record%2FWOS:000622688400001","View Full Record in Web of Science")</f>
        <v>View Full Record in Web of Science</v>
      </c>
    </row>
    <row r="178" spans="1:72" x14ac:dyDescent="0.15">
      <c r="A178" t="s">
        <v>72</v>
      </c>
      <c r="B178" t="s">
        <v>3363</v>
      </c>
      <c r="C178" t="s">
        <v>74</v>
      </c>
      <c r="D178" t="s">
        <v>74</v>
      </c>
      <c r="E178" t="s">
        <v>74</v>
      </c>
      <c r="F178" t="s">
        <v>3364</v>
      </c>
      <c r="G178" t="s">
        <v>74</v>
      </c>
      <c r="H178" t="s">
        <v>74</v>
      </c>
      <c r="I178" t="s">
        <v>3365</v>
      </c>
      <c r="J178" t="s">
        <v>385</v>
      </c>
      <c r="K178" t="s">
        <v>74</v>
      </c>
      <c r="L178" t="s">
        <v>74</v>
      </c>
      <c r="M178" t="s">
        <v>78</v>
      </c>
      <c r="N178" t="s">
        <v>108</v>
      </c>
      <c r="O178" t="s">
        <v>74</v>
      </c>
      <c r="P178" t="s">
        <v>74</v>
      </c>
      <c r="Q178" t="s">
        <v>74</v>
      </c>
      <c r="R178" t="s">
        <v>74</v>
      </c>
      <c r="S178" t="s">
        <v>74</v>
      </c>
      <c r="T178" t="s">
        <v>3366</v>
      </c>
      <c r="U178" t="s">
        <v>3367</v>
      </c>
      <c r="V178" t="s">
        <v>3368</v>
      </c>
      <c r="W178" t="s">
        <v>3369</v>
      </c>
      <c r="X178" t="s">
        <v>3370</v>
      </c>
      <c r="Y178" t="s">
        <v>3371</v>
      </c>
      <c r="Z178" t="s">
        <v>571</v>
      </c>
      <c r="AA178" t="s">
        <v>2292</v>
      </c>
      <c r="AB178" t="s">
        <v>3372</v>
      </c>
      <c r="AC178" t="s">
        <v>1803</v>
      </c>
      <c r="AD178" t="s">
        <v>1804</v>
      </c>
      <c r="AE178" t="s">
        <v>3373</v>
      </c>
      <c r="AF178" t="s">
        <v>74</v>
      </c>
      <c r="AG178">
        <v>57</v>
      </c>
      <c r="AH178">
        <v>20</v>
      </c>
      <c r="AI178">
        <v>25</v>
      </c>
      <c r="AJ178">
        <v>1</v>
      </c>
      <c r="AK178">
        <v>51</v>
      </c>
      <c r="AL178" t="s">
        <v>396</v>
      </c>
      <c r="AM178" t="s">
        <v>175</v>
      </c>
      <c r="AN178" t="s">
        <v>397</v>
      </c>
      <c r="AO178" t="s">
        <v>398</v>
      </c>
      <c r="AP178" t="s">
        <v>74</v>
      </c>
      <c r="AQ178" t="s">
        <v>74</v>
      </c>
      <c r="AR178" t="s">
        <v>385</v>
      </c>
      <c r="AS178" t="s">
        <v>399</v>
      </c>
      <c r="AT178" t="s">
        <v>540</v>
      </c>
      <c r="AU178">
        <v>2018</v>
      </c>
      <c r="AV178">
        <v>143</v>
      </c>
      <c r="AW178" t="s">
        <v>74</v>
      </c>
      <c r="AX178" t="s">
        <v>74</v>
      </c>
      <c r="AY178" t="s">
        <v>74</v>
      </c>
      <c r="AZ178" t="s">
        <v>74</v>
      </c>
      <c r="BA178" t="s">
        <v>74</v>
      </c>
      <c r="BB178">
        <v>20</v>
      </c>
      <c r="BC178">
        <v>28</v>
      </c>
      <c r="BD178" t="s">
        <v>74</v>
      </c>
      <c r="BE178" t="s">
        <v>3374</v>
      </c>
      <c r="BF178" t="str">
        <f>HYPERLINK("http://dx.doi.org/10.1016/j.toxicon.2017.12.040","http://dx.doi.org/10.1016/j.toxicon.2017.12.040")</f>
        <v>http://dx.doi.org/10.1016/j.toxicon.2017.12.040</v>
      </c>
      <c r="BG178" t="s">
        <v>74</v>
      </c>
      <c r="BH178" t="s">
        <v>74</v>
      </c>
      <c r="BI178">
        <v>9</v>
      </c>
      <c r="BJ178" t="s">
        <v>402</v>
      </c>
      <c r="BK178" t="s">
        <v>98</v>
      </c>
      <c r="BL178" t="s">
        <v>402</v>
      </c>
      <c r="BM178" t="s">
        <v>3375</v>
      </c>
      <c r="BN178">
        <v>29229237</v>
      </c>
      <c r="BO178" t="s">
        <v>74</v>
      </c>
      <c r="BP178" t="s">
        <v>74</v>
      </c>
      <c r="BQ178" t="s">
        <v>74</v>
      </c>
      <c r="BR178" t="s">
        <v>102</v>
      </c>
      <c r="BS178" t="s">
        <v>3376</v>
      </c>
      <c r="BT178" t="str">
        <f>HYPERLINK("https%3A%2F%2Fwww.webofscience.com%2Fwos%2Fwoscc%2Ffull-record%2FWOS:000426223300002","View Full Record in Web of Science")</f>
        <v>View Full Record in Web of Science</v>
      </c>
    </row>
    <row r="179" spans="1:72" x14ac:dyDescent="0.15">
      <c r="A179" t="s">
        <v>1809</v>
      </c>
      <c r="B179" t="s">
        <v>3377</v>
      </c>
      <c r="C179" t="s">
        <v>74</v>
      </c>
      <c r="D179" t="s">
        <v>3076</v>
      </c>
      <c r="E179" t="s">
        <v>74</v>
      </c>
      <c r="F179" t="s">
        <v>3378</v>
      </c>
      <c r="G179" t="s">
        <v>74</v>
      </c>
      <c r="H179" t="s">
        <v>74</v>
      </c>
      <c r="I179" t="s">
        <v>3379</v>
      </c>
      <c r="J179" t="s">
        <v>3079</v>
      </c>
      <c r="K179" t="s">
        <v>3380</v>
      </c>
      <c r="L179" t="s">
        <v>74</v>
      </c>
      <c r="M179" t="s">
        <v>78</v>
      </c>
      <c r="N179" t="s">
        <v>3081</v>
      </c>
      <c r="O179" t="s">
        <v>74</v>
      </c>
      <c r="P179" t="s">
        <v>74</v>
      </c>
      <c r="Q179" t="s">
        <v>74</v>
      </c>
      <c r="R179" t="s">
        <v>74</v>
      </c>
      <c r="S179" t="s">
        <v>74</v>
      </c>
      <c r="T179" t="s">
        <v>3381</v>
      </c>
      <c r="U179" t="s">
        <v>3382</v>
      </c>
      <c r="V179" t="s">
        <v>3383</v>
      </c>
      <c r="W179" t="s">
        <v>3384</v>
      </c>
      <c r="X179" t="s">
        <v>74</v>
      </c>
      <c r="Y179" t="s">
        <v>3385</v>
      </c>
      <c r="Z179" t="s">
        <v>882</v>
      </c>
      <c r="AA179" t="s">
        <v>3386</v>
      </c>
      <c r="AB179" t="s">
        <v>2798</v>
      </c>
      <c r="AC179" t="s">
        <v>74</v>
      </c>
      <c r="AD179" t="s">
        <v>74</v>
      </c>
      <c r="AE179" t="s">
        <v>74</v>
      </c>
      <c r="AF179" t="s">
        <v>74</v>
      </c>
      <c r="AG179">
        <v>63</v>
      </c>
      <c r="AH179">
        <v>7</v>
      </c>
      <c r="AI179">
        <v>7</v>
      </c>
      <c r="AJ179">
        <v>0</v>
      </c>
      <c r="AK179">
        <v>1</v>
      </c>
      <c r="AL179" t="s">
        <v>3088</v>
      </c>
      <c r="AM179" t="s">
        <v>3089</v>
      </c>
      <c r="AN179" t="s">
        <v>3090</v>
      </c>
      <c r="AO179" t="s">
        <v>3091</v>
      </c>
      <c r="AP179" t="s">
        <v>74</v>
      </c>
      <c r="AQ179" t="s">
        <v>3092</v>
      </c>
      <c r="AR179" t="s">
        <v>3093</v>
      </c>
      <c r="AS179" t="s">
        <v>3094</v>
      </c>
      <c r="AT179" t="s">
        <v>74</v>
      </c>
      <c r="AU179">
        <v>2009</v>
      </c>
      <c r="AV179" t="s">
        <v>74</v>
      </c>
      <c r="AW179">
        <v>167</v>
      </c>
      <c r="AX179" t="s">
        <v>74</v>
      </c>
      <c r="AY179" t="s">
        <v>74</v>
      </c>
      <c r="AZ179" t="s">
        <v>74</v>
      </c>
      <c r="BA179" t="s">
        <v>74</v>
      </c>
      <c r="BB179">
        <v>200</v>
      </c>
      <c r="BC179">
        <v>227</v>
      </c>
      <c r="BD179" t="s">
        <v>74</v>
      </c>
      <c r="BE179" t="s">
        <v>74</v>
      </c>
      <c r="BF179" t="s">
        <v>74</v>
      </c>
      <c r="BG179" t="s">
        <v>74</v>
      </c>
      <c r="BH179" t="s">
        <v>74</v>
      </c>
      <c r="BI179">
        <v>28</v>
      </c>
      <c r="BJ179" t="s">
        <v>181</v>
      </c>
      <c r="BK179" t="s">
        <v>3095</v>
      </c>
      <c r="BL179" t="s">
        <v>181</v>
      </c>
      <c r="BM179" t="s">
        <v>3096</v>
      </c>
      <c r="BN179" t="s">
        <v>74</v>
      </c>
      <c r="BO179" t="s">
        <v>74</v>
      </c>
      <c r="BP179" t="s">
        <v>74</v>
      </c>
      <c r="BQ179" t="s">
        <v>74</v>
      </c>
      <c r="BR179" t="s">
        <v>102</v>
      </c>
      <c r="BS179" t="s">
        <v>3387</v>
      </c>
      <c r="BT179" t="str">
        <f>HYPERLINK("https%3A%2F%2Fwww.webofscience.com%2Fwos%2Fwoscc%2Ffull-record%2FWOS:000277247700009","View Full Record in Web of Science")</f>
        <v>View Full Record in Web of Science</v>
      </c>
    </row>
    <row r="180" spans="1:72" x14ac:dyDescent="0.15">
      <c r="A180" t="s">
        <v>72</v>
      </c>
      <c r="B180" t="s">
        <v>3388</v>
      </c>
      <c r="C180" t="s">
        <v>74</v>
      </c>
      <c r="D180" t="s">
        <v>74</v>
      </c>
      <c r="E180" t="s">
        <v>74</v>
      </c>
      <c r="F180" t="s">
        <v>3388</v>
      </c>
      <c r="G180" t="s">
        <v>74</v>
      </c>
      <c r="H180" t="s">
        <v>74</v>
      </c>
      <c r="I180" t="s">
        <v>3389</v>
      </c>
      <c r="J180" t="s">
        <v>107</v>
      </c>
      <c r="K180" t="s">
        <v>74</v>
      </c>
      <c r="L180" t="s">
        <v>74</v>
      </c>
      <c r="M180" t="s">
        <v>78</v>
      </c>
      <c r="N180" t="s">
        <v>108</v>
      </c>
      <c r="O180" t="s">
        <v>74</v>
      </c>
      <c r="P180" t="s">
        <v>74</v>
      </c>
      <c r="Q180" t="s">
        <v>74</v>
      </c>
      <c r="R180" t="s">
        <v>74</v>
      </c>
      <c r="S180" t="s">
        <v>74</v>
      </c>
      <c r="T180" t="s">
        <v>3390</v>
      </c>
      <c r="U180" t="s">
        <v>3391</v>
      </c>
      <c r="V180" t="s">
        <v>3392</v>
      </c>
      <c r="W180" t="s">
        <v>74</v>
      </c>
      <c r="X180" t="s">
        <v>74</v>
      </c>
      <c r="Y180" t="s">
        <v>3393</v>
      </c>
      <c r="Z180" t="s">
        <v>74</v>
      </c>
      <c r="AA180" t="s">
        <v>74</v>
      </c>
      <c r="AB180" t="s">
        <v>74</v>
      </c>
      <c r="AC180" t="s">
        <v>74</v>
      </c>
      <c r="AD180" t="s">
        <v>74</v>
      </c>
      <c r="AE180" t="s">
        <v>74</v>
      </c>
      <c r="AF180" t="s">
        <v>74</v>
      </c>
      <c r="AG180">
        <v>10</v>
      </c>
      <c r="AH180">
        <v>37</v>
      </c>
      <c r="AI180">
        <v>39</v>
      </c>
      <c r="AJ180">
        <v>0</v>
      </c>
      <c r="AK180">
        <v>8</v>
      </c>
      <c r="AL180" t="s">
        <v>121</v>
      </c>
      <c r="AM180" t="s">
        <v>3394</v>
      </c>
      <c r="AN180" t="s">
        <v>3395</v>
      </c>
      <c r="AO180" t="s">
        <v>124</v>
      </c>
      <c r="AP180" t="s">
        <v>74</v>
      </c>
      <c r="AQ180" t="s">
        <v>74</v>
      </c>
      <c r="AR180" t="s">
        <v>126</v>
      </c>
      <c r="AS180" t="s">
        <v>127</v>
      </c>
      <c r="AT180" t="s">
        <v>155</v>
      </c>
      <c r="AU180">
        <v>1993</v>
      </c>
      <c r="AV180">
        <v>12</v>
      </c>
      <c r="AW180">
        <v>2</v>
      </c>
      <c r="AX180" t="s">
        <v>74</v>
      </c>
      <c r="AY180" t="s">
        <v>74</v>
      </c>
      <c r="AZ180" t="s">
        <v>74</v>
      </c>
      <c r="BA180" t="s">
        <v>74</v>
      </c>
      <c r="BB180">
        <v>443</v>
      </c>
      <c r="BC180">
        <v>450</v>
      </c>
      <c r="BD180" t="s">
        <v>74</v>
      </c>
      <c r="BE180" t="s">
        <v>74</v>
      </c>
      <c r="BF180" t="s">
        <v>74</v>
      </c>
      <c r="BG180" t="s">
        <v>74</v>
      </c>
      <c r="BH180" t="s">
        <v>74</v>
      </c>
      <c r="BI180">
        <v>8</v>
      </c>
      <c r="BJ180" t="s">
        <v>130</v>
      </c>
      <c r="BK180" t="s">
        <v>98</v>
      </c>
      <c r="BL180" t="s">
        <v>130</v>
      </c>
      <c r="BM180" t="s">
        <v>3396</v>
      </c>
      <c r="BN180" t="s">
        <v>74</v>
      </c>
      <c r="BO180" t="s">
        <v>74</v>
      </c>
      <c r="BP180" t="s">
        <v>74</v>
      </c>
      <c r="BQ180" t="s">
        <v>74</v>
      </c>
      <c r="BR180" t="s">
        <v>102</v>
      </c>
      <c r="BS180" t="s">
        <v>3397</v>
      </c>
      <c r="BT180" t="str">
        <f>HYPERLINK("https%3A%2F%2Fwww.webofscience.com%2Fwos%2Fwoscc%2Ffull-record%2FWOS:A1993MX61200036","View Full Record in Web of Science")</f>
        <v>View Full Record in Web of Science</v>
      </c>
    </row>
    <row r="181" spans="1:72" x14ac:dyDescent="0.15">
      <c r="A181" t="s">
        <v>1699</v>
      </c>
      <c r="B181" t="s">
        <v>3398</v>
      </c>
      <c r="C181" t="s">
        <v>74</v>
      </c>
      <c r="D181" t="s">
        <v>74</v>
      </c>
      <c r="E181" t="s">
        <v>74</v>
      </c>
      <c r="F181" t="s">
        <v>3399</v>
      </c>
      <c r="G181" t="s">
        <v>74</v>
      </c>
      <c r="H181" t="s">
        <v>74</v>
      </c>
      <c r="I181" t="s">
        <v>3400</v>
      </c>
      <c r="J181" t="s">
        <v>3401</v>
      </c>
      <c r="K181" t="s">
        <v>3402</v>
      </c>
      <c r="L181" t="s">
        <v>74</v>
      </c>
      <c r="M181" t="s">
        <v>78</v>
      </c>
      <c r="N181" t="s">
        <v>1704</v>
      </c>
      <c r="O181" t="s">
        <v>3403</v>
      </c>
      <c r="P181" t="s">
        <v>3404</v>
      </c>
      <c r="Q181" t="s">
        <v>3405</v>
      </c>
      <c r="R181" t="s">
        <v>3406</v>
      </c>
      <c r="S181" t="s">
        <v>74</v>
      </c>
      <c r="T181" t="s">
        <v>74</v>
      </c>
      <c r="U181" t="s">
        <v>3407</v>
      </c>
      <c r="V181" t="s">
        <v>3408</v>
      </c>
      <c r="W181" t="s">
        <v>3409</v>
      </c>
      <c r="X181" t="s">
        <v>3410</v>
      </c>
      <c r="Y181" t="s">
        <v>3411</v>
      </c>
      <c r="Z181" t="s">
        <v>74</v>
      </c>
      <c r="AA181" t="s">
        <v>74</v>
      </c>
      <c r="AB181" t="s">
        <v>74</v>
      </c>
      <c r="AC181" t="s">
        <v>74</v>
      </c>
      <c r="AD181" t="s">
        <v>74</v>
      </c>
      <c r="AE181" t="s">
        <v>74</v>
      </c>
      <c r="AF181" t="s">
        <v>74</v>
      </c>
      <c r="AG181">
        <v>40</v>
      </c>
      <c r="AH181">
        <v>1</v>
      </c>
      <c r="AI181">
        <v>1</v>
      </c>
      <c r="AJ181">
        <v>0</v>
      </c>
      <c r="AK181">
        <v>5</v>
      </c>
      <c r="AL181" t="s">
        <v>3406</v>
      </c>
      <c r="AM181" t="s">
        <v>149</v>
      </c>
      <c r="AN181" t="s">
        <v>3412</v>
      </c>
      <c r="AO181" t="s">
        <v>3413</v>
      </c>
      <c r="AP181" t="s">
        <v>74</v>
      </c>
      <c r="AQ181" t="s">
        <v>3414</v>
      </c>
      <c r="AR181" t="s">
        <v>3402</v>
      </c>
      <c r="AS181" t="s">
        <v>74</v>
      </c>
      <c r="AT181" t="s">
        <v>74</v>
      </c>
      <c r="AU181">
        <v>2005</v>
      </c>
      <c r="AV181" t="s">
        <v>74</v>
      </c>
      <c r="AW181" t="s">
        <v>74</v>
      </c>
      <c r="AX181" t="s">
        <v>74</v>
      </c>
      <c r="AY181" t="s">
        <v>74</v>
      </c>
      <c r="AZ181" t="s">
        <v>74</v>
      </c>
      <c r="BA181" t="s">
        <v>74</v>
      </c>
      <c r="BB181">
        <v>1099</v>
      </c>
      <c r="BC181">
        <v>1103</v>
      </c>
      <c r="BD181" t="s">
        <v>74</v>
      </c>
      <c r="BE181" t="s">
        <v>74</v>
      </c>
      <c r="BF181" t="s">
        <v>74</v>
      </c>
      <c r="BG181" t="s">
        <v>74</v>
      </c>
      <c r="BH181" t="s">
        <v>74</v>
      </c>
      <c r="BI181">
        <v>5</v>
      </c>
      <c r="BJ181" t="s">
        <v>3415</v>
      </c>
      <c r="BK181" t="s">
        <v>1713</v>
      </c>
      <c r="BL181" t="s">
        <v>3416</v>
      </c>
      <c r="BM181" t="s">
        <v>3417</v>
      </c>
      <c r="BN181" t="s">
        <v>74</v>
      </c>
      <c r="BO181" t="s">
        <v>74</v>
      </c>
      <c r="BP181" t="s">
        <v>74</v>
      </c>
      <c r="BQ181" t="s">
        <v>74</v>
      </c>
      <c r="BR181" t="s">
        <v>102</v>
      </c>
      <c r="BS181" t="s">
        <v>3418</v>
      </c>
      <c r="BT181" t="str">
        <f>HYPERLINK("https%3A%2F%2Fwww.webofscience.com%2Fwos%2Fwoscc%2Ffull-record%2FWOS:000238978701025","View Full Record in Web of Science")</f>
        <v>View Full Record in Web of Science</v>
      </c>
    </row>
    <row r="182" spans="1:72" x14ac:dyDescent="0.15">
      <c r="A182" t="s">
        <v>72</v>
      </c>
      <c r="B182" t="s">
        <v>3419</v>
      </c>
      <c r="C182" t="s">
        <v>74</v>
      </c>
      <c r="D182" t="s">
        <v>74</v>
      </c>
      <c r="E182" t="s">
        <v>74</v>
      </c>
      <c r="F182" t="s">
        <v>3420</v>
      </c>
      <c r="G182" t="s">
        <v>74</v>
      </c>
      <c r="H182" t="s">
        <v>74</v>
      </c>
      <c r="I182" t="s">
        <v>3421</v>
      </c>
      <c r="J182" t="s">
        <v>3289</v>
      </c>
      <c r="K182" t="s">
        <v>74</v>
      </c>
      <c r="L182" t="s">
        <v>74</v>
      </c>
      <c r="M182" t="s">
        <v>78</v>
      </c>
      <c r="N182" t="s">
        <v>108</v>
      </c>
      <c r="O182" t="s">
        <v>74</v>
      </c>
      <c r="P182" t="s">
        <v>74</v>
      </c>
      <c r="Q182" t="s">
        <v>74</v>
      </c>
      <c r="R182" t="s">
        <v>74</v>
      </c>
      <c r="S182" t="s">
        <v>74</v>
      </c>
      <c r="T182" t="s">
        <v>3422</v>
      </c>
      <c r="U182" t="s">
        <v>3423</v>
      </c>
      <c r="V182" t="s">
        <v>3424</v>
      </c>
      <c r="W182" t="s">
        <v>3425</v>
      </c>
      <c r="X182" t="s">
        <v>3426</v>
      </c>
      <c r="Y182" t="s">
        <v>3427</v>
      </c>
      <c r="Z182" t="s">
        <v>3428</v>
      </c>
      <c r="AA182" t="s">
        <v>3429</v>
      </c>
      <c r="AB182" t="s">
        <v>74</v>
      </c>
      <c r="AC182" t="s">
        <v>3430</v>
      </c>
      <c r="AD182" t="s">
        <v>3431</v>
      </c>
      <c r="AE182" t="s">
        <v>3432</v>
      </c>
      <c r="AF182" t="s">
        <v>74</v>
      </c>
      <c r="AG182">
        <v>51</v>
      </c>
      <c r="AH182">
        <v>11</v>
      </c>
      <c r="AI182">
        <v>11</v>
      </c>
      <c r="AJ182">
        <v>4</v>
      </c>
      <c r="AK182">
        <v>77</v>
      </c>
      <c r="AL182" t="s">
        <v>769</v>
      </c>
      <c r="AM182" t="s">
        <v>770</v>
      </c>
      <c r="AN182" t="s">
        <v>771</v>
      </c>
      <c r="AO182" t="s">
        <v>3302</v>
      </c>
      <c r="AP182" t="s">
        <v>3303</v>
      </c>
      <c r="AQ182" t="s">
        <v>74</v>
      </c>
      <c r="AR182" t="s">
        <v>3304</v>
      </c>
      <c r="AS182" t="s">
        <v>3305</v>
      </c>
      <c r="AT182" t="s">
        <v>327</v>
      </c>
      <c r="AU182">
        <v>2023</v>
      </c>
      <c r="AV182">
        <v>30</v>
      </c>
      <c r="AW182">
        <v>5</v>
      </c>
      <c r="AX182" t="s">
        <v>74</v>
      </c>
      <c r="AY182" t="s">
        <v>74</v>
      </c>
      <c r="AZ182" t="s">
        <v>74</v>
      </c>
      <c r="BA182" t="s">
        <v>74</v>
      </c>
      <c r="BB182">
        <v>13560</v>
      </c>
      <c r="BC182">
        <v>13570</v>
      </c>
      <c r="BD182" t="s">
        <v>74</v>
      </c>
      <c r="BE182" t="s">
        <v>3433</v>
      </c>
      <c r="BF182" t="str">
        <f>HYPERLINK("http://dx.doi.org/10.1007/s11356-022-22833-z","http://dx.doi.org/10.1007/s11356-022-22833-z")</f>
        <v>http://dx.doi.org/10.1007/s11356-022-22833-z</v>
      </c>
      <c r="BG182" t="s">
        <v>74</v>
      </c>
      <c r="BH182" t="s">
        <v>3434</v>
      </c>
      <c r="BI182">
        <v>11</v>
      </c>
      <c r="BJ182" t="s">
        <v>710</v>
      </c>
      <c r="BK182" t="s">
        <v>98</v>
      </c>
      <c r="BL182" t="s">
        <v>711</v>
      </c>
      <c r="BM182" t="s">
        <v>3435</v>
      </c>
      <c r="BN182">
        <v>36136196</v>
      </c>
      <c r="BO182" t="s">
        <v>74</v>
      </c>
      <c r="BP182" t="s">
        <v>74</v>
      </c>
      <c r="BQ182" t="s">
        <v>74</v>
      </c>
      <c r="BR182" t="s">
        <v>102</v>
      </c>
      <c r="BS182" t="s">
        <v>3436</v>
      </c>
      <c r="BT182" t="str">
        <f>HYPERLINK("https%3A%2F%2Fwww.webofscience.com%2Fwos%2Fwoscc%2Ffull-record%2FWOS:000857690800004","View Full Record in Web of Science")</f>
        <v>View Full Record in Web of Science</v>
      </c>
    </row>
    <row r="183" spans="1:72" x14ac:dyDescent="0.15">
      <c r="A183" t="s">
        <v>72</v>
      </c>
      <c r="B183" t="s">
        <v>3437</v>
      </c>
      <c r="C183" t="s">
        <v>74</v>
      </c>
      <c r="D183" t="s">
        <v>74</v>
      </c>
      <c r="E183" t="s">
        <v>74</v>
      </c>
      <c r="F183" t="s">
        <v>3438</v>
      </c>
      <c r="G183" t="s">
        <v>74</v>
      </c>
      <c r="H183" t="s">
        <v>74</v>
      </c>
      <c r="I183" t="s">
        <v>3439</v>
      </c>
      <c r="J183" t="s">
        <v>335</v>
      </c>
      <c r="K183" t="s">
        <v>74</v>
      </c>
      <c r="L183" t="s">
        <v>74</v>
      </c>
      <c r="M183" t="s">
        <v>78</v>
      </c>
      <c r="N183" t="s">
        <v>108</v>
      </c>
      <c r="O183" t="s">
        <v>74</v>
      </c>
      <c r="P183" t="s">
        <v>74</v>
      </c>
      <c r="Q183" t="s">
        <v>74</v>
      </c>
      <c r="R183" t="s">
        <v>74</v>
      </c>
      <c r="S183" t="s">
        <v>74</v>
      </c>
      <c r="T183" t="s">
        <v>3440</v>
      </c>
      <c r="U183" t="s">
        <v>3441</v>
      </c>
      <c r="V183" t="s">
        <v>3442</v>
      </c>
      <c r="W183" t="s">
        <v>3443</v>
      </c>
      <c r="X183" t="s">
        <v>3444</v>
      </c>
      <c r="Y183" t="s">
        <v>2704</v>
      </c>
      <c r="Z183" t="s">
        <v>2705</v>
      </c>
      <c r="AA183" t="s">
        <v>2706</v>
      </c>
      <c r="AB183" t="s">
        <v>74</v>
      </c>
      <c r="AC183" t="s">
        <v>74</v>
      </c>
      <c r="AD183" t="s">
        <v>74</v>
      </c>
      <c r="AE183" t="s">
        <v>74</v>
      </c>
      <c r="AF183" t="s">
        <v>74</v>
      </c>
      <c r="AG183">
        <v>28</v>
      </c>
      <c r="AH183">
        <v>20</v>
      </c>
      <c r="AI183">
        <v>21</v>
      </c>
      <c r="AJ183">
        <v>0</v>
      </c>
      <c r="AK183">
        <v>12</v>
      </c>
      <c r="AL183" t="s">
        <v>297</v>
      </c>
      <c r="AM183" t="s">
        <v>200</v>
      </c>
      <c r="AN183" t="s">
        <v>298</v>
      </c>
      <c r="AO183" t="s">
        <v>347</v>
      </c>
      <c r="AP183" t="s">
        <v>74</v>
      </c>
      <c r="AQ183" t="s">
        <v>74</v>
      </c>
      <c r="AR183" t="s">
        <v>335</v>
      </c>
      <c r="AS183" t="s">
        <v>349</v>
      </c>
      <c r="AT183" t="s">
        <v>327</v>
      </c>
      <c r="AU183">
        <v>2007</v>
      </c>
      <c r="AV183">
        <v>6</v>
      </c>
      <c r="AW183">
        <v>1</v>
      </c>
      <c r="AX183" t="s">
        <v>74</v>
      </c>
      <c r="AY183" t="s">
        <v>74</v>
      </c>
      <c r="AZ183" t="s">
        <v>74</v>
      </c>
      <c r="BA183" t="s">
        <v>74</v>
      </c>
      <c r="BB183">
        <v>1</v>
      </c>
      <c r="BC183">
        <v>14</v>
      </c>
      <c r="BD183" t="s">
        <v>74</v>
      </c>
      <c r="BE183" t="s">
        <v>3445</v>
      </c>
      <c r="BF183" t="str">
        <f>HYPERLINK("http://dx.doi.org/10.1016/j.hal.2006.05.004","http://dx.doi.org/10.1016/j.hal.2006.05.004")</f>
        <v>http://dx.doi.org/10.1016/j.hal.2006.05.004</v>
      </c>
      <c r="BG183" t="s">
        <v>74</v>
      </c>
      <c r="BH183" t="s">
        <v>74</v>
      </c>
      <c r="BI183">
        <v>14</v>
      </c>
      <c r="BJ183" t="s">
        <v>352</v>
      </c>
      <c r="BK183" t="s">
        <v>98</v>
      </c>
      <c r="BL183" t="s">
        <v>352</v>
      </c>
      <c r="BM183" t="s">
        <v>2708</v>
      </c>
      <c r="BN183" t="s">
        <v>74</v>
      </c>
      <c r="BO183" t="s">
        <v>74</v>
      </c>
      <c r="BP183" t="s">
        <v>74</v>
      </c>
      <c r="BQ183" t="s">
        <v>74</v>
      </c>
      <c r="BR183" t="s">
        <v>102</v>
      </c>
      <c r="BS183" t="s">
        <v>3446</v>
      </c>
      <c r="BT183" t="str">
        <f>HYPERLINK("https%3A%2F%2Fwww.webofscience.com%2Fwos%2Fwoscc%2Ffull-record%2FWOS:000243846200001","View Full Record in Web of Science")</f>
        <v>View Full Record in Web of Science</v>
      </c>
    </row>
    <row r="184" spans="1:72" x14ac:dyDescent="0.15">
      <c r="A184" t="s">
        <v>72</v>
      </c>
      <c r="B184" t="s">
        <v>3447</v>
      </c>
      <c r="C184" t="s">
        <v>74</v>
      </c>
      <c r="D184" t="s">
        <v>74</v>
      </c>
      <c r="E184" t="s">
        <v>74</v>
      </c>
      <c r="F184" t="s">
        <v>3447</v>
      </c>
      <c r="G184" t="s">
        <v>74</v>
      </c>
      <c r="H184" t="s">
        <v>74</v>
      </c>
      <c r="I184" t="s">
        <v>3448</v>
      </c>
      <c r="J184" t="s">
        <v>3449</v>
      </c>
      <c r="K184" t="s">
        <v>74</v>
      </c>
      <c r="L184" t="s">
        <v>74</v>
      </c>
      <c r="M184" t="s">
        <v>78</v>
      </c>
      <c r="N184" t="s">
        <v>79</v>
      </c>
      <c r="O184" t="s">
        <v>74</v>
      </c>
      <c r="P184" t="s">
        <v>74</v>
      </c>
      <c r="Q184" t="s">
        <v>74</v>
      </c>
      <c r="R184" t="s">
        <v>74</v>
      </c>
      <c r="S184" t="s">
        <v>74</v>
      </c>
      <c r="T184" t="s">
        <v>74</v>
      </c>
      <c r="U184" t="s">
        <v>74</v>
      </c>
      <c r="V184" t="s">
        <v>3450</v>
      </c>
      <c r="W184" t="s">
        <v>3451</v>
      </c>
      <c r="X184" t="s">
        <v>3452</v>
      </c>
      <c r="Y184" t="s">
        <v>3453</v>
      </c>
      <c r="Z184" t="s">
        <v>74</v>
      </c>
      <c r="AA184" t="s">
        <v>74</v>
      </c>
      <c r="AB184" t="s">
        <v>74</v>
      </c>
      <c r="AC184" t="s">
        <v>74</v>
      </c>
      <c r="AD184" t="s">
        <v>74</v>
      </c>
      <c r="AE184" t="s">
        <v>74</v>
      </c>
      <c r="AF184" t="s">
        <v>74</v>
      </c>
      <c r="AG184">
        <v>121</v>
      </c>
      <c r="AH184">
        <v>190</v>
      </c>
      <c r="AI184">
        <v>205</v>
      </c>
      <c r="AJ184">
        <v>0</v>
      </c>
      <c r="AK184">
        <v>79</v>
      </c>
      <c r="AL184" t="s">
        <v>3454</v>
      </c>
      <c r="AM184" t="s">
        <v>149</v>
      </c>
      <c r="AN184" t="s">
        <v>3455</v>
      </c>
      <c r="AO184" t="s">
        <v>3456</v>
      </c>
      <c r="AP184" t="s">
        <v>3457</v>
      </c>
      <c r="AQ184" t="s">
        <v>74</v>
      </c>
      <c r="AR184" t="s">
        <v>1959</v>
      </c>
      <c r="AS184" t="s">
        <v>3458</v>
      </c>
      <c r="AT184" t="s">
        <v>827</v>
      </c>
      <c r="AU184">
        <v>1993</v>
      </c>
      <c r="AV184">
        <v>105</v>
      </c>
      <c r="AW184">
        <v>3</v>
      </c>
      <c r="AX184" t="s">
        <v>74</v>
      </c>
      <c r="AY184" t="s">
        <v>74</v>
      </c>
      <c r="AZ184" t="s">
        <v>74</v>
      </c>
      <c r="BA184" t="s">
        <v>74</v>
      </c>
      <c r="BB184">
        <v>347</v>
      </c>
      <c r="BC184">
        <v>361</v>
      </c>
      <c r="BD184" t="s">
        <v>74</v>
      </c>
      <c r="BE184" t="s">
        <v>3459</v>
      </c>
      <c r="BF184" t="str">
        <f>HYPERLINK("http://dx.doi.org/10.1016/0742-8413(93)90071-R","http://dx.doi.org/10.1016/0742-8413(93)90071-R")</f>
        <v>http://dx.doi.org/10.1016/0742-8413(93)90071-R</v>
      </c>
      <c r="BG184" t="s">
        <v>74</v>
      </c>
      <c r="BH184" t="s">
        <v>74</v>
      </c>
      <c r="BI184">
        <v>15</v>
      </c>
      <c r="BJ184" t="s">
        <v>1962</v>
      </c>
      <c r="BK184" t="s">
        <v>98</v>
      </c>
      <c r="BL184" t="s">
        <v>1962</v>
      </c>
      <c r="BM184" t="s">
        <v>3460</v>
      </c>
      <c r="BN184">
        <v>7900959</v>
      </c>
      <c r="BO184" t="s">
        <v>74</v>
      </c>
      <c r="BP184" t="s">
        <v>74</v>
      </c>
      <c r="BQ184" t="s">
        <v>74</v>
      </c>
      <c r="BR184" t="s">
        <v>102</v>
      </c>
      <c r="BS184" t="s">
        <v>3461</v>
      </c>
      <c r="BT184" t="str">
        <f>HYPERLINK("https%3A%2F%2Fwww.webofscience.com%2Fwos%2Fwoscc%2Ffull-record%2FWOS:A1993LV34200003","View Full Record in Web of Science")</f>
        <v>View Full Record in Web of Science</v>
      </c>
    </row>
    <row r="185" spans="1:72" x14ac:dyDescent="0.15">
      <c r="A185" t="s">
        <v>72</v>
      </c>
      <c r="B185" t="s">
        <v>3462</v>
      </c>
      <c r="C185" t="s">
        <v>74</v>
      </c>
      <c r="D185" t="s">
        <v>74</v>
      </c>
      <c r="E185" t="s">
        <v>74</v>
      </c>
      <c r="F185" t="s">
        <v>3463</v>
      </c>
      <c r="G185" t="s">
        <v>74</v>
      </c>
      <c r="H185" t="s">
        <v>74</v>
      </c>
      <c r="I185" t="s">
        <v>3464</v>
      </c>
      <c r="J185" t="s">
        <v>2020</v>
      </c>
      <c r="K185" t="s">
        <v>74</v>
      </c>
      <c r="L185" t="s">
        <v>74</v>
      </c>
      <c r="M185" t="s">
        <v>78</v>
      </c>
      <c r="N185" t="s">
        <v>108</v>
      </c>
      <c r="O185" t="s">
        <v>74</v>
      </c>
      <c r="P185" t="s">
        <v>74</v>
      </c>
      <c r="Q185" t="s">
        <v>74</v>
      </c>
      <c r="R185" t="s">
        <v>74</v>
      </c>
      <c r="S185" t="s">
        <v>74</v>
      </c>
      <c r="T185" t="s">
        <v>3465</v>
      </c>
      <c r="U185" t="s">
        <v>3466</v>
      </c>
      <c r="V185" t="s">
        <v>3467</v>
      </c>
      <c r="W185" t="s">
        <v>3468</v>
      </c>
      <c r="X185" t="s">
        <v>1177</v>
      </c>
      <c r="Y185" t="s">
        <v>1178</v>
      </c>
      <c r="Z185" t="s">
        <v>3469</v>
      </c>
      <c r="AA185" t="s">
        <v>1180</v>
      </c>
      <c r="AB185" t="s">
        <v>3470</v>
      </c>
      <c r="AC185" t="s">
        <v>3471</v>
      </c>
      <c r="AD185" t="s">
        <v>3472</v>
      </c>
      <c r="AE185" t="s">
        <v>3473</v>
      </c>
      <c r="AF185" t="s">
        <v>74</v>
      </c>
      <c r="AG185">
        <v>44</v>
      </c>
      <c r="AH185">
        <v>33</v>
      </c>
      <c r="AI185">
        <v>38</v>
      </c>
      <c r="AJ185">
        <v>1</v>
      </c>
      <c r="AK185">
        <v>51</v>
      </c>
      <c r="AL185" t="s">
        <v>148</v>
      </c>
      <c r="AM185" t="s">
        <v>2030</v>
      </c>
      <c r="AN185" t="s">
        <v>2031</v>
      </c>
      <c r="AO185" t="s">
        <v>2032</v>
      </c>
      <c r="AP185" t="s">
        <v>2033</v>
      </c>
      <c r="AQ185" t="s">
        <v>74</v>
      </c>
      <c r="AR185" t="s">
        <v>2034</v>
      </c>
      <c r="AS185" t="s">
        <v>2035</v>
      </c>
      <c r="AT185" t="s">
        <v>470</v>
      </c>
      <c r="AU185">
        <v>2015</v>
      </c>
      <c r="AV185">
        <v>187</v>
      </c>
      <c r="AW185">
        <v>2</v>
      </c>
      <c r="AX185" t="s">
        <v>74</v>
      </c>
      <c r="AY185" t="s">
        <v>74</v>
      </c>
      <c r="AZ185" t="s">
        <v>74</v>
      </c>
      <c r="BA185" t="s">
        <v>74</v>
      </c>
      <c r="BB185" t="s">
        <v>74</v>
      </c>
      <c r="BC185" t="s">
        <v>74</v>
      </c>
      <c r="BD185">
        <v>12</v>
      </c>
      <c r="BE185" t="s">
        <v>3474</v>
      </c>
      <c r="BF185" t="str">
        <f>HYPERLINK("http://dx.doi.org/10.1007/s10661-014-4255-y","http://dx.doi.org/10.1007/s10661-014-4255-y")</f>
        <v>http://dx.doi.org/10.1007/s10661-014-4255-y</v>
      </c>
      <c r="BG185" t="s">
        <v>74</v>
      </c>
      <c r="BH185" t="s">
        <v>74</v>
      </c>
      <c r="BI185">
        <v>10</v>
      </c>
      <c r="BJ185" t="s">
        <v>710</v>
      </c>
      <c r="BK185" t="s">
        <v>98</v>
      </c>
      <c r="BL185" t="s">
        <v>711</v>
      </c>
      <c r="BM185" t="s">
        <v>3475</v>
      </c>
      <c r="BN185">
        <v>25619698</v>
      </c>
      <c r="BO185" t="s">
        <v>74</v>
      </c>
      <c r="BP185" t="s">
        <v>74</v>
      </c>
      <c r="BQ185" t="s">
        <v>74</v>
      </c>
      <c r="BR185" t="s">
        <v>102</v>
      </c>
      <c r="BS185" t="s">
        <v>3476</v>
      </c>
      <c r="BT185" t="str">
        <f>HYPERLINK("https%3A%2F%2Fwww.webofscience.com%2Fwos%2Fwoscc%2Ffull-record%2FWOS:000349012200012","View Full Record in Web of Science")</f>
        <v>View Full Record in Web of Science</v>
      </c>
    </row>
    <row r="186" spans="1:72" x14ac:dyDescent="0.15">
      <c r="A186" t="s">
        <v>72</v>
      </c>
      <c r="B186" t="s">
        <v>3477</v>
      </c>
      <c r="C186" t="s">
        <v>74</v>
      </c>
      <c r="D186" t="s">
        <v>74</v>
      </c>
      <c r="E186" t="s">
        <v>74</v>
      </c>
      <c r="F186" t="s">
        <v>3478</v>
      </c>
      <c r="G186" t="s">
        <v>74</v>
      </c>
      <c r="H186" t="s">
        <v>74</v>
      </c>
      <c r="I186" t="s">
        <v>3479</v>
      </c>
      <c r="J186" t="s">
        <v>3480</v>
      </c>
      <c r="K186" t="s">
        <v>74</v>
      </c>
      <c r="L186" t="s">
        <v>74</v>
      </c>
      <c r="M186" t="s">
        <v>78</v>
      </c>
      <c r="N186" t="s">
        <v>108</v>
      </c>
      <c r="O186" t="s">
        <v>74</v>
      </c>
      <c r="P186" t="s">
        <v>74</v>
      </c>
      <c r="Q186" t="s">
        <v>74</v>
      </c>
      <c r="R186" t="s">
        <v>74</v>
      </c>
      <c r="S186" t="s">
        <v>74</v>
      </c>
      <c r="T186" t="s">
        <v>3481</v>
      </c>
      <c r="U186" t="s">
        <v>3482</v>
      </c>
      <c r="V186" t="s">
        <v>3483</v>
      </c>
      <c r="W186" t="s">
        <v>3484</v>
      </c>
      <c r="X186" t="s">
        <v>3485</v>
      </c>
      <c r="Y186" t="s">
        <v>3486</v>
      </c>
      <c r="Z186" t="s">
        <v>1455</v>
      </c>
      <c r="AA186" t="s">
        <v>74</v>
      </c>
      <c r="AB186" t="s">
        <v>3487</v>
      </c>
      <c r="AC186" t="s">
        <v>3488</v>
      </c>
      <c r="AD186" t="s">
        <v>3489</v>
      </c>
      <c r="AE186" t="s">
        <v>3490</v>
      </c>
      <c r="AF186" t="s">
        <v>74</v>
      </c>
      <c r="AG186">
        <v>53</v>
      </c>
      <c r="AH186">
        <v>5</v>
      </c>
      <c r="AI186">
        <v>7</v>
      </c>
      <c r="AJ186">
        <v>2</v>
      </c>
      <c r="AK186">
        <v>27</v>
      </c>
      <c r="AL186" t="s">
        <v>429</v>
      </c>
      <c r="AM186" t="s">
        <v>430</v>
      </c>
      <c r="AN186" t="s">
        <v>3491</v>
      </c>
      <c r="AO186" t="s">
        <v>3492</v>
      </c>
      <c r="AP186" t="s">
        <v>3493</v>
      </c>
      <c r="AQ186" t="s">
        <v>74</v>
      </c>
      <c r="AR186" t="s">
        <v>3494</v>
      </c>
      <c r="AS186" t="s">
        <v>3495</v>
      </c>
      <c r="AT186" t="s">
        <v>595</v>
      </c>
      <c r="AU186">
        <v>2022</v>
      </c>
      <c r="AV186">
        <v>40</v>
      </c>
      <c r="AW186">
        <v>6</v>
      </c>
      <c r="AX186" t="s">
        <v>74</v>
      </c>
      <c r="AY186" t="s">
        <v>74</v>
      </c>
      <c r="AZ186" t="s">
        <v>2742</v>
      </c>
      <c r="BA186" t="s">
        <v>74</v>
      </c>
      <c r="BB186">
        <v>2231</v>
      </c>
      <c r="BC186">
        <v>2241</v>
      </c>
      <c r="BD186" t="s">
        <v>74</v>
      </c>
      <c r="BE186" t="s">
        <v>3496</v>
      </c>
      <c r="BF186" t="str">
        <f>HYPERLINK("http://dx.doi.org/10.1007/s00343-022-2104-3","http://dx.doi.org/10.1007/s00343-022-2104-3")</f>
        <v>http://dx.doi.org/10.1007/s00343-022-2104-3</v>
      </c>
      <c r="BG186" t="s">
        <v>74</v>
      </c>
      <c r="BH186" t="s">
        <v>3497</v>
      </c>
      <c r="BI186">
        <v>11</v>
      </c>
      <c r="BJ186" t="s">
        <v>437</v>
      </c>
      <c r="BK186" t="s">
        <v>98</v>
      </c>
      <c r="BL186" t="s">
        <v>438</v>
      </c>
      <c r="BM186" t="s">
        <v>3498</v>
      </c>
      <c r="BN186" t="s">
        <v>74</v>
      </c>
      <c r="BO186" t="s">
        <v>74</v>
      </c>
      <c r="BP186" t="s">
        <v>74</v>
      </c>
      <c r="BQ186" t="s">
        <v>74</v>
      </c>
      <c r="BR186" t="s">
        <v>102</v>
      </c>
      <c r="BS186" t="s">
        <v>3499</v>
      </c>
      <c r="BT186" t="str">
        <f>HYPERLINK("https%3A%2F%2Fwww.webofscience.com%2Fwos%2Fwoscc%2Ffull-record%2FWOS:000870624200002","View Full Record in Web of Science")</f>
        <v>View Full Record in Web of Science</v>
      </c>
    </row>
    <row r="187" spans="1:72" x14ac:dyDescent="0.15">
      <c r="A187" t="s">
        <v>72</v>
      </c>
      <c r="B187" t="s">
        <v>3500</v>
      </c>
      <c r="C187" t="s">
        <v>74</v>
      </c>
      <c r="D187" t="s">
        <v>74</v>
      </c>
      <c r="E187" t="s">
        <v>74</v>
      </c>
      <c r="F187" t="s">
        <v>3501</v>
      </c>
      <c r="G187" t="s">
        <v>74</v>
      </c>
      <c r="H187" t="s">
        <v>74</v>
      </c>
      <c r="I187" t="s">
        <v>3502</v>
      </c>
      <c r="J187" t="s">
        <v>359</v>
      </c>
      <c r="K187" t="s">
        <v>74</v>
      </c>
      <c r="L187" t="s">
        <v>74</v>
      </c>
      <c r="M187" t="s">
        <v>78</v>
      </c>
      <c r="N187" t="s">
        <v>108</v>
      </c>
      <c r="O187" t="s">
        <v>74</v>
      </c>
      <c r="P187" t="s">
        <v>74</v>
      </c>
      <c r="Q187" t="s">
        <v>74</v>
      </c>
      <c r="R187" t="s">
        <v>74</v>
      </c>
      <c r="S187" t="s">
        <v>74</v>
      </c>
      <c r="T187" t="s">
        <v>3503</v>
      </c>
      <c r="U187" t="s">
        <v>3504</v>
      </c>
      <c r="V187" t="s">
        <v>3505</v>
      </c>
      <c r="W187" t="s">
        <v>3506</v>
      </c>
      <c r="X187" t="s">
        <v>3507</v>
      </c>
      <c r="Y187" t="s">
        <v>3508</v>
      </c>
      <c r="Z187" t="s">
        <v>1455</v>
      </c>
      <c r="AA187" t="s">
        <v>3509</v>
      </c>
      <c r="AB187" t="s">
        <v>3510</v>
      </c>
      <c r="AC187" t="s">
        <v>3511</v>
      </c>
      <c r="AD187" t="s">
        <v>3512</v>
      </c>
      <c r="AE187" t="s">
        <v>3513</v>
      </c>
      <c r="AF187" t="s">
        <v>74</v>
      </c>
      <c r="AG187">
        <v>89</v>
      </c>
      <c r="AH187">
        <v>7</v>
      </c>
      <c r="AI187">
        <v>8</v>
      </c>
      <c r="AJ187">
        <v>4</v>
      </c>
      <c r="AK187">
        <v>33</v>
      </c>
      <c r="AL187" t="s">
        <v>372</v>
      </c>
      <c r="AM187" t="s">
        <v>373</v>
      </c>
      <c r="AN187" t="s">
        <v>374</v>
      </c>
      <c r="AO187" t="s">
        <v>74</v>
      </c>
      <c r="AP187" t="s">
        <v>375</v>
      </c>
      <c r="AQ187" t="s">
        <v>74</v>
      </c>
      <c r="AR187" t="s">
        <v>359</v>
      </c>
      <c r="AS187" t="s">
        <v>376</v>
      </c>
      <c r="AT187" t="s">
        <v>155</v>
      </c>
      <c r="AU187">
        <v>2022</v>
      </c>
      <c r="AV187">
        <v>14</v>
      </c>
      <c r="AW187">
        <v>12</v>
      </c>
      <c r="AX187" t="s">
        <v>74</v>
      </c>
      <c r="AY187" t="s">
        <v>74</v>
      </c>
      <c r="AZ187" t="s">
        <v>74</v>
      </c>
      <c r="BA187" t="s">
        <v>74</v>
      </c>
      <c r="BB187" t="s">
        <v>74</v>
      </c>
      <c r="BC187" t="s">
        <v>74</v>
      </c>
      <c r="BD187">
        <v>862</v>
      </c>
      <c r="BE187" t="s">
        <v>3514</v>
      </c>
      <c r="BF187" t="str">
        <f>HYPERLINK("http://dx.doi.org/10.3390/toxins14120862","http://dx.doi.org/10.3390/toxins14120862")</f>
        <v>http://dx.doi.org/10.3390/toxins14120862</v>
      </c>
      <c r="BG187" t="s">
        <v>74</v>
      </c>
      <c r="BH187" t="s">
        <v>74</v>
      </c>
      <c r="BI187">
        <v>16</v>
      </c>
      <c r="BJ187" t="s">
        <v>378</v>
      </c>
      <c r="BK187" t="s">
        <v>98</v>
      </c>
      <c r="BL187" t="s">
        <v>378</v>
      </c>
      <c r="BM187" t="s">
        <v>3515</v>
      </c>
      <c r="BN187">
        <v>36548759</v>
      </c>
      <c r="BO187" t="s">
        <v>499</v>
      </c>
      <c r="BP187" t="s">
        <v>74</v>
      </c>
      <c r="BQ187" t="s">
        <v>74</v>
      </c>
      <c r="BR187" t="s">
        <v>102</v>
      </c>
      <c r="BS187" t="s">
        <v>3516</v>
      </c>
      <c r="BT187" t="str">
        <f>HYPERLINK("https%3A%2F%2Fwww.webofscience.com%2Fwos%2Fwoscc%2Ffull-record%2FWOS:000904497200001","View Full Record in Web of Science")</f>
        <v>View Full Record in Web of Science</v>
      </c>
    </row>
    <row r="188" spans="1:72" x14ac:dyDescent="0.15">
      <c r="A188" t="s">
        <v>72</v>
      </c>
      <c r="B188" t="s">
        <v>3517</v>
      </c>
      <c r="C188" t="s">
        <v>74</v>
      </c>
      <c r="D188" t="s">
        <v>74</v>
      </c>
      <c r="E188" t="s">
        <v>74</v>
      </c>
      <c r="F188" t="s">
        <v>3518</v>
      </c>
      <c r="G188" t="s">
        <v>74</v>
      </c>
      <c r="H188" t="s">
        <v>74</v>
      </c>
      <c r="I188" t="s">
        <v>3519</v>
      </c>
      <c r="J188" t="s">
        <v>3520</v>
      </c>
      <c r="K188" t="s">
        <v>74</v>
      </c>
      <c r="L188" t="s">
        <v>74</v>
      </c>
      <c r="M188" t="s">
        <v>78</v>
      </c>
      <c r="N188" t="s">
        <v>108</v>
      </c>
      <c r="O188" t="s">
        <v>74</v>
      </c>
      <c r="P188" t="s">
        <v>74</v>
      </c>
      <c r="Q188" t="s">
        <v>74</v>
      </c>
      <c r="R188" t="s">
        <v>74</v>
      </c>
      <c r="S188" t="s">
        <v>74</v>
      </c>
      <c r="T188" t="s">
        <v>74</v>
      </c>
      <c r="U188" t="s">
        <v>3521</v>
      </c>
      <c r="V188" t="s">
        <v>3522</v>
      </c>
      <c r="W188" t="s">
        <v>3523</v>
      </c>
      <c r="X188" t="s">
        <v>607</v>
      </c>
      <c r="Y188" t="s">
        <v>3524</v>
      </c>
      <c r="Z188" t="s">
        <v>3525</v>
      </c>
      <c r="AA188" t="s">
        <v>3526</v>
      </c>
      <c r="AB188" t="s">
        <v>3527</v>
      </c>
      <c r="AC188" t="s">
        <v>3528</v>
      </c>
      <c r="AD188" t="s">
        <v>3529</v>
      </c>
      <c r="AE188" t="s">
        <v>3530</v>
      </c>
      <c r="AF188" t="s">
        <v>74</v>
      </c>
      <c r="AG188">
        <v>36</v>
      </c>
      <c r="AH188">
        <v>1</v>
      </c>
      <c r="AI188">
        <v>1</v>
      </c>
      <c r="AJ188">
        <v>2</v>
      </c>
      <c r="AK188">
        <v>10</v>
      </c>
      <c r="AL188" t="s">
        <v>174</v>
      </c>
      <c r="AM188" t="s">
        <v>929</v>
      </c>
      <c r="AN188" t="s">
        <v>930</v>
      </c>
      <c r="AO188" t="s">
        <v>3531</v>
      </c>
      <c r="AP188" t="s">
        <v>3532</v>
      </c>
      <c r="AQ188" t="s">
        <v>74</v>
      </c>
      <c r="AR188" t="s">
        <v>3533</v>
      </c>
      <c r="AS188" t="s">
        <v>3534</v>
      </c>
      <c r="AT188" t="s">
        <v>281</v>
      </c>
      <c r="AU188">
        <v>2024</v>
      </c>
      <c r="AV188">
        <v>57</v>
      </c>
      <c r="AW188" t="s">
        <v>74</v>
      </c>
      <c r="AX188" t="s">
        <v>74</v>
      </c>
      <c r="AY188" t="s">
        <v>74</v>
      </c>
      <c r="AZ188" t="s">
        <v>74</v>
      </c>
      <c r="BA188" t="s">
        <v>74</v>
      </c>
      <c r="BB188" t="s">
        <v>74</v>
      </c>
      <c r="BC188" t="s">
        <v>74</v>
      </c>
      <c r="BD188">
        <v>101162</v>
      </c>
      <c r="BE188" t="s">
        <v>3535</v>
      </c>
      <c r="BF188" t="str">
        <f>HYPERLINK("http://dx.doi.org/10.1016/j.cofs.2024.101162","http://dx.doi.org/10.1016/j.cofs.2024.101162")</f>
        <v>http://dx.doi.org/10.1016/j.cofs.2024.101162</v>
      </c>
      <c r="BG188" t="s">
        <v>74</v>
      </c>
      <c r="BH188" t="s">
        <v>3536</v>
      </c>
      <c r="BI188">
        <v>6</v>
      </c>
      <c r="BJ188" t="s">
        <v>181</v>
      </c>
      <c r="BK188" t="s">
        <v>98</v>
      </c>
      <c r="BL188" t="s">
        <v>181</v>
      </c>
      <c r="BM188" t="s">
        <v>3537</v>
      </c>
      <c r="BN188" t="s">
        <v>74</v>
      </c>
      <c r="BO188" t="s">
        <v>354</v>
      </c>
      <c r="BP188" t="s">
        <v>74</v>
      </c>
      <c r="BQ188" t="s">
        <v>74</v>
      </c>
      <c r="BR188" t="s">
        <v>102</v>
      </c>
      <c r="BS188" t="s">
        <v>3538</v>
      </c>
      <c r="BT188" t="str">
        <f>HYPERLINK("https%3A%2F%2Fwww.webofscience.com%2Fwos%2Fwoscc%2Ffull-record%2FWOS:001289227400001","View Full Record in Web of Science")</f>
        <v>View Full Record in Web of Science</v>
      </c>
    </row>
    <row r="189" spans="1:72" x14ac:dyDescent="0.15">
      <c r="A189" t="s">
        <v>72</v>
      </c>
      <c r="B189" t="s">
        <v>3539</v>
      </c>
      <c r="C189" t="s">
        <v>74</v>
      </c>
      <c r="D189" t="s">
        <v>74</v>
      </c>
      <c r="E189" t="s">
        <v>74</v>
      </c>
      <c r="F189" t="s">
        <v>3540</v>
      </c>
      <c r="G189" t="s">
        <v>74</v>
      </c>
      <c r="H189" t="s">
        <v>74</v>
      </c>
      <c r="I189" t="s">
        <v>3541</v>
      </c>
      <c r="J189" t="s">
        <v>3542</v>
      </c>
      <c r="K189" t="s">
        <v>74</v>
      </c>
      <c r="L189" t="s">
        <v>74</v>
      </c>
      <c r="M189" t="s">
        <v>3543</v>
      </c>
      <c r="N189" t="s">
        <v>108</v>
      </c>
      <c r="O189" t="s">
        <v>74</v>
      </c>
      <c r="P189" t="s">
        <v>74</v>
      </c>
      <c r="Q189" t="s">
        <v>74</v>
      </c>
      <c r="R189" t="s">
        <v>74</v>
      </c>
      <c r="S189" t="s">
        <v>74</v>
      </c>
      <c r="T189" t="s">
        <v>74</v>
      </c>
      <c r="U189" t="s">
        <v>3544</v>
      </c>
      <c r="V189" t="s">
        <v>74</v>
      </c>
      <c r="W189" t="s">
        <v>3545</v>
      </c>
      <c r="X189" t="s">
        <v>74</v>
      </c>
      <c r="Y189" t="s">
        <v>3546</v>
      </c>
      <c r="Z189" t="s">
        <v>3547</v>
      </c>
      <c r="AA189" t="s">
        <v>74</v>
      </c>
      <c r="AB189" t="s">
        <v>74</v>
      </c>
      <c r="AC189" t="s">
        <v>74</v>
      </c>
      <c r="AD189" t="s">
        <v>74</v>
      </c>
      <c r="AE189" t="s">
        <v>74</v>
      </c>
      <c r="AF189" t="s">
        <v>74</v>
      </c>
      <c r="AG189">
        <v>7</v>
      </c>
      <c r="AH189">
        <v>3</v>
      </c>
      <c r="AI189">
        <v>3</v>
      </c>
      <c r="AJ189">
        <v>0</v>
      </c>
      <c r="AK189">
        <v>10</v>
      </c>
      <c r="AL189" t="s">
        <v>3548</v>
      </c>
      <c r="AM189" t="s">
        <v>1274</v>
      </c>
      <c r="AN189" t="s">
        <v>3549</v>
      </c>
      <c r="AO189" t="s">
        <v>3550</v>
      </c>
      <c r="AP189" t="s">
        <v>74</v>
      </c>
      <c r="AQ189" t="s">
        <v>74</v>
      </c>
      <c r="AR189" t="s">
        <v>3551</v>
      </c>
      <c r="AS189" t="s">
        <v>3552</v>
      </c>
      <c r="AT189" t="s">
        <v>327</v>
      </c>
      <c r="AU189">
        <v>2008</v>
      </c>
      <c r="AV189">
        <v>74</v>
      </c>
      <c r="AW189">
        <v>1</v>
      </c>
      <c r="AX189" t="s">
        <v>74</v>
      </c>
      <c r="AY189" t="s">
        <v>74</v>
      </c>
      <c r="AZ189" t="s">
        <v>74</v>
      </c>
      <c r="BA189" t="s">
        <v>74</v>
      </c>
      <c r="BB189">
        <v>78</v>
      </c>
      <c r="BC189">
        <v>80</v>
      </c>
      <c r="BD189" t="s">
        <v>74</v>
      </c>
      <c r="BE189" t="s">
        <v>3553</v>
      </c>
      <c r="BF189" t="str">
        <f>HYPERLINK("http://dx.doi.org/10.2331/suisan.74.78","http://dx.doi.org/10.2331/suisan.74.78")</f>
        <v>http://dx.doi.org/10.2331/suisan.74.78</v>
      </c>
      <c r="BG189" t="s">
        <v>74</v>
      </c>
      <c r="BH189" t="s">
        <v>74</v>
      </c>
      <c r="BI189">
        <v>3</v>
      </c>
      <c r="BJ189" t="s">
        <v>1281</v>
      </c>
      <c r="BK189" t="s">
        <v>98</v>
      </c>
      <c r="BL189" t="s">
        <v>1281</v>
      </c>
      <c r="BM189" t="s">
        <v>3554</v>
      </c>
      <c r="BN189" t="s">
        <v>74</v>
      </c>
      <c r="BO189" t="s">
        <v>895</v>
      </c>
      <c r="BP189" t="s">
        <v>74</v>
      </c>
      <c r="BQ189" t="s">
        <v>74</v>
      </c>
      <c r="BR189" t="s">
        <v>102</v>
      </c>
      <c r="BS189" t="s">
        <v>3555</v>
      </c>
      <c r="BT189" t="str">
        <f>HYPERLINK("https%3A%2F%2Fwww.webofscience.com%2Fwos%2Fwoscc%2Ffull-record%2FWOS:000253844900012","View Full Record in Web of Science")</f>
        <v>View Full Record in Web of Science</v>
      </c>
    </row>
    <row r="190" spans="1:72" x14ac:dyDescent="0.15">
      <c r="A190" t="s">
        <v>72</v>
      </c>
      <c r="B190" t="s">
        <v>3556</v>
      </c>
      <c r="C190" t="s">
        <v>74</v>
      </c>
      <c r="D190" t="s">
        <v>74</v>
      </c>
      <c r="E190" t="s">
        <v>74</v>
      </c>
      <c r="F190" t="s">
        <v>3557</v>
      </c>
      <c r="G190" t="s">
        <v>74</v>
      </c>
      <c r="H190" t="s">
        <v>74</v>
      </c>
      <c r="I190" t="s">
        <v>3558</v>
      </c>
      <c r="J190" t="s">
        <v>3559</v>
      </c>
      <c r="K190" t="s">
        <v>74</v>
      </c>
      <c r="L190" t="s">
        <v>74</v>
      </c>
      <c r="M190" t="s">
        <v>78</v>
      </c>
      <c r="N190" t="s">
        <v>108</v>
      </c>
      <c r="O190" t="s">
        <v>74</v>
      </c>
      <c r="P190" t="s">
        <v>74</v>
      </c>
      <c r="Q190" t="s">
        <v>74</v>
      </c>
      <c r="R190" t="s">
        <v>74</v>
      </c>
      <c r="S190" t="s">
        <v>74</v>
      </c>
      <c r="T190" t="s">
        <v>3560</v>
      </c>
      <c r="U190" t="s">
        <v>3561</v>
      </c>
      <c r="V190" t="s">
        <v>3562</v>
      </c>
      <c r="W190" t="s">
        <v>3563</v>
      </c>
      <c r="X190" t="s">
        <v>3564</v>
      </c>
      <c r="Y190" t="s">
        <v>3565</v>
      </c>
      <c r="Z190" t="s">
        <v>3566</v>
      </c>
      <c r="AA190" t="s">
        <v>3567</v>
      </c>
      <c r="AB190" t="s">
        <v>3568</v>
      </c>
      <c r="AC190" t="s">
        <v>3569</v>
      </c>
      <c r="AD190" t="s">
        <v>3570</v>
      </c>
      <c r="AE190" t="s">
        <v>3571</v>
      </c>
      <c r="AF190" t="s">
        <v>74</v>
      </c>
      <c r="AG190">
        <v>36</v>
      </c>
      <c r="AH190">
        <v>5</v>
      </c>
      <c r="AI190">
        <v>7</v>
      </c>
      <c r="AJ190">
        <v>2</v>
      </c>
      <c r="AK190">
        <v>63</v>
      </c>
      <c r="AL190" t="s">
        <v>228</v>
      </c>
      <c r="AM190" t="s">
        <v>229</v>
      </c>
      <c r="AN190" t="s">
        <v>230</v>
      </c>
      <c r="AO190" t="s">
        <v>3572</v>
      </c>
      <c r="AP190" t="s">
        <v>3573</v>
      </c>
      <c r="AQ190" t="s">
        <v>74</v>
      </c>
      <c r="AR190" t="s">
        <v>3574</v>
      </c>
      <c r="AS190" t="s">
        <v>3575</v>
      </c>
      <c r="AT190" t="s">
        <v>454</v>
      </c>
      <c r="AU190">
        <v>2016</v>
      </c>
      <c r="AV190">
        <v>47</v>
      </c>
      <c r="AW190">
        <v>10</v>
      </c>
      <c r="AX190" t="s">
        <v>74</v>
      </c>
      <c r="AY190" t="s">
        <v>74</v>
      </c>
      <c r="AZ190" t="s">
        <v>74</v>
      </c>
      <c r="BA190" t="s">
        <v>74</v>
      </c>
      <c r="BB190">
        <v>3088</v>
      </c>
      <c r="BC190">
        <v>3097</v>
      </c>
      <c r="BD190" t="s">
        <v>74</v>
      </c>
      <c r="BE190" t="s">
        <v>3576</v>
      </c>
      <c r="BF190" t="str">
        <f>HYPERLINK("http://dx.doi.org/10.1111/are.12759","http://dx.doi.org/10.1111/are.12759")</f>
        <v>http://dx.doi.org/10.1111/are.12759</v>
      </c>
      <c r="BG190" t="s">
        <v>74</v>
      </c>
      <c r="BH190" t="s">
        <v>74</v>
      </c>
      <c r="BI190">
        <v>10</v>
      </c>
      <c r="BJ190" t="s">
        <v>1281</v>
      </c>
      <c r="BK190" t="s">
        <v>98</v>
      </c>
      <c r="BL190" t="s">
        <v>1281</v>
      </c>
      <c r="BM190" t="s">
        <v>3577</v>
      </c>
      <c r="BN190" t="s">
        <v>74</v>
      </c>
      <c r="BO190" t="s">
        <v>523</v>
      </c>
      <c r="BP190" t="s">
        <v>74</v>
      </c>
      <c r="BQ190" t="s">
        <v>74</v>
      </c>
      <c r="BR190" t="s">
        <v>102</v>
      </c>
      <c r="BS190" t="s">
        <v>3578</v>
      </c>
      <c r="BT190" t="str">
        <f>HYPERLINK("https%3A%2F%2Fwww.webofscience.com%2Fwos%2Fwoscc%2Ffull-record%2FWOS:000383348700006","View Full Record in Web of Science")</f>
        <v>View Full Record in Web of Science</v>
      </c>
    </row>
    <row r="191" spans="1:72" x14ac:dyDescent="0.15">
      <c r="A191" t="s">
        <v>72</v>
      </c>
      <c r="B191" t="s">
        <v>3579</v>
      </c>
      <c r="C191" t="s">
        <v>74</v>
      </c>
      <c r="D191" t="s">
        <v>74</v>
      </c>
      <c r="E191" t="s">
        <v>74</v>
      </c>
      <c r="F191" t="s">
        <v>3580</v>
      </c>
      <c r="G191" t="s">
        <v>74</v>
      </c>
      <c r="H191" t="s">
        <v>74</v>
      </c>
      <c r="I191" t="s">
        <v>3581</v>
      </c>
      <c r="J191" t="s">
        <v>3582</v>
      </c>
      <c r="K191" t="s">
        <v>74</v>
      </c>
      <c r="L191" t="s">
        <v>74</v>
      </c>
      <c r="M191" t="s">
        <v>78</v>
      </c>
      <c r="N191" t="s">
        <v>108</v>
      </c>
      <c r="O191" t="s">
        <v>74</v>
      </c>
      <c r="P191" t="s">
        <v>74</v>
      </c>
      <c r="Q191" t="s">
        <v>74</v>
      </c>
      <c r="R191" t="s">
        <v>74</v>
      </c>
      <c r="S191" t="s">
        <v>74</v>
      </c>
      <c r="T191" t="s">
        <v>3583</v>
      </c>
      <c r="U191" t="s">
        <v>3584</v>
      </c>
      <c r="V191" t="s">
        <v>3585</v>
      </c>
      <c r="W191" t="s">
        <v>3586</v>
      </c>
      <c r="X191" t="s">
        <v>1309</v>
      </c>
      <c r="Y191" t="s">
        <v>3587</v>
      </c>
      <c r="Z191" t="s">
        <v>1311</v>
      </c>
      <c r="AA191" t="s">
        <v>3588</v>
      </c>
      <c r="AB191" t="s">
        <v>3589</v>
      </c>
      <c r="AC191" t="s">
        <v>3590</v>
      </c>
      <c r="AD191" t="s">
        <v>3591</v>
      </c>
      <c r="AE191" t="s">
        <v>3592</v>
      </c>
      <c r="AF191" t="s">
        <v>74</v>
      </c>
      <c r="AG191">
        <v>53</v>
      </c>
      <c r="AH191">
        <v>12</v>
      </c>
      <c r="AI191">
        <v>16</v>
      </c>
      <c r="AJ191">
        <v>0</v>
      </c>
      <c r="AK191">
        <v>29</v>
      </c>
      <c r="AL191" t="s">
        <v>372</v>
      </c>
      <c r="AM191" t="s">
        <v>373</v>
      </c>
      <c r="AN191" t="s">
        <v>374</v>
      </c>
      <c r="AO191" t="s">
        <v>74</v>
      </c>
      <c r="AP191" t="s">
        <v>3593</v>
      </c>
      <c r="AQ191" t="s">
        <v>74</v>
      </c>
      <c r="AR191" t="s">
        <v>3594</v>
      </c>
      <c r="AS191" t="s">
        <v>3595</v>
      </c>
      <c r="AT191" t="s">
        <v>155</v>
      </c>
      <c r="AU191">
        <v>2011</v>
      </c>
      <c r="AV191">
        <v>12</v>
      </c>
      <c r="AW191">
        <v>12</v>
      </c>
      <c r="AX191" t="s">
        <v>74</v>
      </c>
      <c r="AY191" t="s">
        <v>74</v>
      </c>
      <c r="AZ191" t="s">
        <v>74</v>
      </c>
      <c r="BA191" t="s">
        <v>74</v>
      </c>
      <c r="BB191">
        <v>9172</v>
      </c>
      <c r="BC191">
        <v>9188</v>
      </c>
      <c r="BD191" t="s">
        <v>74</v>
      </c>
      <c r="BE191" t="s">
        <v>3596</v>
      </c>
      <c r="BF191" t="str">
        <f>HYPERLINK("http://dx.doi.org/10.3390/ijms12129172","http://dx.doi.org/10.3390/ijms12129172")</f>
        <v>http://dx.doi.org/10.3390/ijms12129172</v>
      </c>
      <c r="BG191" t="s">
        <v>74</v>
      </c>
      <c r="BH191" t="s">
        <v>74</v>
      </c>
      <c r="BI191">
        <v>17</v>
      </c>
      <c r="BJ191" t="s">
        <v>1984</v>
      </c>
      <c r="BK191" t="s">
        <v>98</v>
      </c>
      <c r="BL191" t="s">
        <v>1985</v>
      </c>
      <c r="BM191" t="s">
        <v>3597</v>
      </c>
      <c r="BN191">
        <v>22272126</v>
      </c>
      <c r="BO191" t="s">
        <v>3598</v>
      </c>
      <c r="BP191" t="s">
        <v>74</v>
      </c>
      <c r="BQ191" t="s">
        <v>74</v>
      </c>
      <c r="BR191" t="s">
        <v>102</v>
      </c>
      <c r="BS191" t="s">
        <v>3599</v>
      </c>
      <c r="BT191" t="str">
        <f>HYPERLINK("https%3A%2F%2Fwww.webofscience.com%2Fwos%2Fwoscc%2Ffull-record%2FWOS:000298405100053","View Full Record in Web of Science")</f>
        <v>View Full Record in Web of Science</v>
      </c>
    </row>
    <row r="192" spans="1:72" x14ac:dyDescent="0.15">
      <c r="A192" t="s">
        <v>72</v>
      </c>
      <c r="B192" t="s">
        <v>3600</v>
      </c>
      <c r="C192" t="s">
        <v>74</v>
      </c>
      <c r="D192" t="s">
        <v>74</v>
      </c>
      <c r="E192" t="s">
        <v>74</v>
      </c>
      <c r="F192" t="s">
        <v>3601</v>
      </c>
      <c r="G192" t="s">
        <v>74</v>
      </c>
      <c r="H192" t="s">
        <v>74</v>
      </c>
      <c r="I192" t="s">
        <v>3602</v>
      </c>
      <c r="J192" t="s">
        <v>3603</v>
      </c>
      <c r="K192" t="s">
        <v>74</v>
      </c>
      <c r="L192" t="s">
        <v>74</v>
      </c>
      <c r="M192" t="s">
        <v>78</v>
      </c>
      <c r="N192" t="s">
        <v>108</v>
      </c>
      <c r="O192" t="s">
        <v>74</v>
      </c>
      <c r="P192" t="s">
        <v>74</v>
      </c>
      <c r="Q192" t="s">
        <v>74</v>
      </c>
      <c r="R192" t="s">
        <v>74</v>
      </c>
      <c r="S192" t="s">
        <v>74</v>
      </c>
      <c r="T192" t="s">
        <v>3604</v>
      </c>
      <c r="U192" t="s">
        <v>3605</v>
      </c>
      <c r="V192" t="s">
        <v>3606</v>
      </c>
      <c r="W192" t="s">
        <v>3607</v>
      </c>
      <c r="X192" t="s">
        <v>3608</v>
      </c>
      <c r="Y192" t="s">
        <v>3609</v>
      </c>
      <c r="Z192" t="s">
        <v>3610</v>
      </c>
      <c r="AA192" t="s">
        <v>74</v>
      </c>
      <c r="AB192" t="s">
        <v>74</v>
      </c>
      <c r="AC192" t="s">
        <v>3611</v>
      </c>
      <c r="AD192" t="s">
        <v>3612</v>
      </c>
      <c r="AE192" t="s">
        <v>3613</v>
      </c>
      <c r="AF192" t="s">
        <v>74</v>
      </c>
      <c r="AG192">
        <v>27</v>
      </c>
      <c r="AH192">
        <v>2</v>
      </c>
      <c r="AI192">
        <v>2</v>
      </c>
      <c r="AJ192">
        <v>0</v>
      </c>
      <c r="AK192">
        <v>8</v>
      </c>
      <c r="AL192" t="s">
        <v>297</v>
      </c>
      <c r="AM192" t="s">
        <v>200</v>
      </c>
      <c r="AN192" t="s">
        <v>298</v>
      </c>
      <c r="AO192" t="s">
        <v>3614</v>
      </c>
      <c r="AP192" t="s">
        <v>74</v>
      </c>
      <c r="AQ192" t="s">
        <v>74</v>
      </c>
      <c r="AR192" t="s">
        <v>3615</v>
      </c>
      <c r="AS192" t="s">
        <v>3616</v>
      </c>
      <c r="AT192" t="s">
        <v>327</v>
      </c>
      <c r="AU192">
        <v>2016</v>
      </c>
      <c r="AV192">
        <v>3</v>
      </c>
      <c r="AW192" t="s">
        <v>74</v>
      </c>
      <c r="AX192" t="s">
        <v>74</v>
      </c>
      <c r="AY192" t="s">
        <v>74</v>
      </c>
      <c r="AZ192" t="s">
        <v>74</v>
      </c>
      <c r="BA192" t="s">
        <v>74</v>
      </c>
      <c r="BB192">
        <v>176</v>
      </c>
      <c r="BC192">
        <v>180</v>
      </c>
      <c r="BD192" t="s">
        <v>74</v>
      </c>
      <c r="BE192" t="s">
        <v>3617</v>
      </c>
      <c r="BF192" t="str">
        <f>HYPERLINK("http://dx.doi.org/10.1016/j.rsma.2015.07.007","http://dx.doi.org/10.1016/j.rsma.2015.07.007")</f>
        <v>http://dx.doi.org/10.1016/j.rsma.2015.07.007</v>
      </c>
      <c r="BG192" t="s">
        <v>74</v>
      </c>
      <c r="BH192" t="s">
        <v>74</v>
      </c>
      <c r="BI192">
        <v>5</v>
      </c>
      <c r="BJ192" t="s">
        <v>208</v>
      </c>
      <c r="BK192" t="s">
        <v>98</v>
      </c>
      <c r="BL192" t="s">
        <v>209</v>
      </c>
      <c r="BM192" t="s">
        <v>3618</v>
      </c>
      <c r="BN192" t="s">
        <v>74</v>
      </c>
      <c r="BO192" t="s">
        <v>74</v>
      </c>
      <c r="BP192" t="s">
        <v>74</v>
      </c>
      <c r="BQ192" t="s">
        <v>74</v>
      </c>
      <c r="BR192" t="s">
        <v>102</v>
      </c>
      <c r="BS192" t="s">
        <v>3619</v>
      </c>
      <c r="BT192" t="str">
        <f>HYPERLINK("https%3A%2F%2Fwww.webofscience.com%2Fwos%2Fwoscc%2Ffull-record%2FWOS:000414755500020","View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Free</cp:lastModifiedBy>
  <dcterms:created xsi:type="dcterms:W3CDTF">2025-06-18T19:07:59Z</dcterms:created>
  <dcterms:modified xsi:type="dcterms:W3CDTF">2025-06-18T19:07:59Z</dcterms:modified>
</cp:coreProperties>
</file>