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HAL9000/Dropbox (MIT)/CosmicWatch/GitHub/CosmicWatch-Desktop-Muon-Detector-v2/"/>
    </mc:Choice>
  </mc:AlternateContent>
  <bookViews>
    <workbookView xWindow="780" yWindow="460" windowWidth="28020" windowHeight="1646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5" i="1" l="1"/>
  <c r="E26" i="1"/>
  <c r="E51" i="1"/>
  <c r="E72" i="1"/>
  <c r="E11" i="1"/>
  <c r="E12" i="1"/>
  <c r="E13" i="1"/>
  <c r="E14" i="1"/>
  <c r="E15" i="1"/>
  <c r="E18" i="1"/>
  <c r="E17" i="1"/>
  <c r="E27" i="1"/>
  <c r="E16" i="1"/>
  <c r="E19" i="1"/>
  <c r="E20" i="1"/>
  <c r="E21" i="1"/>
  <c r="E24" i="1"/>
  <c r="E23" i="1"/>
  <c r="E22" i="1"/>
  <c r="E28" i="1"/>
  <c r="E29" i="1"/>
  <c r="E64" i="1"/>
  <c r="E63" i="1"/>
  <c r="E65" i="1"/>
  <c r="E68" i="1"/>
  <c r="E67" i="1"/>
  <c r="E36" i="1"/>
  <c r="E35" i="1"/>
  <c r="E57" i="1"/>
  <c r="E50" i="1"/>
  <c r="E69" i="1"/>
  <c r="E46" i="1"/>
  <c r="E55" i="1"/>
  <c r="E58" i="1"/>
  <c r="E59" i="1"/>
  <c r="E30" i="1"/>
  <c r="E31" i="1"/>
  <c r="E32" i="1"/>
  <c r="E33" i="1"/>
  <c r="E34" i="1"/>
  <c r="E43" i="1"/>
  <c r="E37" i="1"/>
  <c r="E38" i="1"/>
  <c r="E39" i="1"/>
  <c r="E41" i="1"/>
  <c r="E45" i="1"/>
</calcChain>
</file>

<file path=xl/sharedStrings.xml><?xml version="1.0" encoding="utf-8"?>
<sst xmlns="http://schemas.openxmlformats.org/spreadsheetml/2006/main" count="184" uniqueCount="171">
  <si>
    <t>Link</t>
  </si>
  <si>
    <t>RES SMD 10K OHM 1% 1/8W 0805</t>
  </si>
  <si>
    <t>RES SMD 226K OHM 1% 1/8W 0805</t>
  </si>
  <si>
    <t>RES SMD 1K OHM 1% 1/8W 0805</t>
  </si>
  <si>
    <t>RES SMD 100K OHM 1% 1/8W 0805</t>
  </si>
  <si>
    <t>DIODE SCHOTTKY 40V 500MA SOD123</t>
  </si>
  <si>
    <t>FIXED IND 47UH 170MA 1.3 OHM SMD</t>
  </si>
  <si>
    <t>CAP CER 22PF 50V NP0 0805</t>
  </si>
  <si>
    <t>CAP CER 0.47UF 50V X7R 0805</t>
  </si>
  <si>
    <t>CAP CER 0.1UF 50V X7R 0805</t>
  </si>
  <si>
    <t>LT1807IS8#PBF</t>
  </si>
  <si>
    <t>Reset button</t>
  </si>
  <si>
    <t>SWITCH TACTILE SPST-NO 0.02A 15V</t>
  </si>
  <si>
    <t>Arduino Nano</t>
  </si>
  <si>
    <t>CONN BNC JACK R/A 50 OHM PCB</t>
  </si>
  <si>
    <t>CONN FEMALE 4POS .100" R/A TIN</t>
  </si>
  <si>
    <t>Discription</t>
  </si>
  <si>
    <t>RES SMD 49.9 OHM 1% 1/8W 0805</t>
  </si>
  <si>
    <t>6-pin connector</t>
  </si>
  <si>
    <t>Digikey part number: S5440-ND</t>
  </si>
  <si>
    <t>Digikey part number: P12215S-ND</t>
  </si>
  <si>
    <t>Digikey Part Number: 311-10.0KCRCT-ND</t>
  </si>
  <si>
    <t>Digikey Part Number: 311-226KCRCT-ND</t>
  </si>
  <si>
    <t>Digikey Part Number: 311-1.00KCRCT-ND</t>
  </si>
  <si>
    <t>Digikey Part Number: 311-100KCRCT-ND</t>
  </si>
  <si>
    <t>Digikey Part Number: MBR0540CT-ND</t>
  </si>
  <si>
    <t>Digikey Part Number: 490-4063-1-ND</t>
  </si>
  <si>
    <t>Digikey Part Number: 399-1113-1-ND</t>
  </si>
  <si>
    <t>Digikey Part Number: 399-8100-1-ND</t>
  </si>
  <si>
    <t>Digikey Part Number: 399-1170-1-ND</t>
  </si>
  <si>
    <t>Digikey Part Number: 1212-1229-ND</t>
  </si>
  <si>
    <t>Digikey Part Number: 311-49.9CRCT-ND</t>
  </si>
  <si>
    <t>Item</t>
  </si>
  <si>
    <t>Name</t>
  </si>
  <si>
    <t>1K resistor</t>
  </si>
  <si>
    <t>10k resistor</t>
  </si>
  <si>
    <t>100k resistor</t>
  </si>
  <si>
    <t>226k resistor</t>
  </si>
  <si>
    <t>Required number</t>
  </si>
  <si>
    <t>49.9 Ohm resistor</t>
  </si>
  <si>
    <t>LT3461ES6#TRPBF</t>
  </si>
  <si>
    <t>Digikey Part Number: WM17457-ND</t>
  </si>
  <si>
    <t>6-pin connector for SiPM PCB</t>
  </si>
  <si>
    <t>6pin header</t>
  </si>
  <si>
    <t>6-pin header for Main PCB</t>
  </si>
  <si>
    <t>ATmega328 CH340G</t>
  </si>
  <si>
    <t>5mm LED holder</t>
  </si>
  <si>
    <t>LED Light Mounting Holders </t>
  </si>
  <si>
    <t>6x6mm SiPM MicroFC-60035-SMT</t>
  </si>
  <si>
    <t xml:space="preserve">SiPM </t>
  </si>
  <si>
    <t>Schottky diode</t>
  </si>
  <si>
    <t>OLED screen</t>
  </si>
  <si>
    <t>Main PCB + SiPM PCB</t>
  </si>
  <si>
    <t>Standoff for SiPM PCB</t>
  </si>
  <si>
    <t>Plastic scintillator screws</t>
  </si>
  <si>
    <t>McMasterCarr part number: 92470A024</t>
  </si>
  <si>
    <t>18-8 Stainless Steel, Number 0 Size, 5/16" Long</t>
  </si>
  <si>
    <t>Rubber feet</t>
  </si>
  <si>
    <t>Temperature sensor</t>
  </si>
  <si>
    <t xml:space="preserve">Plastic scintillator </t>
  </si>
  <si>
    <t>5x5x1 cm Plastic scintillator</t>
  </si>
  <si>
    <t>Aluminium case</t>
  </si>
  <si>
    <t>http://www.enclosuresandcasesinc.com/</t>
  </si>
  <si>
    <t>Front and back plate</t>
  </si>
  <si>
    <t>10x10cm of Aluminium foil for wrapping the Plastic scintilaltor</t>
  </si>
  <si>
    <t>Optical Gel</t>
  </si>
  <si>
    <t>https://www.amazon.com/Reynolds-Wrap-Aluminum-Foil-Square/dp/B00UNT0Y2M/ref=sr_1_1_a_it?ie=UTF8&amp;qid=1490898763&amp;sr=8-1&amp;keywords=aluminum+foil</t>
  </si>
  <si>
    <t>&lt;1ml</t>
  </si>
  <si>
    <t>Small amount of optical gel. Vaciline might work.</t>
  </si>
  <si>
    <t>Black electrical tap</t>
  </si>
  <si>
    <t>~1m</t>
  </si>
  <si>
    <t>Black electrical tape for making the Plastic scintillator light-tight</t>
  </si>
  <si>
    <t>https://www.amazon.com/Electrical-Tape-several-colors-Black/dp/B003ZWN5ZM/ref=sr_1_6?ie=UTF8&amp;qid=1490898934&amp;sr=8-6&amp;keywords=black+electrical+tape</t>
  </si>
  <si>
    <t>22pF capacitor</t>
  </si>
  <si>
    <t>0.47uF capacitor</t>
  </si>
  <si>
    <t>0.1uF capacitor</t>
  </si>
  <si>
    <t>1uF capacitor</t>
  </si>
  <si>
    <t>10uF capacitor</t>
  </si>
  <si>
    <t xml:space="preserve">5mm LED </t>
  </si>
  <si>
    <t>0.96" Inch I2c IIC OLED , 128x64</t>
  </si>
  <si>
    <t>2 layer, 10cm x 10cm, 1.6mm thickness</t>
  </si>
  <si>
    <t>https://www.amazon.com/uxcell-Plastic-Holder-Light-emitting-Lighting/dp/B00K859CGK/ref=sr_1_8?s=hi&amp;ie=UTF8&amp;qid=1511358277&amp;sr=1-8&amp;keywords=LED+holder</t>
  </si>
  <si>
    <t>5mm, white looks best</t>
  </si>
  <si>
    <t>LT 1807 Op-Amp</t>
  </si>
  <si>
    <t>LT-3461 DC-DC Booster</t>
  </si>
  <si>
    <t>Digikey Part Number: CP-43515RSSJCT-ND</t>
  </si>
  <si>
    <t>3.5mm coincidence jack</t>
  </si>
  <si>
    <t xml:space="preserve">3.5mm audio, 4 conductor connection jack </t>
  </si>
  <si>
    <t>TMP36 analog sensor</t>
  </si>
  <si>
    <t>Standoff threaded screws 0-80</t>
  </si>
  <si>
    <t>0-80 Thread Size, 1/4" Long</t>
  </si>
  <si>
    <t>McMasterCarr part number: 91771A055</t>
  </si>
  <si>
    <t>Price/Unit * number</t>
  </si>
  <si>
    <t>Detector Purchasing List</t>
  </si>
  <si>
    <t>Non-Inverting Buffer</t>
  </si>
  <si>
    <t>High Speed CMOS Logic Hex Non-Inverting Buffers</t>
  </si>
  <si>
    <t>Tin Foil or aluminum foil</t>
  </si>
  <si>
    <t>Aluminum Case</t>
  </si>
  <si>
    <t>Mouser Part Number: 595-CD74HC4050M96, https://pl.mouser.com/ProductDetail/Texas-Instruments/CD74HC4050M96/?qs=%2fha2pyFadui%2fKTy9HJ5lBx4ALNzSbmkwpijTk2ATsjJyZvwqthYvbg%3d%3d</t>
  </si>
  <si>
    <t xml:space="preserve">Total: </t>
  </si>
  <si>
    <t>https://www.amazon.com/Bluecell-White-Electronics-Ultra-Bright/dp/B005ONQ41W/ref=sr_1_6?s=hi&amp;ie=UTF8&amp;qid=1511360268&amp;sr=1-6&amp;keywords=5mm+white+led</t>
  </si>
  <si>
    <t>BNC header + Nut</t>
  </si>
  <si>
    <t>4 pin header for OLED</t>
  </si>
  <si>
    <t>Other potential purchases</t>
  </si>
  <si>
    <t>microSD Card</t>
  </si>
  <si>
    <t>Total:</t>
  </si>
  <si>
    <t>microSD card socket</t>
  </si>
  <si>
    <t>Note 5: We do not include shipping or taxes in our costs analysis.</t>
  </si>
  <si>
    <t>Coincidence Cable</t>
  </si>
  <si>
    <t>10cm x 15cm x 2.5mm acrylic end plates.</t>
  </si>
  <si>
    <t>Note 4: The case is optional. It is cosmetic but helps protect the detector.</t>
  </si>
  <si>
    <t>Short 3.5mm male to male audio cable. Either 3 or 4 conductor.</t>
  </si>
  <si>
    <t>3.3 V regulator</t>
  </si>
  <si>
    <t>IC REG LINEAR 3.3V 300MA SOT23-3</t>
  </si>
  <si>
    <t>Digikey part number: AP2210N-3.3TRG1DICT-ND</t>
  </si>
  <si>
    <t>BNC Cable</t>
  </si>
  <si>
    <t>3 feet BNC cable for testing.</t>
  </si>
  <si>
    <t>Check Ebay or Amazon (example: https://www.ebay.com/itm/Silicone-Optical-Coupling-Compound-for-PMT-Photomultiplier-Scintillator-Detector-/261918290249)</t>
  </si>
  <si>
    <t>Note 2: We try and include a link in the form of the part number for each website</t>
  </si>
  <si>
    <t>47uH inductor</t>
  </si>
  <si>
    <t>Note 6: We've added one extra component to the required number of Resistors and Capacitors.</t>
  </si>
  <si>
    <t>Note 1: The color defines the seller of the component. Components are rather generic, therefore you should be able to use your favorite distributor.</t>
  </si>
  <si>
    <t>Feritte bead</t>
  </si>
  <si>
    <t>0 Ohm resistor</t>
  </si>
  <si>
    <t>RES SMD 0 OHM JUMPER 1/8W 0805</t>
  </si>
  <si>
    <t>Digikey Part Number: 311-0.0ARCT-ND</t>
  </si>
  <si>
    <t>249 Ohm resistor</t>
  </si>
  <si>
    <t>RES SMD 249 OHM 1% 1/4W 0805</t>
  </si>
  <si>
    <t>Digikey Part Number: 311-249CRCT-ND</t>
  </si>
  <si>
    <t>24.9k resistor</t>
  </si>
  <si>
    <t>Digikey Part Number: RMCF0805FT24K9CT-ND</t>
  </si>
  <si>
    <t>RES SMD 24.9K OHM 1% 1/8W 0805</t>
  </si>
  <si>
    <t>10pF capacitor</t>
  </si>
  <si>
    <t>CAP CER 10PF 50V C0G/NP0 0805</t>
  </si>
  <si>
    <t>Digikey Part Number: 1276-1109-1-ND</t>
  </si>
  <si>
    <t>FERRITE BEAD 2.5 KOHM 0805 1LN</t>
  </si>
  <si>
    <t>Digikey Part Number: 587-1919-1-ND</t>
  </si>
  <si>
    <t>20 nF capacitor</t>
  </si>
  <si>
    <t>CAP CER 20nF 50V X7R 0805</t>
  </si>
  <si>
    <t>SMT SMD Cell Phone TF Micro SD Memory Card Slot Holder Sockets</t>
  </si>
  <si>
    <t>https://www.amazon.com/uxcell-Phone-Memory-Holder-Sockets/dp/B01AHYS7K8/ref=sr_1_1?ie=UTF8&amp;qid=1515421217&amp;sr=8-1&amp;keywords=uxcell+6+Pcs+SMT+SMDs682/141132599560?epid=1171059511&amp;hash=item20dc289108:g:qRkAAOxypNtSnqd3)</t>
  </si>
  <si>
    <t>Enclosure Purchasing List</t>
  </si>
  <si>
    <t>10nF capacitor</t>
  </si>
  <si>
    <t>McMasterCarr part number: 91780A029</t>
  </si>
  <si>
    <t>1/8" Hex Size, 7/16"" Length, 0-80 Thread Size</t>
  </si>
  <si>
    <t>Digikey Part Number: 478-10429-6-ND</t>
  </si>
  <si>
    <t>Digikey part number: A97555-ND (old version WM5514-ND)</t>
  </si>
  <si>
    <t>https://www.analog.com/en/products/lt3461a.html#product-samplebuy</t>
  </si>
  <si>
    <t>https://www.analog.com/en/products/lt1807.html#product-samplebuy</t>
  </si>
  <si>
    <t>Check Ebay or Amazon (example https://www.amazon.com/ELEGOO-Arduino-ATmega328P-Without-Compatible/dp/B0713XK923/ref=sr_1_4?keywords=arduino+nano&amp;qid=1578433105&amp;sr=8-4)</t>
  </si>
  <si>
    <t>Check Ebay or Amazon (example: https://www.amazon.com/KOOKYE-Temperature-TMP36-Precision-Raspberry/dp/B01GH32AQU/ref=sxts_sxwds-bia?crid=2SXPT5QDNERXY&amp;cv_ct_cx=tmp36+temperature+sensor&amp;keywords=tmp36+temperature+sensor&amp;pd_rd_i=B01GH32AQU&amp;pd_rd_r=dd854d23-d9df-41d3-ac9f-bcbe484cf6e0&amp;pd_rd_w=sjoTX&amp;pd_rd_wg=8Xbk1&amp;pf_rd_p=1cb3f32a-ccfd-479b-8a13-b22f56c942c6&amp;pf_rd_r=KN5GH2PHK0PDN9EQ7EH8&amp;psc=1&amp;qid=1578433136&amp;sprefix=tmp%2Caps%2C135 )</t>
  </si>
  <si>
    <t xml:space="preserve">Note7: Ebay is often cheap than amazon. But the products change names regularly, so I won't include links to Ebay. </t>
  </si>
  <si>
    <r>
      <t xml:space="preserve">Check Ebay or Amazon (example: https://www.amazon.com/Dorhea-Display-SSD1306-Self-Luminous-Raspberry/dp/B07FK8GB8T/ref=sr_1_4?keywords=oled%2B96&amp;qid=1578433279&amp;sr=8-4&amp;th=1) </t>
    </r>
    <r>
      <rPr>
        <sz val="11"/>
        <color rgb="FFFF0000"/>
        <rFont val="Calibri (Body)"/>
      </rPr>
      <t>NOTE: VCC NEEDS TO BE THE 4th PIN ON THE OLED (on the left side), the left most pin is GND on half of the screens out there. SOME MANUFACTURERS SWAP THE PINS.</t>
    </r>
  </si>
  <si>
    <t>Note 8: Half of the OLED screens out there have VCC and GND reversed. We want an OLED screen with the VCC pin as the left most pin, not the second left-most pin.</t>
  </si>
  <si>
    <t>Mouser part Number: 863-MFC60035SMTTR1 (https://www.mouser.com/ProductDetail/ON-Semiconductor/MICROFC-60035-SMT-TR1?qs=byeeYqUIh0MxSRIaBcfS6g%3D%3D)</t>
  </si>
  <si>
    <t>Ebay, or find your own. You want 5x5x1 cm3 and a peak emission at 420nm.  (https://www.ebay.com/itm/Bicron-BC408-Plastic-Scintillator-5x5x1-cm-for-CosmicWatch-Muon-Detector-Project/263355405917?epid=2044114641&amp;hash=item3d5134965d:g:XxsAAOSwSW5cWxPb)</t>
  </si>
  <si>
    <t>https://www.elecrow.com/pcb-manufacturing.html</t>
  </si>
  <si>
    <t>Silicon bumper for feet, 8x2 mm</t>
  </si>
  <si>
    <t>https://www.ebay.com/itm/200PC-Self-Adhesive-Silicone-Feet-Bumpers-Stop-Clear-Cabinet-Door-Buffer-Pads-US/153282008606?hash=item23b051d61e:g:L~EAAOSw1vxcdcKE</t>
  </si>
  <si>
    <t>https://www.elecrow.com/acrylic-cutting.html</t>
  </si>
  <si>
    <t xml:space="preserve">We recommend anything above 200 Mb. </t>
  </si>
  <si>
    <t>https://www.amazon.com/Kingston-microSDHC-Memory-SDC4-8GBET/dp/B00200K1TS/ref=sr_1_4?keywords=2gb+micro+sd+card&amp;qid=1578433784&amp;s=electronics&amp;sr=1-4</t>
  </si>
  <si>
    <t>https://www.amazon.com/Seadream-4-Pole-Stereo-Headset-Extension/dp/B017PT8XX4/ref=sr_1_10?keywords=3.5mm+audio+cable+6inches&amp;qid=1578433918&amp;sr=8-10</t>
  </si>
  <si>
    <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t>
  </si>
  <si>
    <t>Note 3: We purhace our components in bulk (as required by several of the components). The price/unit was determined by purchasing 100 of each component.  If you purchase a single unit, the price is probably ~200USD.</t>
  </si>
  <si>
    <t>Digikey Part Number: 1276-1249-1-ND</t>
  </si>
  <si>
    <t>CAP CER 10000PF 100V X7R 0805</t>
  </si>
  <si>
    <t>CAP CER 1UF 50V X7R 0805</t>
  </si>
  <si>
    <t>Digikey Part Number:  1276-6470-1-ND</t>
  </si>
  <si>
    <t>Digikey Part Number:  1276-1096-1-ND</t>
  </si>
  <si>
    <t>CAP CER 10UF 16V X5R 0805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</si>
</sst>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color theme="1"/>
      <name val="Calibri"/>
      <family val="2"/>
      <scheme val="minor"/>
    </font>
    <font>
      <sz val="11"/>
      <color theme="1"/>
      <name val="Calibri"/>
      <scheme val="minor"/>
    </font>
    <font>
      <sz val="11"/>
      <color theme="0"/>
      <name val="Calibri"/>
      <scheme val="minor"/>
    </font>
    <font>
      <sz val="11"/>
      <color rgb="FFFFFFFF"/>
      <name val="Calibri"/>
      <scheme val="minor"/>
    </font>
    <font>
      <sz val="11"/>
      <color rgb="FF000000"/>
      <name val="Calibri"/>
      <scheme val="minor"/>
    </font>
    <font>
      <u/>
      <sz val="12"/>
      <color theme="10"/>
      <name val="Calibri"/>
      <family val="2"/>
      <scheme val="minor"/>
    </font>
    <font>
      <sz val="18"/>
      <color theme="0"/>
      <name val="Calibri"/>
      <scheme val="minor"/>
    </font>
    <font>
      <sz val="12"/>
      <color rgb="FF222222"/>
      <name val="Arial"/>
    </font>
    <font>
      <b/>
      <sz val="11"/>
      <color theme="1"/>
      <name val="Calibri"/>
      <scheme val="minor"/>
    </font>
    <font>
      <b/>
      <sz val="18"/>
      <color rgb="FF333333"/>
      <name val="Helvetica Neue"/>
    </font>
    <font>
      <sz val="12"/>
      <color rgb="FF000000"/>
      <name val="Arial"/>
    </font>
    <font>
      <b/>
      <sz val="14"/>
      <color rgb="FFFF0000"/>
      <name val="Calibri"/>
      <scheme val="minor"/>
    </font>
    <font>
      <sz val="11"/>
      <color rgb="FFFF0000"/>
      <name val="Calibri (Body)"/>
    </font>
  </fonts>
  <fills count="15">
    <fill>
      <patternFill patternType="none"/>
    </fill>
    <fill>
      <patternFill patternType="gray125"/>
    </fill>
    <fill>
      <patternFill patternType="solid">
        <fgColor theme="3"/>
        <bgColor indexed="64"/>
      </patternFill>
    </fill>
    <fill>
      <patternFill patternType="solid">
        <fgColor theme="3"/>
        <bgColor rgb="FF000000"/>
      </patternFill>
    </fill>
    <fill>
      <patternFill patternType="solid">
        <fgColor theme="0" tint="-4.9989318521683403E-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4659260841701"/>
        <bgColor indexed="64"/>
      </patternFill>
    </fill>
    <fill>
      <patternFill patternType="solid">
        <fgColor theme="7" tint="0.59996337778862885"/>
        <bgColor indexed="64"/>
      </patternFill>
    </fill>
    <fill>
      <patternFill patternType="solid">
        <fgColor theme="8" tint="0.39994506668294322"/>
        <bgColor indexed="64"/>
      </patternFill>
    </fill>
    <fill>
      <patternFill patternType="solid">
        <fgColor rgb="FF00B0F0"/>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0" fontId="1" fillId="4" borderId="1" xfId="0" applyFont="1" applyFill="1" applyBorder="1" applyAlignment="1">
      <alignment horizontal="left"/>
    </xf>
    <xf numFmtId="0" fontId="1" fillId="4" borderId="1" xfId="0" applyFont="1" applyFill="1" applyBorder="1"/>
    <xf numFmtId="0" fontId="2" fillId="2" borderId="0" xfId="0" applyFont="1" applyFill="1" applyAlignment="1">
      <alignment horizontal="left"/>
    </xf>
    <xf numFmtId="0" fontId="3" fillId="3" borderId="0" xfId="0" applyFont="1" applyFill="1" applyAlignment="1">
      <alignment horizontal="left"/>
    </xf>
    <xf numFmtId="0" fontId="6" fillId="5" borderId="0" xfId="0" applyFont="1" applyFill="1" applyAlignment="1">
      <alignment horizontal="left"/>
    </xf>
    <xf numFmtId="0" fontId="2" fillId="5" borderId="0" xfId="0" applyFont="1" applyFill="1" applyAlignment="1">
      <alignment horizontal="left"/>
    </xf>
    <xf numFmtId="0" fontId="2" fillId="5" borderId="0" xfId="0" applyFont="1" applyFill="1" applyAlignment="1">
      <alignment horizontal="left" vertical="center"/>
    </xf>
    <xf numFmtId="0" fontId="1" fillId="6" borderId="1" xfId="0" applyFont="1" applyFill="1" applyBorder="1" applyAlignment="1">
      <alignment horizontal="left"/>
    </xf>
    <xf numFmtId="0" fontId="1" fillId="6" borderId="1" xfId="0" applyFont="1" applyFill="1" applyBorder="1" applyAlignment="1">
      <alignment horizontal="left" vertical="center"/>
    </xf>
    <xf numFmtId="0" fontId="1" fillId="6" borderId="1" xfId="0" applyFont="1" applyFill="1" applyBorder="1"/>
    <xf numFmtId="0" fontId="1" fillId="7" borderId="1" xfId="0" applyFont="1" applyFill="1" applyBorder="1" applyAlignment="1">
      <alignment horizontal="left"/>
    </xf>
    <xf numFmtId="0" fontId="1" fillId="7" borderId="1" xfId="0" applyFont="1" applyFill="1" applyBorder="1" applyAlignment="1">
      <alignment horizontal="left" vertical="center"/>
    </xf>
    <xf numFmtId="0" fontId="1" fillId="7"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left" vertical="center"/>
    </xf>
    <xf numFmtId="0" fontId="1" fillId="8" borderId="1" xfId="0" applyFont="1" applyFill="1" applyBorder="1"/>
    <xf numFmtId="0" fontId="1" fillId="8" borderId="1" xfId="1" applyFont="1" applyFill="1" applyBorder="1" applyAlignment="1">
      <alignment horizontal="left"/>
    </xf>
    <xf numFmtId="0" fontId="1" fillId="9" borderId="1" xfId="0" applyFont="1" applyFill="1" applyBorder="1" applyAlignment="1">
      <alignment horizontal="left" vertical="center"/>
    </xf>
    <xf numFmtId="0" fontId="1" fillId="9" borderId="1" xfId="0" applyFont="1" applyFill="1" applyBorder="1"/>
    <xf numFmtId="0" fontId="1" fillId="0" borderId="0" xfId="0" applyFont="1"/>
    <xf numFmtId="0" fontId="7" fillId="0" borderId="0" xfId="0" applyFont="1"/>
    <xf numFmtId="164" fontId="1" fillId="6" borderId="1" xfId="0" applyNumberFormat="1" applyFont="1" applyFill="1" applyBorder="1" applyAlignment="1">
      <alignment horizontal="left" vertical="center"/>
    </xf>
    <xf numFmtId="164" fontId="1" fillId="6" borderId="1" xfId="0" applyNumberFormat="1" applyFont="1" applyFill="1" applyBorder="1" applyAlignment="1">
      <alignment horizontal="left"/>
    </xf>
    <xf numFmtId="164" fontId="1" fillId="9" borderId="1" xfId="0" applyNumberFormat="1" applyFont="1" applyFill="1" applyBorder="1" applyAlignment="1">
      <alignment horizontal="left" vertical="center"/>
    </xf>
    <xf numFmtId="164" fontId="1" fillId="7" borderId="1" xfId="0" applyNumberFormat="1" applyFont="1" applyFill="1" applyBorder="1" applyAlignment="1">
      <alignment horizontal="left" vertical="center"/>
    </xf>
    <xf numFmtId="164" fontId="1" fillId="8" borderId="1" xfId="0" applyNumberFormat="1" applyFont="1" applyFill="1" applyBorder="1" applyAlignment="1">
      <alignment horizontal="left" vertical="center"/>
    </xf>
    <xf numFmtId="0" fontId="8" fillId="0" borderId="0" xfId="0" applyFont="1" applyAlignment="1">
      <alignment horizontal="right"/>
    </xf>
    <xf numFmtId="164" fontId="8" fillId="0" borderId="0" xfId="0" applyNumberFormat="1" applyFont="1"/>
    <xf numFmtId="164" fontId="1" fillId="4" borderId="1" xfId="0" applyNumberFormat="1" applyFont="1" applyFill="1" applyBorder="1" applyAlignment="1">
      <alignment horizontal="left"/>
    </xf>
    <xf numFmtId="0" fontId="1" fillId="10" borderId="1" xfId="0" applyFont="1" applyFill="1" applyBorder="1" applyAlignment="1">
      <alignment horizontal="left"/>
    </xf>
    <xf numFmtId="0" fontId="1" fillId="10" borderId="1" xfId="0" applyFont="1" applyFill="1" applyBorder="1" applyAlignment="1">
      <alignment horizontal="left" vertical="center"/>
    </xf>
    <xf numFmtId="164" fontId="1" fillId="10" borderId="1" xfId="0" applyNumberFormat="1" applyFont="1" applyFill="1" applyBorder="1" applyAlignment="1">
      <alignment horizontal="left" vertical="center"/>
    </xf>
    <xf numFmtId="0" fontId="1" fillId="10" borderId="1" xfId="1" applyFont="1" applyFill="1" applyBorder="1" applyAlignment="1">
      <alignment horizontal="left"/>
    </xf>
    <xf numFmtId="0" fontId="1" fillId="11" borderId="1" xfId="0" applyFont="1" applyFill="1" applyBorder="1" applyAlignment="1">
      <alignment horizontal="left"/>
    </xf>
    <xf numFmtId="0" fontId="1" fillId="11" borderId="1" xfId="0" applyFont="1" applyFill="1" applyBorder="1" applyAlignment="1">
      <alignment horizontal="left" vertical="center"/>
    </xf>
    <xf numFmtId="164" fontId="1" fillId="11" borderId="1" xfId="0" applyNumberFormat="1" applyFont="1" applyFill="1" applyBorder="1" applyAlignment="1">
      <alignment horizontal="left" vertical="center"/>
    </xf>
    <xf numFmtId="0" fontId="5" fillId="11" borderId="1" xfId="1" applyFill="1" applyBorder="1" applyAlignment="1">
      <alignment horizontal="left"/>
    </xf>
    <xf numFmtId="0" fontId="1" fillId="11" borderId="1" xfId="0" applyFont="1" applyFill="1" applyBorder="1"/>
    <xf numFmtId="0" fontId="1" fillId="11" borderId="1" xfId="1" applyFont="1" applyFill="1" applyBorder="1" applyAlignment="1">
      <alignment horizontal="left"/>
    </xf>
    <xf numFmtId="0" fontId="1" fillId="12" borderId="1" xfId="0" applyFont="1" applyFill="1" applyBorder="1" applyAlignment="1">
      <alignment horizontal="left"/>
    </xf>
    <xf numFmtId="0" fontId="1" fillId="12" borderId="1" xfId="0" applyFont="1" applyFill="1" applyBorder="1" applyAlignment="1">
      <alignment horizontal="left" vertical="center"/>
    </xf>
    <xf numFmtId="164" fontId="1" fillId="12" borderId="1" xfId="0" applyNumberFormat="1" applyFont="1" applyFill="1" applyBorder="1" applyAlignment="1">
      <alignment horizontal="left" vertical="center"/>
    </xf>
    <xf numFmtId="0" fontId="1" fillId="12" borderId="1" xfId="1" applyFont="1" applyFill="1" applyBorder="1" applyAlignment="1">
      <alignment horizontal="left"/>
    </xf>
    <xf numFmtId="0" fontId="1" fillId="13" borderId="1" xfId="0" applyFont="1" applyFill="1" applyBorder="1" applyAlignment="1">
      <alignment horizontal="left"/>
    </xf>
    <xf numFmtId="0" fontId="1" fillId="13" borderId="1" xfId="0" applyFont="1" applyFill="1" applyBorder="1" applyAlignment="1">
      <alignment horizontal="left" vertical="center"/>
    </xf>
    <xf numFmtId="164" fontId="1" fillId="13" borderId="1" xfId="0" applyNumberFormat="1" applyFont="1" applyFill="1" applyBorder="1" applyAlignment="1">
      <alignment horizontal="left" vertical="center"/>
    </xf>
    <xf numFmtId="0" fontId="1" fillId="13" borderId="1" xfId="0" applyFont="1" applyFill="1" applyBorder="1"/>
    <xf numFmtId="0" fontId="1" fillId="14" borderId="2" xfId="0" applyFont="1" applyFill="1" applyBorder="1" applyAlignment="1">
      <alignment horizontal="left"/>
    </xf>
    <xf numFmtId="0" fontId="1" fillId="14" borderId="2" xfId="0" applyFont="1" applyFill="1" applyBorder="1" applyAlignment="1">
      <alignment horizontal="left" vertical="center"/>
    </xf>
    <xf numFmtId="164" fontId="1" fillId="14" borderId="2" xfId="0" applyNumberFormat="1" applyFont="1" applyFill="1" applyBorder="1" applyAlignment="1">
      <alignment horizontal="left" vertical="center"/>
    </xf>
    <xf numFmtId="0" fontId="1" fillId="14" borderId="2" xfId="0" applyFont="1" applyFill="1" applyBorder="1"/>
    <xf numFmtId="0" fontId="1" fillId="14" borderId="0" xfId="0" applyFont="1" applyFill="1"/>
    <xf numFmtId="164" fontId="1" fillId="0" borderId="0" xfId="0" applyNumberFormat="1" applyFont="1"/>
    <xf numFmtId="0" fontId="9" fillId="0" borderId="0" xfId="0" applyFont="1"/>
    <xf numFmtId="0" fontId="5" fillId="13" borderId="1" xfId="1" applyFill="1" applyBorder="1"/>
    <xf numFmtId="0" fontId="10" fillId="0" borderId="0" xfId="0" applyFont="1"/>
    <xf numFmtId="164" fontId="1" fillId="11" borderId="1" xfId="0" applyNumberFormat="1" applyFont="1" applyFill="1" applyBorder="1" applyAlignment="1">
      <alignment horizontal="left"/>
    </xf>
    <xf numFmtId="0" fontId="4" fillId="11" borderId="1" xfId="0" applyFont="1" applyFill="1" applyBorder="1"/>
    <xf numFmtId="0" fontId="5" fillId="11" borderId="1" xfId="1" applyFill="1" applyBorder="1"/>
    <xf numFmtId="0" fontId="8" fillId="0" borderId="0" xfId="0" applyFont="1"/>
    <xf numFmtId="0" fontId="11" fillId="0" borderId="0" xfId="0" applyFont="1"/>
    <xf numFmtId="164" fontId="11"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lecrow.com/10pcs-2-layer-pcb.html" TargetMode="External"/><Relationship Id="rId4" Type="http://schemas.openxmlformats.org/officeDocument/2006/relationships/hyperlink" Target="https://www.amazon.com/dp/B0742CWDN8/ref=twister_B07429LJXQ?_encoding=UTF8&amp;psc=1" TargetMode="External"/><Relationship Id="rId5" Type="http://schemas.openxmlformats.org/officeDocument/2006/relationships/hyperlink" Target="https://www.ebay.com/itm/200Pcs-Black-Silicone-Self-Adhesive-Rubber-Feet-Semicircle-Bumpers-Buffer-Pad" TargetMode="External"/><Relationship Id="rId1" Type="http://schemas.openxmlformats.org/officeDocument/2006/relationships/hyperlink" Target="https://www.amazon.com/Bluecell-White-Electronics-Ultra-Bright/dp/B005ONQ41W/ref=sr_1_6?s=hi&amp;ie=UTF8&amp;qid=1511360268&amp;sr=1-6&amp;keywords=5mm+white+led" TargetMode="External"/><Relationship Id="rId2" Type="http://schemas.openxmlformats.org/officeDocument/2006/relationships/hyperlink" Target="https://www.amazon.com/gp/product/B06Y3JGZSD/ref=oh_aui_detailpage_o05_s01?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4"/>
  <sheetViews>
    <sheetView tabSelected="1" topLeftCell="A7" zoomScale="99" workbookViewId="0">
      <selection activeCell="E24" sqref="E24"/>
    </sheetView>
  </sheetViews>
  <sheetFormatPr baseColWidth="10" defaultRowHeight="16" x14ac:dyDescent="0.2"/>
  <cols>
    <col min="2" max="2" width="5.6640625" customWidth="1"/>
    <col min="3" max="3" width="30.1640625" customWidth="1"/>
    <col min="4" max="4" width="6.33203125" customWidth="1"/>
    <col min="5" max="5" width="18.33203125" customWidth="1"/>
    <col min="6" max="6" width="55.33203125" customWidth="1"/>
    <col min="7" max="7" width="217.5" customWidth="1"/>
  </cols>
  <sheetData>
    <row r="1" spans="2:7" x14ac:dyDescent="0.2">
      <c r="B1" s="20" t="s">
        <v>121</v>
      </c>
      <c r="C1" s="20"/>
    </row>
    <row r="2" spans="2:7" x14ac:dyDescent="0.2">
      <c r="B2" s="20" t="s">
        <v>118</v>
      </c>
      <c r="C2" s="20"/>
      <c r="F2" s="20"/>
    </row>
    <row r="3" spans="2:7" ht="17" customHeight="1" x14ac:dyDescent="0.25">
      <c r="B3" s="20" t="s">
        <v>164</v>
      </c>
      <c r="C3" s="20"/>
      <c r="F3" s="20"/>
      <c r="G3" s="54"/>
    </row>
    <row r="4" spans="2:7" x14ac:dyDescent="0.2">
      <c r="B4" s="20" t="s">
        <v>110</v>
      </c>
      <c r="C4" s="20"/>
      <c r="G4" s="21"/>
    </row>
    <row r="5" spans="2:7" x14ac:dyDescent="0.2">
      <c r="B5" s="20" t="s">
        <v>107</v>
      </c>
      <c r="C5" s="20"/>
      <c r="G5" s="56"/>
    </row>
    <row r="6" spans="2:7" x14ac:dyDescent="0.2">
      <c r="B6" s="20" t="s">
        <v>120</v>
      </c>
      <c r="F6" s="56"/>
      <c r="G6" s="56"/>
    </row>
    <row r="7" spans="2:7" x14ac:dyDescent="0.2">
      <c r="B7" s="20" t="s">
        <v>151</v>
      </c>
      <c r="F7" s="56"/>
      <c r="G7" s="56"/>
    </row>
    <row r="8" spans="2:7" x14ac:dyDescent="0.2">
      <c r="B8" s="20" t="s">
        <v>153</v>
      </c>
      <c r="F8" s="56"/>
      <c r="G8" s="21"/>
    </row>
    <row r="9" spans="2:7" ht="24" x14ac:dyDescent="0.3">
      <c r="B9" s="5" t="s">
        <v>93</v>
      </c>
      <c r="C9" s="6"/>
      <c r="D9" s="6"/>
      <c r="E9" s="6"/>
      <c r="F9" s="6"/>
      <c r="G9" s="6"/>
    </row>
    <row r="10" spans="2:7" x14ac:dyDescent="0.2">
      <c r="B10" s="3" t="s">
        <v>32</v>
      </c>
      <c r="C10" s="3" t="s">
        <v>33</v>
      </c>
      <c r="D10" s="3" t="s">
        <v>38</v>
      </c>
      <c r="E10" s="3" t="s">
        <v>92</v>
      </c>
      <c r="F10" s="4" t="s">
        <v>16</v>
      </c>
      <c r="G10" s="3" t="s">
        <v>0</v>
      </c>
    </row>
    <row r="11" spans="2:7" x14ac:dyDescent="0.2">
      <c r="B11" s="8">
        <v>1</v>
      </c>
      <c r="C11" s="8" t="s">
        <v>123</v>
      </c>
      <c r="D11" s="9">
        <v>5</v>
      </c>
      <c r="E11" s="22">
        <f>0.0071*D11</f>
        <v>3.5500000000000004E-2</v>
      </c>
      <c r="F11" s="10" t="s">
        <v>124</v>
      </c>
      <c r="G11" s="10" t="s">
        <v>125</v>
      </c>
    </row>
    <row r="12" spans="2:7" x14ac:dyDescent="0.2">
      <c r="B12" s="8">
        <v>2</v>
      </c>
      <c r="C12" s="8" t="s">
        <v>39</v>
      </c>
      <c r="D12" s="9">
        <v>4</v>
      </c>
      <c r="E12" s="22">
        <f>0.0088 *D12</f>
        <v>3.5200000000000002E-2</v>
      </c>
      <c r="F12" s="10" t="s">
        <v>17</v>
      </c>
      <c r="G12" s="10" t="s">
        <v>31</v>
      </c>
    </row>
    <row r="13" spans="2:7" x14ac:dyDescent="0.2">
      <c r="B13" s="8">
        <v>3</v>
      </c>
      <c r="C13" s="8" t="s">
        <v>126</v>
      </c>
      <c r="D13" s="9">
        <v>2</v>
      </c>
      <c r="E13" s="22">
        <f>0.0088 *D13</f>
        <v>1.7600000000000001E-2</v>
      </c>
      <c r="F13" s="10" t="s">
        <v>127</v>
      </c>
      <c r="G13" s="10" t="s">
        <v>128</v>
      </c>
    </row>
    <row r="14" spans="2:7" x14ac:dyDescent="0.2">
      <c r="B14" s="8">
        <v>4</v>
      </c>
      <c r="C14" s="8" t="s">
        <v>34</v>
      </c>
      <c r="D14" s="9">
        <v>4</v>
      </c>
      <c r="E14" s="22">
        <f>0.0088 *D14</f>
        <v>3.5200000000000002E-2</v>
      </c>
      <c r="F14" s="10" t="s">
        <v>3</v>
      </c>
      <c r="G14" s="10" t="s">
        <v>23</v>
      </c>
    </row>
    <row r="15" spans="2:7" x14ac:dyDescent="0.2">
      <c r="B15" s="8">
        <v>5</v>
      </c>
      <c r="C15" s="8" t="s">
        <v>35</v>
      </c>
      <c r="D15" s="9">
        <v>5</v>
      </c>
      <c r="E15" s="22">
        <f>0.0088*D15</f>
        <v>4.4000000000000004E-2</v>
      </c>
      <c r="F15" s="10" t="s">
        <v>1</v>
      </c>
      <c r="G15" s="10" t="s">
        <v>21</v>
      </c>
    </row>
    <row r="16" spans="2:7" x14ac:dyDescent="0.2">
      <c r="B16" s="8">
        <v>6</v>
      </c>
      <c r="C16" s="8" t="s">
        <v>129</v>
      </c>
      <c r="D16" s="9">
        <v>2</v>
      </c>
      <c r="E16" s="22">
        <f>0.0088 *D16</f>
        <v>1.7600000000000001E-2</v>
      </c>
      <c r="F16" s="10" t="s">
        <v>131</v>
      </c>
      <c r="G16" s="10" t="s">
        <v>130</v>
      </c>
    </row>
    <row r="17" spans="2:7" x14ac:dyDescent="0.2">
      <c r="B17" s="8">
        <v>7</v>
      </c>
      <c r="C17" s="8" t="s">
        <v>36</v>
      </c>
      <c r="D17" s="9">
        <v>3</v>
      </c>
      <c r="E17" s="22">
        <f>0.0088*D17</f>
        <v>2.64E-2</v>
      </c>
      <c r="F17" s="10" t="s">
        <v>4</v>
      </c>
      <c r="G17" s="10" t="s">
        <v>24</v>
      </c>
    </row>
    <row r="18" spans="2:7" x14ac:dyDescent="0.2">
      <c r="B18" s="8">
        <v>8</v>
      </c>
      <c r="C18" s="8" t="s">
        <v>37</v>
      </c>
      <c r="D18" s="9">
        <v>2</v>
      </c>
      <c r="E18" s="22">
        <f>0.0088*D18</f>
        <v>1.7600000000000001E-2</v>
      </c>
      <c r="F18" s="10" t="s">
        <v>2</v>
      </c>
      <c r="G18" s="10" t="s">
        <v>22</v>
      </c>
    </row>
    <row r="19" spans="2:7" x14ac:dyDescent="0.2">
      <c r="B19" s="8">
        <v>9</v>
      </c>
      <c r="C19" s="8" t="s">
        <v>132</v>
      </c>
      <c r="D19" s="9">
        <v>2</v>
      </c>
      <c r="E19" s="22">
        <f>0.0267 *D19</f>
        <v>5.3400000000000003E-2</v>
      </c>
      <c r="F19" s="10" t="s">
        <v>133</v>
      </c>
      <c r="G19" s="10" t="s">
        <v>134</v>
      </c>
    </row>
    <row r="20" spans="2:7" x14ac:dyDescent="0.2">
      <c r="B20" s="8">
        <v>10</v>
      </c>
      <c r="C20" s="8" t="s">
        <v>73</v>
      </c>
      <c r="D20" s="9">
        <v>2</v>
      </c>
      <c r="E20" s="22">
        <f>0.0248 *D20</f>
        <v>4.9599999999999998E-2</v>
      </c>
      <c r="F20" s="10" t="s">
        <v>7</v>
      </c>
      <c r="G20" s="10" t="s">
        <v>27</v>
      </c>
    </row>
    <row r="21" spans="2:7" x14ac:dyDescent="0.2">
      <c r="B21" s="8">
        <v>11</v>
      </c>
      <c r="C21" s="8" t="s">
        <v>74</v>
      </c>
      <c r="D21" s="9">
        <v>2</v>
      </c>
      <c r="E21" s="22">
        <f>0.1092 *D21</f>
        <v>0.21840000000000001</v>
      </c>
      <c r="F21" s="10" t="s">
        <v>8</v>
      </c>
      <c r="G21" s="10" t="s">
        <v>28</v>
      </c>
    </row>
    <row r="22" spans="2:7" x14ac:dyDescent="0.2">
      <c r="B22" s="8">
        <v>12</v>
      </c>
      <c r="C22" s="8" t="s">
        <v>137</v>
      </c>
      <c r="D22" s="8">
        <v>6</v>
      </c>
      <c r="E22" s="23">
        <f>0.0158*D22</f>
        <v>9.4800000000000009E-2</v>
      </c>
      <c r="F22" s="10" t="s">
        <v>138</v>
      </c>
      <c r="G22" s="10" t="s">
        <v>145</v>
      </c>
    </row>
    <row r="23" spans="2:7" x14ac:dyDescent="0.2">
      <c r="B23" s="8">
        <v>13</v>
      </c>
      <c r="C23" s="8" t="s">
        <v>75</v>
      </c>
      <c r="D23" s="9">
        <v>4</v>
      </c>
      <c r="E23" s="22">
        <f>0.0248*D23</f>
        <v>9.9199999999999997E-2</v>
      </c>
      <c r="F23" s="10" t="s">
        <v>9</v>
      </c>
      <c r="G23" s="10" t="s">
        <v>29</v>
      </c>
    </row>
    <row r="24" spans="2:7" x14ac:dyDescent="0.2">
      <c r="B24" s="8">
        <v>14</v>
      </c>
      <c r="C24" s="8" t="s">
        <v>76</v>
      </c>
      <c r="D24" s="9">
        <v>3</v>
      </c>
      <c r="E24" s="22">
        <f>0.038*D24</f>
        <v>0.11399999999999999</v>
      </c>
      <c r="F24" s="10" t="s">
        <v>167</v>
      </c>
      <c r="G24" s="10" t="s">
        <v>168</v>
      </c>
    </row>
    <row r="25" spans="2:7" x14ac:dyDescent="0.2">
      <c r="B25" s="8">
        <v>15</v>
      </c>
      <c r="C25" s="8" t="s">
        <v>142</v>
      </c>
      <c r="D25" s="9">
        <v>4</v>
      </c>
      <c r="E25" s="22">
        <f>0.0335</f>
        <v>3.3500000000000002E-2</v>
      </c>
      <c r="F25" s="10" t="s">
        <v>166</v>
      </c>
      <c r="G25" s="10" t="s">
        <v>165</v>
      </c>
    </row>
    <row r="26" spans="2:7" x14ac:dyDescent="0.2">
      <c r="B26" s="8">
        <v>16</v>
      </c>
      <c r="C26" s="8" t="s">
        <v>77</v>
      </c>
      <c r="D26" s="9">
        <v>3</v>
      </c>
      <c r="E26" s="22">
        <f>0.0413*D26</f>
        <v>0.12390000000000001</v>
      </c>
      <c r="F26" s="10" t="s">
        <v>170</v>
      </c>
      <c r="G26" s="10" t="s">
        <v>169</v>
      </c>
    </row>
    <row r="27" spans="2:7" x14ac:dyDescent="0.2">
      <c r="B27" s="8">
        <v>17</v>
      </c>
      <c r="C27" s="8" t="s">
        <v>122</v>
      </c>
      <c r="D27" s="9">
        <v>2</v>
      </c>
      <c r="E27" s="22">
        <f>0.0536*D27</f>
        <v>0.1072</v>
      </c>
      <c r="F27" s="10" t="s">
        <v>135</v>
      </c>
      <c r="G27" s="10" t="s">
        <v>136</v>
      </c>
    </row>
    <row r="28" spans="2:7" x14ac:dyDescent="0.2">
      <c r="B28" s="8">
        <v>18</v>
      </c>
      <c r="C28" s="8" t="s">
        <v>119</v>
      </c>
      <c r="D28" s="9">
        <v>1</v>
      </c>
      <c r="E28" s="22">
        <f>0.2226</f>
        <v>0.22259999999999999</v>
      </c>
      <c r="F28" s="10" t="s">
        <v>6</v>
      </c>
      <c r="G28" s="10" t="s">
        <v>26</v>
      </c>
    </row>
    <row r="29" spans="2:7" x14ac:dyDescent="0.2">
      <c r="B29" s="8">
        <v>19</v>
      </c>
      <c r="C29" s="10" t="s">
        <v>50</v>
      </c>
      <c r="D29" s="9">
        <v>2</v>
      </c>
      <c r="E29" s="22">
        <f>0.1627 *2</f>
        <v>0.32540000000000002</v>
      </c>
      <c r="F29" s="10" t="s">
        <v>5</v>
      </c>
      <c r="G29" s="10" t="s">
        <v>25</v>
      </c>
    </row>
    <row r="30" spans="2:7" x14ac:dyDescent="0.2">
      <c r="B30" s="8">
        <v>20</v>
      </c>
      <c r="C30" s="8" t="s">
        <v>102</v>
      </c>
      <c r="D30" s="9">
        <v>1</v>
      </c>
      <c r="E30" s="22">
        <f>0.4</f>
        <v>0.4</v>
      </c>
      <c r="F30" s="10" t="s">
        <v>15</v>
      </c>
      <c r="G30" s="10" t="s">
        <v>19</v>
      </c>
    </row>
    <row r="31" spans="2:7" x14ac:dyDescent="0.2">
      <c r="B31" s="8">
        <v>21</v>
      </c>
      <c r="C31" s="8" t="s">
        <v>18</v>
      </c>
      <c r="D31" s="9">
        <v>1</v>
      </c>
      <c r="E31" s="22">
        <f>0.4069</f>
        <v>0.40689999999999998</v>
      </c>
      <c r="F31" s="10" t="s">
        <v>42</v>
      </c>
      <c r="G31" s="10" t="s">
        <v>41</v>
      </c>
    </row>
    <row r="32" spans="2:7" x14ac:dyDescent="0.2">
      <c r="B32" s="8">
        <v>22</v>
      </c>
      <c r="C32" s="8" t="s">
        <v>43</v>
      </c>
      <c r="D32" s="9">
        <v>1</v>
      </c>
      <c r="E32" s="22">
        <f>0.4509</f>
        <v>0.45090000000000002</v>
      </c>
      <c r="F32" s="10" t="s">
        <v>44</v>
      </c>
      <c r="G32" s="10" t="s">
        <v>30</v>
      </c>
    </row>
    <row r="33" spans="2:7" x14ac:dyDescent="0.2">
      <c r="B33" s="8">
        <v>23</v>
      </c>
      <c r="C33" s="8" t="s">
        <v>11</v>
      </c>
      <c r="D33" s="9">
        <v>1</v>
      </c>
      <c r="E33" s="22">
        <f>0.1862</f>
        <v>0.1862</v>
      </c>
      <c r="F33" s="10" t="s">
        <v>12</v>
      </c>
      <c r="G33" s="10" t="s">
        <v>20</v>
      </c>
    </row>
    <row r="34" spans="2:7" x14ac:dyDescent="0.2">
      <c r="B34" s="8">
        <v>24</v>
      </c>
      <c r="C34" s="19" t="s">
        <v>86</v>
      </c>
      <c r="D34" s="18">
        <v>1</v>
      </c>
      <c r="E34" s="24">
        <f>0.8906</f>
        <v>0.89059999999999995</v>
      </c>
      <c r="F34" s="19" t="s">
        <v>87</v>
      </c>
      <c r="G34" s="19" t="s">
        <v>85</v>
      </c>
    </row>
    <row r="35" spans="2:7" x14ac:dyDescent="0.2">
      <c r="B35" s="8">
        <v>25</v>
      </c>
      <c r="C35" s="8" t="s">
        <v>101</v>
      </c>
      <c r="D35" s="9">
        <v>1</v>
      </c>
      <c r="E35" s="22">
        <f>1.6727</f>
        <v>1.6727000000000001</v>
      </c>
      <c r="F35" s="10" t="s">
        <v>14</v>
      </c>
      <c r="G35" s="10" t="s">
        <v>146</v>
      </c>
    </row>
    <row r="36" spans="2:7" x14ac:dyDescent="0.2">
      <c r="B36" s="8">
        <v>26</v>
      </c>
      <c r="C36" s="8" t="s">
        <v>112</v>
      </c>
      <c r="D36" s="9">
        <v>1</v>
      </c>
      <c r="E36" s="22">
        <f>0.1973</f>
        <v>0.1973</v>
      </c>
      <c r="F36" s="10" t="s">
        <v>113</v>
      </c>
      <c r="G36" s="10" t="s">
        <v>114</v>
      </c>
    </row>
    <row r="37" spans="2:7" x14ac:dyDescent="0.2">
      <c r="B37" s="8">
        <v>27</v>
      </c>
      <c r="C37" s="11" t="s">
        <v>53</v>
      </c>
      <c r="D37" s="12">
        <v>2</v>
      </c>
      <c r="E37" s="25">
        <f>0.33*2</f>
        <v>0.66</v>
      </c>
      <c r="F37" s="13" t="s">
        <v>144</v>
      </c>
      <c r="G37" s="13" t="s">
        <v>143</v>
      </c>
    </row>
    <row r="38" spans="2:7" x14ac:dyDescent="0.2">
      <c r="B38" s="8">
        <v>28</v>
      </c>
      <c r="C38" s="11" t="s">
        <v>89</v>
      </c>
      <c r="D38" s="12">
        <v>4</v>
      </c>
      <c r="E38" s="25">
        <f>9.01/100*4</f>
        <v>0.3604</v>
      </c>
      <c r="F38" s="13" t="s">
        <v>90</v>
      </c>
      <c r="G38" s="13" t="s">
        <v>91</v>
      </c>
    </row>
    <row r="39" spans="2:7" x14ac:dyDescent="0.2">
      <c r="B39" s="8">
        <v>29</v>
      </c>
      <c r="C39" s="11" t="s">
        <v>54</v>
      </c>
      <c r="D39" s="12">
        <v>4</v>
      </c>
      <c r="E39" s="25">
        <f>6.95/50*2</f>
        <v>0.27800000000000002</v>
      </c>
      <c r="F39" s="13" t="s">
        <v>56</v>
      </c>
      <c r="G39" s="13" t="s">
        <v>55</v>
      </c>
    </row>
    <row r="40" spans="2:7" x14ac:dyDescent="0.2">
      <c r="B40" s="8">
        <v>30</v>
      </c>
      <c r="C40" s="14" t="s">
        <v>84</v>
      </c>
      <c r="D40" s="15">
        <v>1</v>
      </c>
      <c r="E40" s="26">
        <v>2</v>
      </c>
      <c r="F40" s="16" t="s">
        <v>40</v>
      </c>
      <c r="G40" s="17" t="s">
        <v>147</v>
      </c>
    </row>
    <row r="41" spans="2:7" x14ac:dyDescent="0.2">
      <c r="B41" s="8">
        <v>31</v>
      </c>
      <c r="C41" s="14" t="s">
        <v>83</v>
      </c>
      <c r="D41" s="15">
        <v>1</v>
      </c>
      <c r="E41" s="26">
        <f>3.75</f>
        <v>3.75</v>
      </c>
      <c r="F41" s="14" t="s">
        <v>10</v>
      </c>
      <c r="G41" s="17" t="s">
        <v>148</v>
      </c>
    </row>
    <row r="42" spans="2:7" x14ac:dyDescent="0.2">
      <c r="B42" s="8">
        <v>32</v>
      </c>
      <c r="C42" s="30" t="s">
        <v>94</v>
      </c>
      <c r="D42" s="31">
        <v>1</v>
      </c>
      <c r="E42" s="32">
        <v>0.25</v>
      </c>
      <c r="F42" s="30" t="s">
        <v>95</v>
      </c>
      <c r="G42" s="33" t="s">
        <v>98</v>
      </c>
    </row>
    <row r="43" spans="2:7" x14ac:dyDescent="0.2">
      <c r="B43" s="8">
        <v>33</v>
      </c>
      <c r="C43" s="34" t="s">
        <v>78</v>
      </c>
      <c r="D43" s="35">
        <v>1</v>
      </c>
      <c r="E43" s="36">
        <f>5.54/50</f>
        <v>0.1108</v>
      </c>
      <c r="F43" s="34" t="s">
        <v>82</v>
      </c>
      <c r="G43" s="37" t="s">
        <v>100</v>
      </c>
    </row>
    <row r="44" spans="2:7" x14ac:dyDescent="0.2">
      <c r="B44" s="8">
        <v>34</v>
      </c>
      <c r="C44" s="34" t="s">
        <v>13</v>
      </c>
      <c r="D44" s="35">
        <v>1</v>
      </c>
      <c r="E44" s="36">
        <v>2.246</v>
      </c>
      <c r="F44" s="38" t="s">
        <v>45</v>
      </c>
      <c r="G44" s="39" t="s">
        <v>149</v>
      </c>
    </row>
    <row r="45" spans="2:7" x14ac:dyDescent="0.2">
      <c r="B45" s="8">
        <v>35</v>
      </c>
      <c r="C45" s="34" t="s">
        <v>58</v>
      </c>
      <c r="D45" s="35">
        <v>1</v>
      </c>
      <c r="E45" s="36">
        <f>8.33/10</f>
        <v>0.83299999999999996</v>
      </c>
      <c r="F45" s="34" t="s">
        <v>88</v>
      </c>
      <c r="G45" s="34" t="s">
        <v>150</v>
      </c>
    </row>
    <row r="46" spans="2:7" x14ac:dyDescent="0.2">
      <c r="B46" s="8">
        <v>36</v>
      </c>
      <c r="C46" s="38" t="s">
        <v>106</v>
      </c>
      <c r="D46" s="35">
        <v>1</v>
      </c>
      <c r="E46" s="36">
        <f>3.86/10</f>
        <v>0.38600000000000001</v>
      </c>
      <c r="F46" s="38" t="s">
        <v>139</v>
      </c>
      <c r="G46" s="38" t="s">
        <v>140</v>
      </c>
    </row>
    <row r="47" spans="2:7" x14ac:dyDescent="0.2">
      <c r="B47" s="8">
        <v>37</v>
      </c>
      <c r="C47" s="38" t="s">
        <v>51</v>
      </c>
      <c r="D47" s="35">
        <v>1</v>
      </c>
      <c r="E47" s="36">
        <v>2.66</v>
      </c>
      <c r="F47" s="38" t="s">
        <v>79</v>
      </c>
      <c r="G47" s="38" t="s">
        <v>152</v>
      </c>
    </row>
    <row r="48" spans="2:7" x14ac:dyDescent="0.2">
      <c r="B48" s="8">
        <v>38</v>
      </c>
      <c r="C48" s="40" t="s">
        <v>49</v>
      </c>
      <c r="D48" s="41">
        <v>1</v>
      </c>
      <c r="E48" s="42">
        <v>48</v>
      </c>
      <c r="F48" s="40" t="s">
        <v>48</v>
      </c>
      <c r="G48" s="43" t="s">
        <v>154</v>
      </c>
    </row>
    <row r="49" spans="2:7" x14ac:dyDescent="0.2">
      <c r="B49" s="8">
        <v>39</v>
      </c>
      <c r="C49" s="48" t="s">
        <v>59</v>
      </c>
      <c r="D49" s="49">
        <v>1</v>
      </c>
      <c r="E49" s="50">
        <v>10</v>
      </c>
      <c r="F49" s="51" t="s">
        <v>60</v>
      </c>
      <c r="G49" s="52" t="s">
        <v>155</v>
      </c>
    </row>
    <row r="50" spans="2:7" x14ac:dyDescent="0.2">
      <c r="B50" s="8">
        <v>40</v>
      </c>
      <c r="C50" s="44" t="s">
        <v>52</v>
      </c>
      <c r="D50" s="45">
        <v>1</v>
      </c>
      <c r="E50" s="46">
        <f>9.5/10</f>
        <v>0.95</v>
      </c>
      <c r="F50" s="47" t="s">
        <v>80</v>
      </c>
      <c r="G50" s="55" t="s">
        <v>156</v>
      </c>
    </row>
    <row r="51" spans="2:7" x14ac:dyDescent="0.2">
      <c r="B51" s="20"/>
      <c r="C51" s="20"/>
      <c r="D51" s="27" t="s">
        <v>99</v>
      </c>
      <c r="E51" s="28">
        <f>SUM(E12:E50)</f>
        <v>78.324399999999997</v>
      </c>
      <c r="F51" s="20"/>
      <c r="G51" s="20"/>
    </row>
    <row r="52" spans="2:7" x14ac:dyDescent="0.2">
      <c r="B52" s="20"/>
      <c r="C52" s="20"/>
      <c r="D52" s="20"/>
      <c r="E52" s="20"/>
      <c r="F52" s="20"/>
      <c r="G52" s="20"/>
    </row>
    <row r="53" spans="2:7" ht="24" x14ac:dyDescent="0.3">
      <c r="B53" s="5" t="s">
        <v>141</v>
      </c>
      <c r="C53" s="6"/>
      <c r="D53" s="6"/>
      <c r="E53" s="6"/>
      <c r="F53" s="6"/>
      <c r="G53" s="6"/>
    </row>
    <row r="54" spans="2:7" x14ac:dyDescent="0.2">
      <c r="B54" s="3" t="s">
        <v>32</v>
      </c>
      <c r="C54" s="3" t="s">
        <v>33</v>
      </c>
      <c r="D54" s="3" t="s">
        <v>38</v>
      </c>
      <c r="E54" s="3" t="s">
        <v>92</v>
      </c>
      <c r="F54" s="4" t="s">
        <v>16</v>
      </c>
      <c r="G54" s="3" t="s">
        <v>0</v>
      </c>
    </row>
    <row r="55" spans="2:7" x14ac:dyDescent="0.2">
      <c r="B55" s="34">
        <v>1</v>
      </c>
      <c r="C55" s="34" t="s">
        <v>57</v>
      </c>
      <c r="D55" s="35">
        <v>4</v>
      </c>
      <c r="E55" s="36">
        <f>2.29/200*4</f>
        <v>4.58E-2</v>
      </c>
      <c r="F55" s="38" t="s">
        <v>157</v>
      </c>
      <c r="G55" s="59" t="s">
        <v>158</v>
      </c>
    </row>
    <row r="56" spans="2:7" x14ac:dyDescent="0.2">
      <c r="B56" s="1">
        <v>2</v>
      </c>
      <c r="C56" s="2" t="s">
        <v>97</v>
      </c>
      <c r="D56" s="1">
        <v>1</v>
      </c>
      <c r="E56" s="29">
        <v>9.2799999999999994</v>
      </c>
      <c r="F56" s="2" t="s">
        <v>61</v>
      </c>
      <c r="G56" s="2" t="s">
        <v>62</v>
      </c>
    </row>
    <row r="57" spans="2:7" x14ac:dyDescent="0.2">
      <c r="B57" s="44">
        <v>3</v>
      </c>
      <c r="C57" s="44" t="s">
        <v>63</v>
      </c>
      <c r="D57" s="45">
        <v>1</v>
      </c>
      <c r="E57" s="46">
        <f>9.05/10</f>
        <v>0.90500000000000003</v>
      </c>
      <c r="F57" s="47" t="s">
        <v>109</v>
      </c>
      <c r="G57" s="47" t="s">
        <v>159</v>
      </c>
    </row>
    <row r="58" spans="2:7" x14ac:dyDescent="0.2">
      <c r="B58" s="34">
        <v>4</v>
      </c>
      <c r="C58" s="34" t="s">
        <v>46</v>
      </c>
      <c r="D58" s="35">
        <v>1</v>
      </c>
      <c r="E58" s="36">
        <f>7.7/50</f>
        <v>0.154</v>
      </c>
      <c r="F58" s="38" t="s">
        <v>47</v>
      </c>
      <c r="G58" s="38" t="s">
        <v>81</v>
      </c>
    </row>
    <row r="59" spans="2:7" x14ac:dyDescent="0.2">
      <c r="B59" s="20"/>
      <c r="C59" s="20"/>
      <c r="D59" s="27" t="s">
        <v>99</v>
      </c>
      <c r="E59" s="28">
        <f>SUM(E55:E58)</f>
        <v>10.384799999999998</v>
      </c>
      <c r="F59" s="20"/>
      <c r="G59" s="20"/>
    </row>
    <row r="60" spans="2:7" x14ac:dyDescent="0.2">
      <c r="B60" s="20"/>
      <c r="C60" s="20"/>
      <c r="D60" s="27"/>
      <c r="E60" s="53"/>
      <c r="F60" s="20"/>
      <c r="G60" s="20"/>
    </row>
    <row r="61" spans="2:7" ht="24" x14ac:dyDescent="0.3">
      <c r="B61" s="5" t="s">
        <v>103</v>
      </c>
      <c r="C61" s="6"/>
      <c r="D61" s="7"/>
      <c r="E61" s="7"/>
      <c r="F61" s="6"/>
      <c r="G61" s="6"/>
    </row>
    <row r="62" spans="2:7" x14ac:dyDescent="0.2">
      <c r="B62" s="3" t="s">
        <v>32</v>
      </c>
      <c r="C62" s="3" t="s">
        <v>33</v>
      </c>
      <c r="D62" s="3" t="s">
        <v>38</v>
      </c>
      <c r="E62" s="3"/>
      <c r="F62" s="4" t="s">
        <v>16</v>
      </c>
      <c r="G62" s="3" t="s">
        <v>0</v>
      </c>
    </row>
    <row r="63" spans="2:7" x14ac:dyDescent="0.2">
      <c r="B63" s="34">
        <v>1</v>
      </c>
      <c r="C63" s="34" t="s">
        <v>96</v>
      </c>
      <c r="D63" s="34">
        <v>1</v>
      </c>
      <c r="E63" s="57">
        <f>8.54/200</f>
        <v>4.2699999999999995E-2</v>
      </c>
      <c r="F63" s="58" t="s">
        <v>64</v>
      </c>
      <c r="G63" s="38" t="s">
        <v>66</v>
      </c>
    </row>
    <row r="64" spans="2:7" x14ac:dyDescent="0.2">
      <c r="B64" s="34">
        <v>2</v>
      </c>
      <c r="C64" s="34" t="s">
        <v>65</v>
      </c>
      <c r="D64" s="34" t="s">
        <v>67</v>
      </c>
      <c r="E64" s="57">
        <f>8.95/10</f>
        <v>0.89499999999999991</v>
      </c>
      <c r="F64" s="58" t="s">
        <v>68</v>
      </c>
      <c r="G64" s="38" t="s">
        <v>117</v>
      </c>
    </row>
    <row r="65" spans="2:7" x14ac:dyDescent="0.2">
      <c r="B65" s="34">
        <v>3</v>
      </c>
      <c r="C65" s="34" t="s">
        <v>69</v>
      </c>
      <c r="D65" s="34" t="s">
        <v>70</v>
      </c>
      <c r="E65" s="57">
        <f>4.47/20</f>
        <v>0.22349999999999998</v>
      </c>
      <c r="F65" s="58" t="s">
        <v>71</v>
      </c>
      <c r="G65" s="38" t="s">
        <v>72</v>
      </c>
    </row>
    <row r="66" spans="2:7" x14ac:dyDescent="0.2">
      <c r="B66" s="34">
        <v>4</v>
      </c>
      <c r="C66" s="34" t="s">
        <v>104</v>
      </c>
      <c r="D66" s="34">
        <v>1</v>
      </c>
      <c r="E66" s="57">
        <v>3</v>
      </c>
      <c r="F66" s="58" t="s">
        <v>160</v>
      </c>
      <c r="G66" s="59" t="s">
        <v>161</v>
      </c>
    </row>
    <row r="67" spans="2:7" x14ac:dyDescent="0.2">
      <c r="B67" s="34">
        <v>5</v>
      </c>
      <c r="C67" s="34" t="s">
        <v>108</v>
      </c>
      <c r="D67" s="34">
        <v>1</v>
      </c>
      <c r="E67" s="57">
        <f>8/2</f>
        <v>4</v>
      </c>
      <c r="F67" s="58" t="s">
        <v>111</v>
      </c>
      <c r="G67" s="59" t="s">
        <v>162</v>
      </c>
    </row>
    <row r="68" spans="2:7" x14ac:dyDescent="0.2">
      <c r="B68" s="34">
        <v>6</v>
      </c>
      <c r="C68" s="34" t="s">
        <v>115</v>
      </c>
      <c r="D68" s="34">
        <v>1</v>
      </c>
      <c r="E68" s="57">
        <f>5.96</f>
        <v>5.96</v>
      </c>
      <c r="F68" s="58" t="s">
        <v>116</v>
      </c>
      <c r="G68" s="59" t="s">
        <v>163</v>
      </c>
    </row>
    <row r="69" spans="2:7" x14ac:dyDescent="0.2">
      <c r="B69" s="20"/>
      <c r="C69" s="20"/>
      <c r="D69" s="60" t="s">
        <v>105</v>
      </c>
      <c r="E69" s="28">
        <f>SUM(E63:E68)</f>
        <v>14.121200000000002</v>
      </c>
      <c r="F69" s="20"/>
      <c r="G69" s="20"/>
    </row>
    <row r="70" spans="2:7" x14ac:dyDescent="0.2">
      <c r="B70" s="20"/>
      <c r="C70" s="20"/>
      <c r="D70" s="20"/>
      <c r="E70" s="20"/>
      <c r="F70" s="20"/>
      <c r="G70" s="20"/>
    </row>
    <row r="71" spans="2:7" x14ac:dyDescent="0.2">
      <c r="B71" s="20"/>
      <c r="C71" s="20"/>
      <c r="D71" s="20"/>
      <c r="E71" s="20"/>
      <c r="F71" s="20"/>
      <c r="G71" s="20"/>
    </row>
    <row r="72" spans="2:7" ht="19" x14ac:dyDescent="0.25">
      <c r="B72" s="20"/>
      <c r="C72" s="20"/>
      <c r="D72" s="61" t="s">
        <v>105</v>
      </c>
      <c r="E72" s="62">
        <f>E69+E59+E51</f>
        <v>102.8304</v>
      </c>
      <c r="F72" s="20"/>
      <c r="G72" s="20"/>
    </row>
    <row r="73" spans="2:7" x14ac:dyDescent="0.2">
      <c r="B73" s="20"/>
      <c r="C73" s="20"/>
      <c r="D73" s="20"/>
      <c r="E73" s="20"/>
      <c r="F73" s="20"/>
      <c r="G73" s="20"/>
    </row>
    <row r="74" spans="2:7" x14ac:dyDescent="0.2">
      <c r="B74" s="20"/>
      <c r="C74" s="20"/>
      <c r="D74" s="20"/>
      <c r="E74" s="20"/>
      <c r="F74" s="20"/>
      <c r="G74" s="20"/>
    </row>
  </sheetData>
  <hyperlinks>
    <hyperlink ref="G43" r:id="rId1"/>
    <hyperlink ref="G66" r:id="rId2" display="https://www.amazon.com/gp/product/B06Y3JGZSD/ref=oh_aui_detailpage_o05_s01?ie=UTF8&amp;psc=1"/>
    <hyperlink ref="G50" r:id="rId3" display="https://www.elecrow.com/10pcs-2-layer-pcb.html"/>
    <hyperlink ref="G67" r:id="rId4" display="https://www.amazon.com/dp/B0742CWDN8/ref=twister_B07429LJXQ?_encoding=UTF8&amp;psc=1"/>
    <hyperlink ref="G55" r:id="rId5" display="https://www.ebay.com/itm/200Pcs-Black-Silicone-Self-Adhesive-Rubber-Feet-Semicircle-Bumpers-Buffer-P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2017-03-25T17:10:16Z</dcterms:created>
  <dcterms:modified xsi:type="dcterms:W3CDTF">2020-09-15T10:45:48Z</dcterms:modified>
</cp:coreProperties>
</file>