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8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ecil\Desktop\"/>
    </mc:Choice>
  </mc:AlternateContent>
  <xr:revisionPtr revIDLastSave="0" documentId="13_ncr:1_{BAA23DAE-4396-4ABF-965D-80CECB7E050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strucciones" sheetId="20" r:id="rId1"/>
    <sheet name="Dashboard" sheetId="15" r:id="rId2"/>
    <sheet name="Dinamicas" sheetId="14" r:id="rId3"/>
    <sheet name="Fact_costo" sheetId="18" state="hidden" r:id="rId4"/>
    <sheet name="Dim_Categoria" sheetId="9" state="hidden" r:id="rId5"/>
    <sheet name="medida" sheetId="13" state="hidden" r:id="rId6"/>
  </sheets>
  <functionGroups builtInGroupCount="19"/>
  <definedNames>
    <definedName name="_xlcn.WorksheetConnection_ProyectoFinal_CeciliaGaveglio_ConsumoDistribucion.xlsm_Medidas1" hidden="1">_Medidas[]</definedName>
    <definedName name="_xlcn.WorksheetConnection_ProyectoFinal_CeciliaGaveglio_ConsumoDistribucion.xlsmcosto_sku1" hidden="1">costo_sku[]</definedName>
    <definedName name="Ruta_Datos">Instrucciones!$C$16</definedName>
    <definedName name="Seg_Categoria">#N/A</definedName>
    <definedName name="Seg_Region">#N/A</definedName>
    <definedName name="Timeline_Fecha">#N/A</definedName>
  </definedNames>
  <calcPr calcId="191029"/>
  <pivotCaches>
    <pivotCache cacheId="14" r:id="rId7"/>
    <pivotCache cacheId="15" r:id="rId8"/>
    <pivotCache cacheId="16" r:id="rId9"/>
    <pivotCache cacheId="17" r:id="rId10"/>
    <pivotCache cacheId="18" r:id="rId11"/>
    <pivotCache cacheId="19" r:id="rId12"/>
  </pivotCaches>
  <extLst>
    <ext xmlns:x14="http://schemas.microsoft.com/office/spreadsheetml/2009/9/main" uri="{876F7934-8845-4945-9796-88D515C7AA90}">
      <x14:pivotCaches>
        <pivotCache cacheId="20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21" r:id="rId16"/>
      </x15:timelineCachePivotCaches>
    </ext>
    <ext xmlns:x15="http://schemas.microsoft.com/office/spreadsheetml/2010/11/main" uri="{D0CA8CA8-9F24-4464-BF8E-62219DCF47F9}">
      <x15:timelineCacheRefs>
        <x15:timelineCacheRef r:id="rId17"/>
      </x15:timelineCacheRefs>
    </ext>
    <ext xmlns:x15="http://schemas.microsoft.com/office/spreadsheetml/2010/11/main" uri="{FCE2AD5D-F65C-4FA6-A056-5C36A1767C68}">
      <x15:dataModel>
        <x15:modelTables>
          <x15:modelTable id="Ventas_edf5fbd8-55fb-4008-82d8-317b8755f5a2" name="Ventas" connection="Consulta - Ventas"/>
          <x15:modelTable id="Productos_f41bc4e6-b631-486c-9526-981958d08e59" name="Productos" connection="Consulta - Productos"/>
          <x15:modelTable id="Clientes_f182d137-6f88-42fd-b7d3-63832ffbe28f" name="Clientes" connection="Consulta - Clientes"/>
          <x15:modelTable id="Calendario 1_277d4d81-4113-4ce7-b232-0529b7fc9773" name="Calendario 1" connection="Consulta - Calendario"/>
          <x15:modelTable id="Objetivos_769d6561-5c35-48d9-b0af-aeaf55110ac6" name="Objetivos" connection="Consulta - Objetivos"/>
          <x15:modelTable id="Dim_categoria_272063c8-ede1-4387-b34a-916353f2b814" name="Dim_categoria" connection="Consulta - Dim_categoria"/>
          <x15:modelTable id="costo_sku" name="costo_sku" connection="WorksheetConnection_ProyectoFinal_CeciliaGaveglio_ConsumoDistribucion.xlsm!costo_sku"/>
          <x15:modelTable id="_Medidas" name="_Medidas" connection="WorksheetConnection_ProyectoFinal_CeciliaGaveglio_ConsumoDistribucion.xlsm!_Medidas"/>
        </x15:modelTables>
        <x15:modelRelationships>
          <x15:modelRelationship fromTable="Ventas" fromColumn="SKU_Codigo_Ref" toTable="Productos" toColumn="SKU_Clave"/>
          <x15:modelRelationship fromTable="Ventas" fromColumn="Fecha_Operacion" toTable="Calendario 1" toColumn="Fecha"/>
          <x15:modelRelationship fromTable="Ventas" fromColumn="ID_Cliente_Ref" toTable="Clientes" toColumn="ID_Cliente_Clave"/>
          <x15:modelRelationship fromTable="Ventas" fromColumn="SKU_Codigo_Ref" toTable="costo_sku" toColumn="SKU_Clave"/>
          <x15:modelRelationship fromTable="Productos" fromColumn="Categoria_Agrupador" toTable="Dim_categoria" toColumn="Categoria_Agrupador"/>
          <x15:modelRelationship fromTable="Objetivos" fromColumn="Categoria_Agrupador" toTable="Dim_categoria" toColumn="Categoria_Agrupador"/>
          <x15:modelRelationship fromTable="Objetivos" fromColumn="Fecha_Mes" toTable="Calendario 1" toColumn="Fech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1" roundtripDataChecksum="eTb+9MzlvfCpAZGO1n6RD53ITI66og6dNha7NvsAUnc="/>
    </ext>
  </extLst>
</workbook>
</file>

<file path=xl/calcChain.xml><?xml version="1.0" encoding="utf-8"?>
<calcChain xmlns="http://schemas.openxmlformats.org/spreadsheetml/2006/main">
  <c r="C16" i="20" l="1"/>
  <c r="AF11" i="14"/>
  <c r="AB8" i="14"/>
  <c r="AF8" i="14"/>
  <c r="AB10" i="14"/>
  <c r="AF10" i="14"/>
  <c r="AF9" i="14"/>
  <c r="AB6" i="14"/>
  <c r="AB5" i="14"/>
  <c r="AB11" i="14"/>
  <c r="AB13" i="14"/>
  <c r="AB7" i="14"/>
  <c r="AB14" i="14"/>
  <c r="AB12" i="14"/>
  <c r="AF7" i="14"/>
  <c r="AF6" i="14"/>
  <c r="AF5" i="14"/>
  <c r="AB9" i="14"/>
  <c r="AF12" i="14"/>
  <c r="AB15" i="14" l="1"/>
  <c r="B2" i="15" s="1"/>
  <c r="H2" i="15"/>
  <c r="AC5" i="14"/>
  <c r="AC6" i="14"/>
  <c r="AC7" i="14"/>
  <c r="AC8" i="14"/>
  <c r="AC9" i="14"/>
  <c r="AC10" i="14"/>
  <c r="AC11" i="14"/>
  <c r="AC12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E2AB4F-0F58-4602-AEEF-23BFA859BC1E}" name="Consulta - Calendario" description="Conexión a la consulta 'Calendario' en el libro." type="100" refreshedVersion="8" minRefreshableVersion="5">
    <extLst>
      <ext xmlns:x15="http://schemas.microsoft.com/office/spreadsheetml/2010/11/main" uri="{DE250136-89BD-433C-8126-D09CA5730AF9}">
        <x15:connection id="e40fb77a-a686-4ae7-99b0-0b969e535bcc"/>
      </ext>
    </extLst>
  </connection>
  <connection id="2" xr16:uid="{ADC99078-E34C-4F65-8103-0D059E337DE0}" name="Consulta - Clientes" description="Conexión a la consulta 'Clientes' en el libro." type="100" refreshedVersion="8" minRefreshableVersion="5">
    <extLst>
      <ext xmlns:x15="http://schemas.microsoft.com/office/spreadsheetml/2010/11/main" uri="{DE250136-89BD-433C-8126-D09CA5730AF9}">
        <x15:connection id="01160b81-453a-46ce-80da-e848e940d3ff"/>
      </ext>
    </extLst>
  </connection>
  <connection id="3" xr16:uid="{76DFE390-DF96-48C0-87C2-4C823C93C650}" name="Consulta - Dim_categoria" description="Conexión a la consulta 'Dim_categoria' en el libro." type="100" refreshedVersion="8" minRefreshableVersion="5">
    <extLst>
      <ext xmlns:x15="http://schemas.microsoft.com/office/spreadsheetml/2010/11/main" uri="{DE250136-89BD-433C-8126-D09CA5730AF9}">
        <x15:connection id="dbb5505b-d8e2-4e8a-8c33-d7b0ffc38b77"/>
      </ext>
    </extLst>
  </connection>
  <connection id="4" xr16:uid="{A5886F20-D906-47A3-9D76-8871A4928CF1}" keepAlive="1" name="Consulta - Libro_Datos" description="Conexión a la consulta 'Libro_Datos' en el libro." type="5" refreshedVersion="8" saveData="1">
    <dbPr connection="Provider=Microsoft.Mashup.OleDb.1;Data Source=$Workbook$;Location=Libro_Datos;Extended Properties=&quot;&quot;" command="SELECT * FROM [Libro_Datos]"/>
  </connection>
  <connection id="5" xr16:uid="{7C938794-73F8-4834-B693-143183315A12}" name="Consulta - Objetivos" description="Conexión a la consulta 'Objetivos' en el libro." type="100" refreshedVersion="8" minRefreshableVersion="5">
    <extLst>
      <ext xmlns:x15="http://schemas.microsoft.com/office/spreadsheetml/2010/11/main" uri="{DE250136-89BD-433C-8126-D09CA5730AF9}">
        <x15:connection id="b4f331c8-10ae-4cdb-8bf2-0f184530c20e"/>
      </ext>
    </extLst>
  </connection>
  <connection id="6" xr16:uid="{484BA671-0A55-4855-B790-E4A50B1216B7}" name="Consulta - Productos" description="Conexión a la consulta 'Productos' en el libro." type="100" refreshedVersion="8" minRefreshableVersion="5">
    <extLst>
      <ext xmlns:x15="http://schemas.microsoft.com/office/spreadsheetml/2010/11/main" uri="{DE250136-89BD-433C-8126-D09CA5730AF9}">
        <x15:connection id="a80b93ad-618a-4edd-871d-b1a89254ee5d"/>
      </ext>
    </extLst>
  </connection>
  <connection id="7" xr16:uid="{A044A660-AFB4-4708-93AC-7AB93D07F6A4}" name="Consulta - Ventas" description="Conexión a la consulta 'Ventas' en el libro." type="100" refreshedVersion="8" minRefreshableVersion="5">
    <extLst>
      <ext xmlns:x15="http://schemas.microsoft.com/office/spreadsheetml/2010/11/main" uri="{DE250136-89BD-433C-8126-D09CA5730AF9}">
        <x15:connection id="15ba00de-054f-4b27-b760-6ed35c0d8928"/>
      </ext>
    </extLst>
  </connection>
  <connection id="8" xr16:uid="{02673151-F70C-4B2B-9951-286796E7CFA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EDCC0D3A-B96D-4B52-BAC2-108CBE34EF8B}" name="WorksheetConnection_ProyectoFinal_CeciliaGaveglio_ConsumoDistribucion.xlsm!_Medidas" type="102" refreshedVersion="8" minRefreshableVersion="5">
    <extLst>
      <ext xmlns:x15="http://schemas.microsoft.com/office/spreadsheetml/2010/11/main" uri="{DE250136-89BD-433C-8126-D09CA5730AF9}">
        <x15:connection id="_Medidas">
          <x15:rangePr sourceName="_xlcn.WorksheetConnection_ProyectoFinal_CeciliaGaveglio_ConsumoDistribucion.xlsm_Medidas1"/>
        </x15:connection>
      </ext>
    </extLst>
  </connection>
  <connection id="10" xr16:uid="{3DE665F9-63EB-4818-806F-1E2FB6E832C3}" name="WorksheetConnection_ProyectoFinal_CeciliaGaveglio_ConsumoDistribucion.xlsm!costo_sku" type="102" refreshedVersion="8" minRefreshableVersion="5">
    <extLst>
      <ext xmlns:x15="http://schemas.microsoft.com/office/spreadsheetml/2010/11/main" uri="{DE250136-89BD-433C-8126-D09CA5730AF9}">
        <x15:connection id="costo_sku">
          <x15:rangePr sourceName="_xlcn.WorksheetConnection_ProyectoFinal_CeciliaGaveglio_ConsumoDistribucion.xlsmcosto_sku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7">
    <s v="ThisWorkbookDataModel"/>
    <s v="{[Clientes].[Region_Geografica].[All]}"/>
    <s v="{[Dim_categoria].[Categoria_Agrupador].[All]}"/>
    <s v="{[Calendario 1].[Fecha].Levels(1).Members}"/>
    <s v="[Measures].[Fecha Última Venta]"/>
    <s v="[Measures].[Ingresos Totales]"/>
    <s v="0.00"/>
    <s v="[Measures].[Var % Último Mes]"/>
    <s v="0.00 %;-0.00 %;0.00 %"/>
    <s v="[Measures].[Total Bultos]"/>
    <s v="[Measures].[Desvío vs Meta]"/>
    <s v="\$ #,0.00;-\$ #,0.00;\$ #,0.00"/>
    <s v="[Measures].[Cumplimiento %]"/>
    <s v="[Measures].[% Margen]"/>
    <s v="[Measures].[Margen Bruto]"/>
    <s v="[Measures].[Costo Total]"/>
    <s v="[Clientes].[Region_Geografica].[All]"/>
  </metadataStrings>
  <mdxMetadata count="18">
    <mdx n="0" f="v">
      <t c="1" fi="0">
        <n x="4"/>
      </t>
    </mdx>
    <mdx n="0" f="v">
      <t c="1" si="6">
        <n x="5"/>
      </t>
    </mdx>
    <mdx n="0" f="v">
      <t c="4" si="6">
        <n x="5"/>
        <n x="1" s="1"/>
        <n x="2" s="1"/>
        <n x="3" s="1"/>
      </t>
    </mdx>
    <mdx n="0" f="v">
      <t c="4" si="8">
        <n x="7"/>
        <n x="1" s="1"/>
        <n x="2" s="1"/>
        <n x="3" s="1"/>
      </t>
    </mdx>
    <mdx n="0" f="v">
      <t c="4" fi="0">
        <n x="9"/>
        <n x="1" s="1"/>
        <n x="2" s="1"/>
        <n x="3" s="1"/>
      </t>
    </mdx>
    <mdx n="0" f="v">
      <t c="4" si="11">
        <n x="10"/>
        <n x="1" s="1"/>
        <n x="2" s="1"/>
        <n x="3" s="1"/>
      </t>
    </mdx>
    <mdx n="0" f="v">
      <t c="4" si="8">
        <n x="12"/>
        <n x="1" s="1"/>
        <n x="2" s="1"/>
        <n x="3" s="1"/>
      </t>
    </mdx>
    <mdx n="0" f="v">
      <t c="4" si="8">
        <n x="13"/>
        <n x="1" s="1"/>
        <n x="2" s="1"/>
        <n x="3" s="1"/>
      </t>
    </mdx>
    <mdx n="0" f="v">
      <t c="4" si="11">
        <n x="14"/>
        <n x="1" s="1"/>
        <n x="2" s="1"/>
        <n x="3" s="1"/>
      </t>
    </mdx>
    <mdx n="0" f="v">
      <t c="4" si="11">
        <n x="15"/>
        <n x="1" s="1"/>
        <n x="2" s="1"/>
        <n x="3" s="1"/>
      </t>
    </mdx>
    <mdx n="0" f="c">
      <ms ns="3" c="0"/>
    </mdx>
    <mdx n="0" f="c">
      <ms ns="2" c="0"/>
    </mdx>
    <mdx n="0" f="r">
      <t c="1">
        <n x="16"/>
      </t>
    </mdx>
    <mdx n="0" f="c">
      <ms ns="1" c="0"/>
    </mdx>
    <mdx n="0" f="v">
      <t c="3" si="6">
        <n x="5"/>
        <n x="2" s="1"/>
        <n x="3" s="1"/>
      </t>
    </mdx>
    <mdx n="0" f="v">
      <t c="3" si="6">
        <n x="5"/>
        <n x="1" s="1"/>
        <n x="3" s="1"/>
      </t>
    </mdx>
    <mdx n="0" f="v">
      <t c="3" si="6">
        <n x="5"/>
        <n x="1" s="1"/>
        <n x="2" s="1"/>
      </t>
    </mdx>
    <mdx n="0" f="v">
      <t c="2" si="6">
        <n x="5"/>
        <n x="1" s="1"/>
      </t>
    </mdx>
  </mdxMetadata>
  <valueMetadata count="1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</valueMetadata>
</metadata>
</file>

<file path=xl/sharedStrings.xml><?xml version="1.0" encoding="utf-8"?>
<sst xmlns="http://schemas.openxmlformats.org/spreadsheetml/2006/main" count="232" uniqueCount="186">
  <si>
    <t>SKU_Clave</t>
  </si>
  <si>
    <t>Producto_Descripcion</t>
  </si>
  <si>
    <t>Categoria_Agrupador</t>
  </si>
  <si>
    <t>ALM-01</t>
  </si>
  <si>
    <t>Aceite de Girasol 1.5L</t>
  </si>
  <si>
    <t>Almacén</t>
  </si>
  <si>
    <t>ALM-02</t>
  </si>
  <si>
    <t>Arroz Integral 1kg</t>
  </si>
  <si>
    <t>BEB-01</t>
  </si>
  <si>
    <t>Bebidas</t>
  </si>
  <si>
    <t>Gaseosa Cola 2.25L</t>
  </si>
  <si>
    <t>Lácteos</t>
  </si>
  <si>
    <t>BEB-02</t>
  </si>
  <si>
    <t>LIM-01</t>
  </si>
  <si>
    <t>Cerveza Rubia Pack</t>
  </si>
  <si>
    <t>Limpieza</t>
  </si>
  <si>
    <t>LAC-01</t>
  </si>
  <si>
    <t>Leche Entera Larga Vida</t>
  </si>
  <si>
    <t>LAC-02</t>
  </si>
  <si>
    <t>Queso Cremoso kg</t>
  </si>
  <si>
    <t>Detergente Concentrado</t>
  </si>
  <si>
    <t>LIM-02</t>
  </si>
  <si>
    <t>Jabón Líquido Ropa</t>
  </si>
  <si>
    <t>Mes</t>
  </si>
  <si>
    <t>Año</t>
  </si>
  <si>
    <t>ID_categoria</t>
  </si>
  <si>
    <t>CAT-001</t>
  </si>
  <si>
    <t>CAT-002</t>
  </si>
  <si>
    <t>CAT-003</t>
  </si>
  <si>
    <t>CAT-004</t>
  </si>
  <si>
    <t>Medidas</t>
  </si>
  <si>
    <t>Total Bultos</t>
  </si>
  <si>
    <t>Ingresos Totales</t>
  </si>
  <si>
    <t>Ranking Producto</t>
  </si>
  <si>
    <t>Total general</t>
  </si>
  <si>
    <t>Variacion % Mensual</t>
  </si>
  <si>
    <t>Ingresos Mes Anterior</t>
  </si>
  <si>
    <t>Costo</t>
  </si>
  <si>
    <t>Margen Bruto</t>
  </si>
  <si>
    <t>% Margen</t>
  </si>
  <si>
    <t>PLATAFORMA DE INTELIGENCIA DE NEGOCIOS · VENTAS Y RENTABILIDAD</t>
  </si>
  <si>
    <t>Distribución de consumo masivo (dataset PF_Data_Consumo_Distribucion) · Proyecto Final Integrador – Excel Avanzado II · Cecilia Gaveglio</t>
  </si>
  <si>
    <t>Ir al Dashboard  ►</t>
  </si>
  <si>
    <t>1. CÓMO USAR EL LIBRO</t>
  </si>
  <si>
    <t>• Botón de actualización (ícono azul): refresca las consultas de Power Query, el modelo de datos y las tablas dinámicas con un solo clic.</t>
  </si>
  <si>
    <t>2. CÓMO ACTUALIZAR LOS DATOS</t>
  </si>
  <si>
    <t>Power Query no tiene rutas escritas en el código: lee el archivo fuente indicado en la celda con nombre Ruta_Datos (celda C16 de esta hoja).</t>
  </si>
  <si>
    <t>Carpeta de este libro (automática)</t>
  </si>
  <si>
    <t>Se calcula sola: es la carpeta donde está guardado este libro.</t>
  </si>
  <si>
    <t>Ruta manual (opcional)</t>
  </si>
  <si>
    <t>Opcional. Si el dataset está en otro lugar, escriba la ruta COMPLETA del archivo .xlsx (p. ej. C:\Datos\PF_Data_Consumo_Distribucion.xlsx). Vacío = usar la subcarpeta Dataset junto al libro.</t>
  </si>
  <si>
    <t>Ruta usada por Power Query</t>
  </si>
  <si>
    <t>Celda con nombre Ruta_Datos: es la que lee Power Query. No editar (se calcula con las dos celdas anteriores).</t>
  </si>
  <si>
    <t>Pasos: (1) dejar PF_Data_Consumo_Distribucion.xlsx en la subcarpeta Dataset junto a este libro, o indicar la ruta manual en la celda amarilla; (2) pulsar el botón de actualización del Dashboard (o Datos &gt; Actualizar todo); (3) esperar el aviso de 'Actualización completa'.</t>
  </si>
  <si>
    <t>Si Excel pregunta por los niveles de privacidad, elegir 'Organizacional' para el libro y para el archivo de datos. Si la actualización falla tras cambiar la ruta, revisar que el archivo exista y no esté bloqueado.</t>
  </si>
  <si>
    <t>3. PROCESO ETL (POWER QUERY)</t>
  </si>
  <si>
    <t>Consulta</t>
  </si>
  <si>
    <t>Fuente</t>
  </si>
  <si>
    <t>Transformaciones principales</t>
  </si>
  <si>
    <t>Libro_Datos</t>
  </si>
  <si>
    <t>Archivo indicado en Ruta_Datos</t>
  </si>
  <si>
    <t>Abre el libro fuente. Es la única conexión externa: todas las demás consultas parten de ella.</t>
  </si>
  <si>
    <t>Ventas (hechos)</t>
  </si>
  <si>
    <t>Hoja Sucia_Hechos_Transacciones</t>
  </si>
  <si>
    <t>Unifica fechas de tres formatos (fecha real, aaaa/mm/dd y dd-mm-aaaa); corrige tipos; recorta espacios y pasa a mayúsculas las claves SKU, cliente y transacción; reemplaza nulos de Impuesto_Interno por 0; elimina los duplicados exactos (350 en el archivo entregado).</t>
  </si>
  <si>
    <t>Productos</t>
  </si>
  <si>
    <t>Hoja Dim_Productos + Dim_categoria</t>
  </si>
  <si>
    <t>Recorta textos y reasigna la categoría según el prefijo del SKU (ALM, BEB, LAC, LIM), porque la categoría original es inconsistente con el producto (p. ej. Arroz figuraba en Lácteos).</t>
  </si>
  <si>
    <t>Clientes</t>
  </si>
  <si>
    <t>Hoja Dim_Clientes</t>
  </si>
  <si>
    <t>Recorta claves y textos; estandariza la región 'Zon_Norte' a 'Zona_Norte'.</t>
  </si>
  <si>
    <t>Objetivos (metas)</t>
  </si>
  <si>
    <t>Hoja Fact_Objetivos</t>
  </si>
  <si>
    <t>Corrige tipos y agrega Fecha_Mes (primer día del mes) para relacionar la meta mensual con el Calendario.</t>
  </si>
  <si>
    <t>Calendario</t>
  </si>
  <si>
    <t>Generada por código</t>
  </si>
  <si>
    <t>Genera todos los días de los años cubiertos por Ventas, con Mes, Trimestre, Año, Día laborable y Nombre del mes. No depende de fechas escritas a mano.</t>
  </si>
  <si>
    <t>Dim_categoria</t>
  </si>
  <si>
    <t>Tabla maestra del libro</t>
  </si>
  <si>
    <t>4 categorías con su ID y el prefijo de SKU que las identifica. Es la dimensión que conecta Productos con Objetivos.</t>
  </si>
  <si>
    <t>costo_sku</t>
  </si>
  <si>
    <t>Costo unitario por SKU (dato interno que no viene en el dataset). Se relaciona con Ventas por SKU.</t>
  </si>
  <si>
    <t>4. MODELO DE DATOS (ESQUEMA EN ESTRELLA)</t>
  </si>
  <si>
    <t>Tablas de hechos: Ventas (transacciones) y Objetivos (metas por mes y categoría). Dimensiones: Calendario, Clientes, Productos, Dim_categoria y costo_sku. Todas las relaciones son de Uno a Varios (1:N) con filtro en un solo sentido; no existen relaciones Varios a Varios.</t>
  </si>
  <si>
    <t>Lado 1 (dimensión)</t>
  </si>
  <si>
    <t>Lado N (hechos)</t>
  </si>
  <si>
    <t>Clave</t>
  </si>
  <si>
    <t>Calendario[Fecha]</t>
  </si>
  <si>
    <t>Ventas[Fecha_Operacion]</t>
  </si>
  <si>
    <t>Fecha de la operación</t>
  </si>
  <si>
    <t>Clientes[ID_Cliente_Clave]</t>
  </si>
  <si>
    <t>Ventas[ID_Cliente_Ref]</t>
  </si>
  <si>
    <t>Cliente</t>
  </si>
  <si>
    <t>Productos[SKU_Clave]</t>
  </si>
  <si>
    <t>Ventas[SKU_Codigo_Ref]</t>
  </si>
  <si>
    <t>Producto (SKU)</t>
  </si>
  <si>
    <t>costo_sku[SKU_Clave]</t>
  </si>
  <si>
    <t>Costo unitario por SKU</t>
  </si>
  <si>
    <t>Objetivos[Fecha_Mes]</t>
  </si>
  <si>
    <t>Mes de la meta (primer día del mes)</t>
  </si>
  <si>
    <t>Dim_categoria[Categoria_Agrupador]</t>
  </si>
  <si>
    <t>Objetivos[Categoria_Agrupador]</t>
  </si>
  <si>
    <t>Categoría de la meta</t>
  </si>
  <si>
    <t>Productos[Categoria_Agrupador]</t>
  </si>
  <si>
    <t>Categoría del producto</t>
  </si>
  <si>
    <t>5. MEDIDAS DAX</t>
  </si>
  <si>
    <t>Medida</t>
  </si>
  <si>
    <t>Fórmula / lógica</t>
  </si>
  <si>
    <t>Descripción</t>
  </si>
  <si>
    <t>SUMX(Ventas; Bultos × Precio_Mayorista)</t>
  </si>
  <si>
    <t>Ventas brutas en pesos.</t>
  </si>
  <si>
    <t>SUM(Ventas[Bultos])</t>
  </si>
  <si>
    <t>Unidades (bultos) vendidas.</t>
  </si>
  <si>
    <t>Costo Total</t>
  </si>
  <si>
    <t>SUMX(Ventas; Bultos × RELATED(costo_sku[Costo]))</t>
  </si>
  <si>
    <t>Costo de lo vendido según el costo unitario del SKU.</t>
  </si>
  <si>
    <t>[Ingresos Totales] − [Costo Total]</t>
  </si>
  <si>
    <t>Rentabilidad en valor.</t>
  </si>
  <si>
    <t>DIVIDE([Margen Bruto]; [Ingresos Totales])</t>
  </si>
  <si>
    <t>Rentabilidad sobre ventas.</t>
  </si>
  <si>
    <t>Meta Ventas</t>
  </si>
  <si>
    <t>SUM(Objetivos[Meta_Financiera])</t>
  </si>
  <si>
    <t>Objetivo de ventas del período y las categorías seleccionados.</t>
  </si>
  <si>
    <t>Cumplimiento %</t>
  </si>
  <si>
    <t>DIVIDE([Ingresos Totales]; [Meta Ventas])</t>
  </si>
  <si>
    <t>Ventas frente a presupuesto. Se muestra vacío si se filtra por región, porque las metas se definen por categoría y mes, no por región.</t>
  </si>
  <si>
    <t>Desvío vs Meta</t>
  </si>
  <si>
    <t>[Ingresos Totales] − [Meta Ventas]</t>
  </si>
  <si>
    <t>Diferencia en pesos contra el objetivo (misma regla que Cumplimiento %).</t>
  </si>
  <si>
    <t>CALCULATE([Ingresos Totales]; PREVIOUSMONTH(Calendario[Fecha]))</t>
  </si>
  <si>
    <t>Comparativo con el mes previo.</t>
  </si>
  <si>
    <t>DIVIDE(actual − mes anterior; mes anterior)</t>
  </si>
  <si>
    <t>Crecimiento mes contra mes (MoM).</t>
  </si>
  <si>
    <t>Var % Último Mes</t>
  </si>
  <si>
    <t>Venta Total YTD</t>
  </si>
  <si>
    <t>TOTALYTD([Ingresos Totales]; Calendario[Fecha])</t>
  </si>
  <si>
    <t>Acumulado del año a la fecha.</t>
  </si>
  <si>
    <t>% Participación Venta</t>
  </si>
  <si>
    <t>DIVIDE([Ingresos Totales]; CALCULATE([Ingresos Totales]; ALL(Ventas)))</t>
  </si>
  <si>
    <t>Peso de la selección sobre el total de ventas.</t>
  </si>
  <si>
    <t>RANKX(ALL(Productos[Producto_Descripcion]); [Ingresos Totales])</t>
  </si>
  <si>
    <t>Posición del producto por ingresos.</t>
  </si>
  <si>
    <t>Monto Impuesto Interno / Neto Gravado</t>
  </si>
  <si>
    <t>Σ Bultos × Precio × Impuesto_Interno / Ingresos − Impuesto</t>
  </si>
  <si>
    <t>Apertura del impuesto interno (informativa).</t>
  </si>
  <si>
    <t>6. DEFINICIÓN TÉCNICA DE LOS KPI PRINCIPALES</t>
  </si>
  <si>
    <t>KPI 1 · Ingresos Totales = Σ (Bultos × Precio_Mayorista) de las transacciones únicas (sin duplicados) dentro de los filtros activos. No suma el impuesto interno como concepto adicional. DAX: SUMX(Ventas; Ventas[Bultos] * Ventas[Precio_Mayorista]).</t>
  </si>
  <si>
    <t>KPI 2 · % Margen = (Ingresos Totales − Costo Total) ÷ Ingresos Totales, donde Costo Total = Σ (Bultos × costo unitario del SKU). Indica qué porción de cada peso vendido queda como margen bruto. DAX: DIVIDE([Margen Bruto]; [Ingresos Totales]).</t>
  </si>
  <si>
    <t>7. MACROS (VBA)</t>
  </si>
  <si>
    <t>Macro</t>
  </si>
  <si>
    <t>Módulo</t>
  </si>
  <si>
    <t>Qué hace</t>
  </si>
  <si>
    <t>RefrescarDashboardCompleto</t>
  </si>
  <si>
    <t>mod_DataOrchestor</t>
  </si>
  <si>
    <t>Botón del Dashboard. Desprotege la hoja, actualiza todas las conexiones de datos y el modelo, espera a que terminen las consultas, refresca tablas dinámicas y segmentadores, vuelve a proteger y avisa. Ante un error restaura la protección y muestra el mensaje.</t>
  </si>
  <si>
    <t>LimpiarFiltros</t>
  </si>
  <si>
    <t>Restablece todos los segmentadores y la línea de tiempo a 'sin filtros' (Alt+F8 &gt; LimpiarFiltros).</t>
  </si>
  <si>
    <t>RestablecerSegmentadores</t>
  </si>
  <si>
    <t>mod_UIHelper</t>
  </si>
  <si>
    <t>Recorre las cachés de segmentadores del libro y borra sus filtros manuales.</t>
  </si>
  <si>
    <t>ProtegerHoja / HojaExiste / OptimizarEntorno</t>
  </si>
  <si>
    <t>Auxiliares: proteger o desproteger una hoja (sin contraseña, para que el libro sea auditable), verificar que exista una hoja y desactivar/restaurar pantalla, eventos y cálculo mientras se actualiza.</t>
  </si>
  <si>
    <t>Ninguna macro contiene rutas escritas: la ruta del dataset se administra en la celda Ruta_Datos.</t>
  </si>
  <si>
    <t>8. SUPUESTOS Y NOTAS DE CALIDAD DE DATOS</t>
  </si>
  <si>
    <t>• Las categorías del dataset original no coinciden con los productos; se reasignan por prefijo de SKU (ver Productos). Con esa asignación los márgenes por categoría resultan coherentes con los costos cargados.</t>
  </si>
  <si>
    <t>• Ingresos = Bultos × Precio_Mayorista. Las transacciones duplicadas se eliminan antes de calcular cualquier indicador.</t>
  </si>
  <si>
    <t>• Las metas se definen por categoría y mes. Al filtrar por región, Meta y Cumplimiento se ocultan para no mostrar un porcentaje engañoso.</t>
  </si>
  <si>
    <t>• En el dataset el precio por bulto no depende del SKU, por lo que una parte de las ventas queda por debajo del costo unitario (margen negativo en esas operaciones); el margen global es el promedio.</t>
  </si>
  <si>
    <t>Prefijo_SKU</t>
  </si>
  <si>
    <t>ALM</t>
  </si>
  <si>
    <t>BEB</t>
  </si>
  <si>
    <t>LAC</t>
  </si>
  <si>
    <t>LIM</t>
  </si>
  <si>
    <t>KPI del Dashboard (fórmulas de cubo: responden a los segmentadores y a la línea de tiempo)</t>
  </si>
  <si>
    <t>Indicador</t>
  </si>
  <si>
    <t>Valor (cubo)</t>
  </si>
  <si>
    <t>Valor mostrado</t>
  </si>
  <si>
    <t>Ingresos sin filtros (referencia)</t>
  </si>
  <si>
    <t>Datos hasta (fecha de la última venta)</t>
  </si>
  <si>
    <t>Estado de filtros</t>
  </si>
  <si>
    <t>• La hoja Dinamicas contiene las tablas dinámicas y el bloque de KPI (fórmulas de cubo) que alimentan el Dashboard. Las tablas maestras (Fact_costo, Dim_Categoria y medida) están ocultas: clic derecho sobre una pestaña &gt; Mostrar.</t>
  </si>
  <si>
    <t>• Segmentadores (Fecha, Categoría, Región): están vinculados a todas las tablas dinámicas y gráficos, por lo que cualquier selección actualiza todo el tablero. El botón "Restablecer filtros" los deja todos sin filtros.</t>
  </si>
  <si>
    <t>(Ingresos del último mes con ventas - Ingresos del mes anterior) / Ingresos del mes anterior</t>
  </si>
  <si>
    <t>Variación mensual del último mes de la selección (el mes anterior se toma del calendario aunque quede fuera del filtro de fechas); alimenta la tarjeta del Dashboard.</t>
  </si>
  <si>
    <t>• Dashboard: panel ejecutivo con indicadores (ingresos, bultos, variación mensual, margen, costos y cumplimiento de objetivos), gráficos dinámicos y segmentadores. "Datos hasta" muestra la fecha de la última venta cargada (medida Fecha Última Venta).</t>
  </si>
  <si>
    <t>C:\Users\cecil\Desktop\Dataset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</si>
</sst>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 &quot;#,##0.0,,&quot; M&quot;"/>
    <numFmt numFmtId="166" formatCode="0.0%"/>
    <numFmt numFmtId="167" formatCode="\+0.0%;\-0.0%;0.0%"/>
    <numFmt numFmtId="168" formatCode="dd/mm/yyyy"/>
  </numFmts>
  <fonts count="2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FFFFFF"/>
      <name val="Calibri"/>
    </font>
    <font>
      <sz val="11"/>
      <color rgb="FFFFFFFF"/>
      <name val="Calibri"/>
    </font>
    <font>
      <b/>
      <u/>
      <sz val="11"/>
      <color rgb="FFFFFFFF"/>
      <name val="Calibri"/>
    </font>
    <font>
      <b/>
      <sz val="13"/>
      <color rgb="FFFFFFFF"/>
      <name val="Calibri"/>
    </font>
    <font>
      <sz val="11"/>
      <color rgb="FF262626"/>
      <name val="Calibri"/>
    </font>
    <font>
      <b/>
      <sz val="11"/>
      <color rgb="FF262626"/>
      <name val="Calibri"/>
    </font>
    <font>
      <b/>
      <sz val="11"/>
      <color rgb="FF1F3864"/>
      <name val="Calibri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1F3864"/>
      </patternFill>
    </fill>
    <fill>
      <patternFill patternType="solid">
        <fgColor rgb="FF4F81BD"/>
      </patternFill>
    </fill>
    <fill>
      <patternFill patternType="solid">
        <fgColor rgb="FFFFF2CC"/>
      </patternFill>
    </fill>
    <fill>
      <patternFill patternType="solid">
        <fgColor rgb="FFDCE6F1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8" fillId="2" borderId="0" applyNumberFormat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40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pivotButton="1"/>
    <xf numFmtId="4" fontId="0" fillId="0" borderId="0" xfId="0" applyNumberFormat="1"/>
    <xf numFmtId="10" fontId="0" fillId="0" borderId="0" xfId="0" applyNumberFormat="1"/>
    <xf numFmtId="0" fontId="3" fillId="0" borderId="0" xfId="0" applyFont="1"/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164" fontId="0" fillId="0" borderId="0" xfId="0" applyNumberFormat="1"/>
    <xf numFmtId="3" fontId="0" fillId="0" borderId="0" xfId="0" applyNumberFormat="1"/>
    <xf numFmtId="0" fontId="3" fillId="0" borderId="0" xfId="0" applyFont="1" applyAlignment="1">
      <alignment vertical="center"/>
    </xf>
    <xf numFmtId="0" fontId="9" fillId="2" borderId="0" xfId="1" applyFont="1"/>
    <xf numFmtId="0" fontId="10" fillId="2" borderId="0" xfId="1" applyFont="1"/>
    <xf numFmtId="0" fontId="2" fillId="0" borderId="0" xfId="0" applyFont="1"/>
    <xf numFmtId="0" fontId="11" fillId="0" borderId="0" xfId="0" applyFont="1"/>
    <xf numFmtId="10" fontId="0" fillId="0" borderId="0" xfId="2" applyNumberFormat="1" applyFont="1"/>
    <xf numFmtId="0" fontId="12" fillId="3" borderId="0" xfId="3" applyFont="1" applyFill="1" applyAlignment="1">
      <alignment vertical="center"/>
    </xf>
    <xf numFmtId="0" fontId="1" fillId="3" borderId="0" xfId="3" applyFill="1"/>
    <xf numFmtId="0" fontId="1" fillId="0" borderId="0" xfId="3"/>
    <xf numFmtId="0" fontId="13" fillId="3" borderId="0" xfId="3" applyFont="1" applyFill="1"/>
    <xf numFmtId="0" fontId="14" fillId="4" borderId="0" xfId="3" applyFont="1" applyFill="1"/>
    <xf numFmtId="0" fontId="1" fillId="4" borderId="0" xfId="3" applyFill="1"/>
    <xf numFmtId="0" fontId="15" fillId="4" borderId="0" xfId="3" applyFont="1" applyFill="1"/>
    <xf numFmtId="0" fontId="17" fillId="0" borderId="1" xfId="3" applyFont="1" applyBorder="1" applyAlignment="1">
      <alignment vertical="top" wrapText="1"/>
    </xf>
    <xf numFmtId="0" fontId="16" fillId="0" borderId="1" xfId="3" applyFont="1" applyBorder="1" applyAlignment="1">
      <alignment vertical="top" wrapText="1"/>
    </xf>
    <xf numFmtId="0" fontId="16" fillId="5" borderId="1" xfId="3" applyFont="1" applyFill="1" applyBorder="1" applyAlignment="1">
      <alignment vertical="top" wrapText="1"/>
    </xf>
    <xf numFmtId="0" fontId="18" fillId="6" borderId="1" xfId="3" applyFont="1" applyFill="1" applyBorder="1" applyAlignment="1">
      <alignment vertical="center" wrapText="1"/>
    </xf>
    <xf numFmtId="0" fontId="19" fillId="0" borderId="0" xfId="0" applyFon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7" fillId="0" borderId="0" xfId="0" applyFont="1"/>
    <xf numFmtId="0" fontId="16" fillId="0" borderId="0" xfId="3" applyFont="1" applyAlignment="1">
      <alignment vertical="top" wrapText="1"/>
    </xf>
    <xf numFmtId="0" fontId="1" fillId="0" borderId="0" xfId="3"/>
  </cellXfs>
  <cellStyles count="4">
    <cellStyle name="Énfasis1" xfId="1" builtinId="29"/>
    <cellStyle name="Normal" xfId="0" builtinId="0"/>
    <cellStyle name="Normal 2" xfId="3" xr:uid="{5D649611-612A-4EC3-8FEC-C23706D41B8A}"/>
    <cellStyle name="Porcentaje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&quot;$&quot;* #,##0.00_);_(&quot;$&quot;* \(#,##0.00\);_(&quot;$&quot;* &quot;-&quot;??_);_(@_)"/>
    </dxf>
    <dxf>
      <numFmt numFmtId="14" formatCode="0.00%"/>
    </dxf>
    <dxf>
      <numFmt numFmtId="4" formatCode="#,##0.00"/>
    </dxf>
    <dxf>
      <numFmt numFmtId="3" formatCode="#,##0"/>
    </dxf>
    <dxf>
      <numFmt numFmtId="164" formatCode="_(&quot;$&quot;* #,##0.00_);_(&quot;$&quot;* \(#,##0.00\);_(&quot;$&quot;* &quot;-&quot;??_);_(@_)"/>
    </dxf>
  </dxfs>
  <tableStyles count="0" defaultTableStyle="TableStyleMedium2" defaultPivotStyle="PivotStyleLight16"/>
  <colors>
    <mruColors>
      <color rgb="FFF2F4F7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F11" s="14"/>
        <tr r="AF11" s="14"/>
        <tr r="AB8" s="14"/>
        <tr r="AB8" s="14"/>
        <tr r="AB8" s="14"/>
        <tr r="AB8" s="14"/>
        <tr r="AF8" s="14"/>
        <tr r="AF8" s="14"/>
        <tr r="AF8" s="14"/>
        <tr r="AB10" s="14"/>
        <tr r="AB10" s="14"/>
        <tr r="AB10" s="14"/>
        <tr r="AB10" s="14"/>
        <tr r="AF10" s="14"/>
        <tr r="AF10" s="14"/>
        <tr r="AF10" s="14"/>
        <tr r="AF9" s="14"/>
        <tr r="AF9" s="14"/>
        <tr r="AF9" s="14"/>
        <tr r="AB6" s="14"/>
        <tr r="AB6" s="14"/>
        <tr r="AB6" s="14"/>
        <tr r="AB6" s="14"/>
        <tr r="AB5" s="14"/>
        <tr r="AB5" s="14"/>
        <tr r="AB5" s="14"/>
        <tr r="AB5" s="14"/>
        <tr r="AB11" s="14"/>
        <tr r="AB11" s="14"/>
        <tr r="AB11" s="14"/>
        <tr r="AB11" s="14"/>
        <tr r="AB13" s="14"/>
        <tr r="AB7" s="14"/>
        <tr r="AB7" s="14"/>
        <tr r="AB7" s="14"/>
        <tr r="AB7" s="14"/>
        <tr r="AB14" s="14"/>
        <tr r="AB12" s="14"/>
        <tr r="AB12" s="14"/>
        <tr r="AB12" s="14"/>
        <tr r="AB12" s="14"/>
        <tr r="AF7" s="14"/>
        <tr r="AF7" s="14"/>
        <tr r="AF6" s="14"/>
        <tr r="AF6" s="14"/>
        <tr r="AF5" s="14"/>
        <tr r="AF5" s="14"/>
        <tr r="AB9" s="14"/>
        <tr r="AB9" s="14"/>
        <tr r="AB9" s="14"/>
        <tr r="AB9" s="14"/>
        <tr r="AF12" s="14"/>
        <tr r="AF12" s="14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1.xml"/><Relationship Id="rId21" Type="http://customschemas.google.com/relationships/workbookmetadata" Target="metadata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9" Type="http://schemas.openxmlformats.org/officeDocument/2006/relationships/customXml" Target="../customXml/item1.xml"/><Relationship Id="rId11" Type="http://schemas.openxmlformats.org/officeDocument/2006/relationships/pivotCacheDefinition" Target="pivotCache/pivotCacheDefinition5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5" Type="http://schemas.openxmlformats.org/officeDocument/2006/relationships/worksheet" Target="worksheets/sheet5.xml"/><Relationship Id="rId61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1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6.xml"/><Relationship Id="rId17" Type="http://schemas.microsoft.com/office/2011/relationships/timelineCache" Target="timelineCaches/timelineCache1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2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[ProyectoFinal_CeciliaGaveglio_ConsumoDistribucion.xlsm]Dinamicas!Ingresos_totales_mes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Evolución</a:t>
            </a:r>
            <a:r>
              <a:rPr lang="en-US" baseline="0"/>
              <a:t> de Ingresos por mes</a:t>
            </a:r>
            <a:endParaRPr lang="en-US"/>
          </a:p>
        </c:rich>
      </c:tx>
      <c:layout>
        <c:manualLayout>
          <c:xMode val="edge"/>
          <c:yMode val="edge"/>
          <c:x val="0.33122926315357409"/>
          <c:y val="9.1172615399123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968771797671381"/>
          <c:y val="0.32882812500000003"/>
          <c:w val="0.87304410726935766"/>
          <c:h val="0.34270915354330711"/>
        </c:manualLayout>
      </c:layout>
      <c:lineChart>
        <c:grouping val="standard"/>
        <c:varyColors val="0"/>
        <c:ser>
          <c:idx val="0"/>
          <c:order val="0"/>
          <c:tx>
            <c:strRef>
              <c:f>Dinamicas!$P$4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Dinamicas!$N$5:$O$17</c:f>
              <c:multiLvlStrCache>
                <c:ptCount val="12"/>
                <c:lvl>
                  <c:pt idx="0">
                    <c:v>2026</c:v>
                  </c:pt>
                  <c:pt idx="1">
                    <c:v>2026</c:v>
                  </c:pt>
                  <c:pt idx="2">
                    <c:v>2026</c:v>
                  </c:pt>
                  <c:pt idx="3">
                    <c:v>2026</c:v>
                  </c:pt>
                  <c:pt idx="4">
                    <c:v>2026</c:v>
                  </c:pt>
                  <c:pt idx="5">
                    <c:v>2026</c:v>
                  </c:pt>
                  <c:pt idx="6">
                    <c:v>2026</c:v>
                  </c:pt>
                  <c:pt idx="7">
                    <c:v>2026</c:v>
                  </c:pt>
                  <c:pt idx="8">
                    <c:v>2026</c:v>
                  </c:pt>
                  <c:pt idx="9">
                    <c:v>2026</c:v>
                  </c:pt>
                  <c:pt idx="10">
                    <c:v>2026</c:v>
                  </c:pt>
                  <c:pt idx="11">
                    <c:v>2026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Dinamicas!$P$5:$P$17</c:f>
              <c:numCache>
                <c:formatCode>#,##0.00</c:formatCode>
                <c:ptCount val="12"/>
                <c:pt idx="0">
                  <c:v>214940611</c:v>
                </c:pt>
                <c:pt idx="1">
                  <c:v>200605363</c:v>
                </c:pt>
                <c:pt idx="2">
                  <c:v>217358330</c:v>
                </c:pt>
                <c:pt idx="3">
                  <c:v>212215701</c:v>
                </c:pt>
                <c:pt idx="4">
                  <c:v>210882302</c:v>
                </c:pt>
                <c:pt idx="5">
                  <c:v>206016156</c:v>
                </c:pt>
                <c:pt idx="6">
                  <c:v>221319356</c:v>
                </c:pt>
                <c:pt idx="7">
                  <c:v>226737933</c:v>
                </c:pt>
                <c:pt idx="8">
                  <c:v>217422719</c:v>
                </c:pt>
                <c:pt idx="9">
                  <c:v>224446975</c:v>
                </c:pt>
                <c:pt idx="10">
                  <c:v>220711846</c:v>
                </c:pt>
                <c:pt idx="11">
                  <c:v>229506989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B-4731-AE66-0E572ABA5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746351"/>
        <c:axId val="1340256751"/>
      </c:lineChart>
      <c:catAx>
        <c:axId val="13407463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256751"/>
        <c:crosses val="autoZero"/>
        <c:auto val="1"/>
        <c:lblAlgn val="ctr"/>
        <c:lblOffset val="100"/>
        <c:noMultiLvlLbl val="0"/>
      </c:catAx>
      <c:valAx>
        <c:axId val="1340256751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6351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[ProyectoFinal_CeciliaGaveglio_ConsumoDistribucion.xlsm]Dinamicas!ranking_segmentado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Ranking de</a:t>
            </a:r>
            <a:r>
              <a:rPr lang="en-US" baseline="0"/>
              <a:t> Productos por Ingresos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Dinamicas!$T$4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Dinamicas!$R$5:$S$12</c:f>
              <c:multiLvlStrCache>
                <c:ptCount val="8"/>
                <c:lvl>
                  <c:pt idx="0">
                    <c:v>Aceite de Girasol 1.5L</c:v>
                  </c:pt>
                  <c:pt idx="1">
                    <c:v>Arroz Integral 1kg</c:v>
                  </c:pt>
                  <c:pt idx="2">
                    <c:v>Gaseosa Cola 2.25L</c:v>
                  </c:pt>
                  <c:pt idx="3">
                    <c:v>Cerveza Rubia Pack</c:v>
                  </c:pt>
                  <c:pt idx="4">
                    <c:v>Leche Entera Larga Vida</c:v>
                  </c:pt>
                  <c:pt idx="5">
                    <c:v>Queso Cremoso kg</c:v>
                  </c:pt>
                  <c:pt idx="6">
                    <c:v>Jabón Líquido Ropa</c:v>
                  </c:pt>
                  <c:pt idx="7">
                    <c:v>Detergente Concentrado</c:v>
                  </c:pt>
                </c:lvl>
                <c:lvl>
                  <c:pt idx="0">
                    <c:v>Almacén</c:v>
                  </c:pt>
                  <c:pt idx="2">
                    <c:v>Bebidas</c:v>
                  </c:pt>
                  <c:pt idx="4">
                    <c:v>Lácteos</c:v>
                  </c:pt>
                  <c:pt idx="6">
                    <c:v>Limpieza</c:v>
                  </c:pt>
                </c:lvl>
              </c:multiLvlStrCache>
            </c:multiLvlStrRef>
          </c:cat>
          <c:val>
            <c:numRef>
              <c:f>Dinamicas!$T$5:$T$12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69-4C44-89B1-10FF16A2D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40741711"/>
        <c:axId val="1340224111"/>
      </c:barChart>
      <c:catAx>
        <c:axId val="13407417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224111"/>
        <c:crosses val="autoZero"/>
        <c:auto val="1"/>
        <c:lblAlgn val="ctr"/>
        <c:lblOffset val="100"/>
        <c:noMultiLvlLbl val="0"/>
      </c:catAx>
      <c:valAx>
        <c:axId val="134022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4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[ProyectoFinal_CeciliaGaveglio_ConsumoDistribucion.xlsm]Dinamicas!ranking_prod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Margen %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Dinamicas!$L$4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Dinamicas!$K$5:$K$9</c:f>
              <c:strCache>
                <c:ptCount val="4"/>
                <c:pt idx="0">
                  <c:v>Almacén</c:v>
                </c:pt>
                <c:pt idx="1">
                  <c:v>Bebidas</c:v>
                </c:pt>
                <c:pt idx="2">
                  <c:v>Lácteos</c:v>
                </c:pt>
                <c:pt idx="3">
                  <c:v>Limpieza</c:v>
                </c:pt>
              </c:strCache>
            </c:strRef>
          </c:cat>
          <c:val>
            <c:numRef>
              <c:f>Dinamicas!$L$5:$L$9</c:f>
              <c:numCache>
                <c:formatCode>0.00%</c:formatCode>
                <c:ptCount val="4"/>
                <c:pt idx="0">
                  <c:v>0.25103600958616645</c:v>
                </c:pt>
                <c:pt idx="1">
                  <c:v>0.19971972397461996</c:v>
                </c:pt>
                <c:pt idx="2">
                  <c:v>0.27979899944369868</c:v>
                </c:pt>
                <c:pt idx="3">
                  <c:v>0.30023784557770705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2DA-41EE-9EF8-3BFE462094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639011536"/>
        <c:axId val="454504400"/>
      </c:barChart>
      <c:catAx>
        <c:axId val="163901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4400"/>
        <c:crosses val="autoZero"/>
        <c:auto val="1"/>
        <c:lblAlgn val="ctr"/>
        <c:lblOffset val="100"/>
        <c:noMultiLvlLbl val="0"/>
      </c:catAx>
      <c:valAx>
        <c:axId val="45450440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3901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[ProyectoFinal_CeciliaGaveglio_ConsumoDistribucion.xlsm]Dinamicas!ventas_vs_meta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 vs Meta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Dinamicas!$X$4</c:f>
              <c:strCache>
                <c:ptCount val="1"/>
                <c:pt idx="0">
                  <c:v>Ingresos Totales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Dinamicas!$V$5:$W$17</c:f>
              <c:multiLvlStrCache>
                <c:ptCount val="12"/>
                <c:lvl>
                  <c:pt idx="0">
                    <c:v>2026</c:v>
                  </c:pt>
                  <c:pt idx="1">
                    <c:v>2026</c:v>
                  </c:pt>
                  <c:pt idx="2">
                    <c:v>2026</c:v>
                  </c:pt>
                  <c:pt idx="3">
                    <c:v>2026</c:v>
                  </c:pt>
                  <c:pt idx="4">
                    <c:v>2026</c:v>
                  </c:pt>
                  <c:pt idx="5">
                    <c:v>2026</c:v>
                  </c:pt>
                  <c:pt idx="6">
                    <c:v>2026</c:v>
                  </c:pt>
                  <c:pt idx="7">
                    <c:v>2026</c:v>
                  </c:pt>
                  <c:pt idx="8">
                    <c:v>2026</c:v>
                  </c:pt>
                  <c:pt idx="9">
                    <c:v>2026</c:v>
                  </c:pt>
                  <c:pt idx="10">
                    <c:v>2026</c:v>
                  </c:pt>
                  <c:pt idx="11">
                    <c:v>2026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Dinamicas!$X$5:$X$17</c:f>
              <c:numCache>
                <c:formatCode>#,##0</c:formatCode>
                <c:ptCount val="12"/>
                <c:pt idx="0">
                  <c:v>214940611</c:v>
                </c:pt>
                <c:pt idx="1">
                  <c:v>200605363</c:v>
                </c:pt>
                <c:pt idx="2">
                  <c:v>217358330</c:v>
                </c:pt>
                <c:pt idx="3">
                  <c:v>212215701</c:v>
                </c:pt>
                <c:pt idx="4">
                  <c:v>210882302</c:v>
                </c:pt>
                <c:pt idx="5">
                  <c:v>206016156</c:v>
                </c:pt>
                <c:pt idx="6">
                  <c:v>221319356</c:v>
                </c:pt>
                <c:pt idx="7">
                  <c:v>226737933</c:v>
                </c:pt>
                <c:pt idx="8">
                  <c:v>217422719</c:v>
                </c:pt>
                <c:pt idx="9">
                  <c:v>224446975</c:v>
                </c:pt>
                <c:pt idx="10">
                  <c:v>220711846</c:v>
                </c:pt>
                <c:pt idx="11">
                  <c:v>229506989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DB-4A72-8D61-FA9B58B7B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2725504"/>
        <c:axId val="2024638000"/>
      </c:barChart>
      <c:lineChart>
        <c:grouping val="standard"/>
        <c:varyColors val="0"/>
        <c:ser>
          <c:idx val="1"/>
          <c:order val="1"/>
          <c:tx>
            <c:strRef>
              <c:f>Dinamicas!$Y$4</c:f>
              <c:strCache>
                <c:ptCount val="1"/>
                <c:pt idx="0">
                  <c:v>Meta Ventas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Dinamicas!$V$5:$W$17</c:f>
              <c:multiLvlStrCache>
                <c:ptCount val="12"/>
                <c:lvl>
                  <c:pt idx="0">
                    <c:v>2026</c:v>
                  </c:pt>
                  <c:pt idx="1">
                    <c:v>2026</c:v>
                  </c:pt>
                  <c:pt idx="2">
                    <c:v>2026</c:v>
                  </c:pt>
                  <c:pt idx="3">
                    <c:v>2026</c:v>
                  </c:pt>
                  <c:pt idx="4">
                    <c:v>2026</c:v>
                  </c:pt>
                  <c:pt idx="5">
                    <c:v>2026</c:v>
                  </c:pt>
                  <c:pt idx="6">
                    <c:v>2026</c:v>
                  </c:pt>
                  <c:pt idx="7">
                    <c:v>2026</c:v>
                  </c:pt>
                  <c:pt idx="8">
                    <c:v>2026</c:v>
                  </c:pt>
                  <c:pt idx="9">
                    <c:v>2026</c:v>
                  </c:pt>
                  <c:pt idx="10">
                    <c:v>2026</c:v>
                  </c:pt>
                  <c:pt idx="11">
                    <c:v>2026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Dinamicas!$Y$5:$Y$17</c:f>
              <c:numCache>
                <c:formatCode>#,##0</c:formatCode>
                <c:ptCount val="12"/>
                <c:pt idx="0">
                  <c:v>219492000</c:v>
                </c:pt>
                <c:pt idx="1">
                  <c:v>297080340</c:v>
                </c:pt>
                <c:pt idx="2">
                  <c:v>195641252</c:v>
                </c:pt>
                <c:pt idx="3">
                  <c:v>319241287</c:v>
                </c:pt>
                <c:pt idx="4">
                  <c:v>204280752</c:v>
                </c:pt>
                <c:pt idx="5">
                  <c:v>236728537</c:v>
                </c:pt>
                <c:pt idx="6">
                  <c:v>238694379</c:v>
                </c:pt>
                <c:pt idx="7">
                  <c:v>325781372</c:v>
                </c:pt>
                <c:pt idx="8">
                  <c:v>177209466</c:v>
                </c:pt>
                <c:pt idx="9">
                  <c:v>168184179</c:v>
                </c:pt>
                <c:pt idx="10">
                  <c:v>269449511</c:v>
                </c:pt>
                <c:pt idx="11">
                  <c:v>268732843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DB-4A72-8D61-FA9B58B7B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725504"/>
        <c:axId val="2024638000"/>
      </c:lineChart>
      <c:catAx>
        <c:axId val="165272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638000"/>
        <c:crosses val="autoZero"/>
        <c:auto val="1"/>
        <c:lblAlgn val="ctr"/>
        <c:lblOffset val="100"/>
        <c:noMultiLvlLbl val="0"/>
      </c:catAx>
      <c:valAx>
        <c:axId val="202463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72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Instrucciones'!A1"/><Relationship Id="rId3" Type="http://schemas.openxmlformats.org/officeDocument/2006/relationships/image" Target="../media/image1.png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3.xml"/><Relationship Id="rId4" Type="http://schemas.microsoft.com/office/2007/relationships/hdphoto" Target="../media/hdphoto1.wdp"/><Relationship Id="rId9" Type="http://schemas.openxmlformats.org/officeDocument/2006/relationships/hyperlink" Target="#'Dinamica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Dashboard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Dashboard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Dashboard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861060</xdr:colOff>
      <xdr:row>10</xdr:row>
      <xdr:rowOff>55880</xdr:rowOff>
    </xdr:from>
    <xdr:to>
      <xdr:col>11</xdr:col>
      <xdr:colOff>824230</xdr:colOff>
      <xdr:row>20</xdr:row>
      <xdr:rowOff>33020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70C897E-309E-43D7-8050-ADD64B3F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839470</xdr:colOff>
      <xdr:row>20</xdr:row>
      <xdr:rowOff>157480</xdr:rowOff>
    </xdr:from>
    <xdr:to>
      <xdr:col>7</xdr:col>
      <xdr:colOff>114300</xdr:colOff>
      <xdr:row>38</xdr:row>
      <xdr:rowOff>58420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6FD16E3-C046-48E7-B32E-0E9A1E5D4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22860</xdr:colOff>
      <xdr:row>26</xdr:row>
      <xdr:rowOff>152401</xdr:rowOff>
    </xdr:from>
    <xdr:to>
      <xdr:col>2</xdr:col>
      <xdr:colOff>647700</xdr:colOff>
      <xdr:row>35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Region_Geografica">
              <a:extLst>
                <a:ext uri="{FF2B5EF4-FFF2-40B4-BE49-F238E27FC236}">
                  <a16:creationId xmlns:a16="http://schemas.microsoft.com/office/drawing/2014/main" id="{E79515BE-322E-4B68-892B-6694E2F419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Geografi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953001"/>
              <a:ext cx="1501140" cy="15087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45721</xdr:colOff>
      <xdr:row>2</xdr:row>
      <xdr:rowOff>22861</xdr:rowOff>
    </xdr:from>
    <xdr:to>
      <xdr:col>2</xdr:col>
      <xdr:colOff>678180</xdr:colOff>
      <xdr:row>10</xdr:row>
      <xdr:rowOff>83821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E1EC46FB-DC38-B310-D510-CBCF1B795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1" y="434341"/>
          <a:ext cx="1508759" cy="1524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190500</xdr:colOff>
      <xdr:row>20</xdr:row>
      <xdr:rowOff>170180</xdr:rowOff>
    </xdr:from>
    <xdr:to>
      <xdr:col>11</xdr:col>
      <xdr:colOff>784860</xdr:colOff>
      <xdr:row>38</xdr:row>
      <xdr:rowOff>59690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F59831D-4E48-43FC-8B51-108A38D34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83820</xdr:colOff>
      <xdr:row>9</xdr:row>
      <xdr:rowOff>129540</xdr:rowOff>
    </xdr:from>
    <xdr:to>
      <xdr:col>2</xdr:col>
      <xdr:colOff>617220</xdr:colOff>
      <xdr:row>17</xdr:row>
      <xdr:rowOff>99060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">
              <a:extLst>
                <a:ext uri="{FF2B5EF4-FFF2-40B4-BE49-F238E27FC236}">
                  <a16:creationId xmlns:a16="http://schemas.microsoft.com/office/drawing/2014/main" id="{48A51252-7F3A-49B7-B43B-9D98C751B5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20" y="1821180"/>
              <a:ext cx="1501140" cy="1432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822960</xdr:colOff>
      <xdr:row>1</xdr:row>
      <xdr:rowOff>259080</xdr:rowOff>
    </xdr:from>
    <xdr:to>
      <xdr:col>11</xdr:col>
      <xdr:colOff>769620</xdr:colOff>
      <xdr:row>6</xdr:row>
      <xdr:rowOff>68582</xdr:rowOff>
    </xdr:to>
    <xdr:pic macro="[0]!RefrescarDashboardCompleto">
      <xdr:nvPicPr>
        <xdr:cNvPr id="6" name="Imagen 5">
          <a:extLst>
            <a:ext uri="{FF2B5EF4-FFF2-40B4-BE49-F238E27FC236}">
              <a16:creationId xmlns:a16="http://schemas.microsoft.com/office/drawing/2014/main" id="{7C6CAD95-9C5F-9454-7BA0-EEFC1A127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16340" y="342900"/>
          <a:ext cx="822960" cy="868682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18</xdr:row>
      <xdr:rowOff>0</xdr:rowOff>
    </xdr:from>
    <xdr:to>
      <xdr:col>2</xdr:col>
      <xdr:colOff>655320</xdr:colOff>
      <xdr:row>26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ia">
              <a:extLst>
                <a:ext uri="{FF2B5EF4-FFF2-40B4-BE49-F238E27FC236}">
                  <a16:creationId xmlns:a16="http://schemas.microsoft.com/office/drawing/2014/main" id="{3E62BC25-7A6A-8368-75DA-A8D10688C1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12" y="3367548"/>
              <a:ext cx="1497453" cy="15815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835660</xdr:colOff>
      <xdr:row>38</xdr:row>
      <xdr:rowOff>167640</xdr:rowOff>
    </xdr:from>
    <xdr:to>
      <xdr:col>11</xdr:col>
      <xdr:colOff>782320</xdr:colOff>
      <xdr:row>52</xdr:row>
      <xdr:rowOff>20320</xdr:rowOff>
    </xdr:to>
    <xdr:graphicFrame macro="">
      <xdr:nvGraphicFramePr>
        <xdr:cNvPr id="28" name="Chart Ingresos vs Meta">
          <a:extLst>
            <a:ext uri="{FF2B5EF4-FFF2-40B4-BE49-F238E27FC236}">
              <a16:creationId xmlns:a16="http://schemas.microsoft.com/office/drawing/2014/main" id="{DBEF6D9D-B064-C7A2-98DC-103D02BA8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835660</xdr:colOff>
      <xdr:row>52</xdr:row>
      <xdr:rowOff>71120</xdr:rowOff>
    </xdr:from>
    <xdr:to>
      <xdr:col>11</xdr:col>
      <xdr:colOff>782320</xdr:colOff>
      <xdr:row>54</xdr:row>
      <xdr:rowOff>137160</xdr:rowOff>
    </xdr:to>
    <xdr:sp macro="" textlink="">
      <xdr:nvSpPr>
        <xdr:cNvPr id="32" name="Nota_Metas">
          <a:extLst>
            <a:ext uri="{FF2B5EF4-FFF2-40B4-BE49-F238E27FC236}">
              <a16:creationId xmlns:a16="http://schemas.microsoft.com/office/drawing/2014/main" id="{6E84E86F-7668-7DAC-FCC3-009390EB0521}"/>
            </a:ext>
          </a:extLst>
        </xdr:cNvPr>
        <xdr:cNvSpPr txBox="1"/>
      </xdr:nvSpPr>
      <xdr:spPr>
        <a:xfrm>
          <a:off x="1803400" y="9626600"/>
          <a:ext cx="7848600" cy="43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900" i="1">
              <a:solidFill>
                <a:srgbClr val="595959"/>
              </a:solidFill>
            </a:rPr>
            <a:t>Nota: Cumplimiento y Desvío vs Meta se muestran solo sin filtro de región (las metas se definen por categoría y mes, no por región); con filtro de región se indica n/d.</a:t>
          </a:r>
        </a:p>
      </xdr:txBody>
    </xdr:sp>
    <xdr:clientData/>
  </xdr:twoCellAnchor>
  <xdr:twoCellAnchor>
    <xdr:from>
      <xdr:col>2</xdr:col>
      <xdr:colOff>873760</xdr:colOff>
      <xdr:row>2</xdr:row>
      <xdr:rowOff>121920</xdr:rowOff>
    </xdr:from>
    <xdr:to>
      <xdr:col>4</xdr:col>
      <xdr:colOff>721360</xdr:colOff>
      <xdr:row>6</xdr:row>
      <xdr:rowOff>0</xdr:rowOff>
    </xdr:to>
    <xdr:sp macro="" textlink="">
      <xdr:nvSpPr>
        <xdr:cNvPr id="33" name="Card_KPI_1">
          <a:extLst>
            <a:ext uri="{FF2B5EF4-FFF2-40B4-BE49-F238E27FC236}">
              <a16:creationId xmlns:a16="http://schemas.microsoft.com/office/drawing/2014/main" id="{B4F9CE49-0464-B476-F96F-0226C9230D6C}"/>
            </a:ext>
          </a:extLst>
        </xdr:cNvPr>
        <xdr:cNvSpPr/>
      </xdr:nvSpPr>
      <xdr:spPr>
        <a:xfrm>
          <a:off x="1841500" y="5334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Ingresos Totales</a:t>
          </a:r>
        </a:p>
      </xdr:txBody>
    </xdr:sp>
    <xdr:clientData/>
  </xdr:twoCellAnchor>
  <xdr:twoCellAnchor>
    <xdr:from>
      <xdr:col>3</xdr:col>
      <xdr:colOff>99060</xdr:colOff>
      <xdr:row>4</xdr:row>
      <xdr:rowOff>35560</xdr:rowOff>
    </xdr:from>
    <xdr:to>
      <xdr:col>4</xdr:col>
      <xdr:colOff>619760</xdr:colOff>
      <xdr:row>5</xdr:row>
      <xdr:rowOff>132080</xdr:rowOff>
    </xdr:to>
    <xdr:sp macro="" textlink="Dinamicas!$AC$5">
      <xdr:nvSpPr>
        <xdr:cNvPr id="34" name="Valor_KPI_1">
          <a:extLst>
            <a:ext uri="{FF2B5EF4-FFF2-40B4-BE49-F238E27FC236}">
              <a16:creationId xmlns:a16="http://schemas.microsoft.com/office/drawing/2014/main" id="{9B9A35B1-B31B-7A6B-BEEC-1523221A6A7D}"/>
            </a:ext>
          </a:extLst>
        </xdr:cNvPr>
        <xdr:cNvSpPr txBox="1"/>
      </xdr:nvSpPr>
      <xdr:spPr>
        <a:xfrm>
          <a:off x="1943100" y="8128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6F0DA28A-D368-4BBC-AD20-B52F6DF14ABF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$ 2.602,2 M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873760</xdr:colOff>
      <xdr:row>2</xdr:row>
      <xdr:rowOff>121920</xdr:rowOff>
    </xdr:from>
    <xdr:to>
      <xdr:col>6</xdr:col>
      <xdr:colOff>706120</xdr:colOff>
      <xdr:row>6</xdr:row>
      <xdr:rowOff>0</xdr:rowOff>
    </xdr:to>
    <xdr:sp macro="" textlink="">
      <xdr:nvSpPr>
        <xdr:cNvPr id="35" name="Card_KPI_2">
          <a:extLst>
            <a:ext uri="{FF2B5EF4-FFF2-40B4-BE49-F238E27FC236}">
              <a16:creationId xmlns:a16="http://schemas.microsoft.com/office/drawing/2014/main" id="{B3798B6B-517D-A273-367E-ACD6607492F9}"/>
            </a:ext>
          </a:extLst>
        </xdr:cNvPr>
        <xdr:cNvSpPr/>
      </xdr:nvSpPr>
      <xdr:spPr>
        <a:xfrm>
          <a:off x="3594100" y="5334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Costos Totales</a:t>
          </a:r>
        </a:p>
      </xdr:txBody>
    </xdr:sp>
    <xdr:clientData/>
  </xdr:twoCellAnchor>
  <xdr:twoCellAnchor>
    <xdr:from>
      <xdr:col>5</xdr:col>
      <xdr:colOff>83820</xdr:colOff>
      <xdr:row>4</xdr:row>
      <xdr:rowOff>35560</xdr:rowOff>
    </xdr:from>
    <xdr:to>
      <xdr:col>6</xdr:col>
      <xdr:colOff>604520</xdr:colOff>
      <xdr:row>5</xdr:row>
      <xdr:rowOff>132080</xdr:rowOff>
    </xdr:to>
    <xdr:sp macro="" textlink="Dinamicas!$AC$6">
      <xdr:nvSpPr>
        <xdr:cNvPr id="36" name="Valor_KPI_2">
          <a:extLst>
            <a:ext uri="{FF2B5EF4-FFF2-40B4-BE49-F238E27FC236}">
              <a16:creationId xmlns:a16="http://schemas.microsoft.com/office/drawing/2014/main" id="{57CA89C8-AC46-72B7-0DA4-BB01DCE57C24}"/>
            </a:ext>
          </a:extLst>
        </xdr:cNvPr>
        <xdr:cNvSpPr txBox="1"/>
      </xdr:nvSpPr>
      <xdr:spPr>
        <a:xfrm>
          <a:off x="3695700" y="8128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7C2D9FE8-99C8-48F0-B8EC-D23DB9FB8E12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$ 1.931,1 M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858520</xdr:colOff>
      <xdr:row>2</xdr:row>
      <xdr:rowOff>121920</xdr:rowOff>
    </xdr:from>
    <xdr:to>
      <xdr:col>8</xdr:col>
      <xdr:colOff>706120</xdr:colOff>
      <xdr:row>6</xdr:row>
      <xdr:rowOff>0</xdr:rowOff>
    </xdr:to>
    <xdr:sp macro="" textlink="">
      <xdr:nvSpPr>
        <xdr:cNvPr id="37" name="Card_KPI_3">
          <a:extLst>
            <a:ext uri="{FF2B5EF4-FFF2-40B4-BE49-F238E27FC236}">
              <a16:creationId xmlns:a16="http://schemas.microsoft.com/office/drawing/2014/main" id="{B66FB1A0-35DA-D4A0-EA37-1DEAE0F7BECF}"/>
            </a:ext>
          </a:extLst>
        </xdr:cNvPr>
        <xdr:cNvSpPr/>
      </xdr:nvSpPr>
      <xdr:spPr>
        <a:xfrm>
          <a:off x="5346700" y="5334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Rentabilidad (Margen)</a:t>
          </a:r>
        </a:p>
      </xdr:txBody>
    </xdr:sp>
    <xdr:clientData/>
  </xdr:twoCellAnchor>
  <xdr:twoCellAnchor>
    <xdr:from>
      <xdr:col>7</xdr:col>
      <xdr:colOff>83820</xdr:colOff>
      <xdr:row>4</xdr:row>
      <xdr:rowOff>35560</xdr:rowOff>
    </xdr:from>
    <xdr:to>
      <xdr:col>8</xdr:col>
      <xdr:colOff>604520</xdr:colOff>
      <xdr:row>5</xdr:row>
      <xdr:rowOff>132080</xdr:rowOff>
    </xdr:to>
    <xdr:sp macro="" textlink="Dinamicas!$AC$7">
      <xdr:nvSpPr>
        <xdr:cNvPr id="38" name="Valor_KPI_3">
          <a:extLst>
            <a:ext uri="{FF2B5EF4-FFF2-40B4-BE49-F238E27FC236}">
              <a16:creationId xmlns:a16="http://schemas.microsoft.com/office/drawing/2014/main" id="{8AE65CF1-B158-21D4-6E0D-1EFE3C44282D}"/>
            </a:ext>
          </a:extLst>
        </xdr:cNvPr>
        <xdr:cNvSpPr txBox="1"/>
      </xdr:nvSpPr>
      <xdr:spPr>
        <a:xfrm>
          <a:off x="5448300" y="8128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72DF6284-373D-4982-ACC7-9B047F78CCCF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$ 671,1 M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858520</xdr:colOff>
      <xdr:row>2</xdr:row>
      <xdr:rowOff>121920</xdr:rowOff>
    </xdr:from>
    <xdr:to>
      <xdr:col>10</xdr:col>
      <xdr:colOff>706120</xdr:colOff>
      <xdr:row>6</xdr:row>
      <xdr:rowOff>0</xdr:rowOff>
    </xdr:to>
    <xdr:sp macro="" textlink="">
      <xdr:nvSpPr>
        <xdr:cNvPr id="39" name="Card_KPI_4">
          <a:extLst>
            <a:ext uri="{FF2B5EF4-FFF2-40B4-BE49-F238E27FC236}">
              <a16:creationId xmlns:a16="http://schemas.microsoft.com/office/drawing/2014/main" id="{6493F651-D487-3997-A559-49A2528CC0A4}"/>
            </a:ext>
          </a:extLst>
        </xdr:cNvPr>
        <xdr:cNvSpPr/>
      </xdr:nvSpPr>
      <xdr:spPr>
        <a:xfrm>
          <a:off x="7099300" y="5334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Margen %</a:t>
          </a:r>
        </a:p>
      </xdr:txBody>
    </xdr:sp>
    <xdr:clientData/>
  </xdr:twoCellAnchor>
  <xdr:twoCellAnchor>
    <xdr:from>
      <xdr:col>9</xdr:col>
      <xdr:colOff>83820</xdr:colOff>
      <xdr:row>4</xdr:row>
      <xdr:rowOff>35560</xdr:rowOff>
    </xdr:from>
    <xdr:to>
      <xdr:col>10</xdr:col>
      <xdr:colOff>604520</xdr:colOff>
      <xdr:row>5</xdr:row>
      <xdr:rowOff>132080</xdr:rowOff>
    </xdr:to>
    <xdr:sp macro="" textlink="Dinamicas!$AC$8">
      <xdr:nvSpPr>
        <xdr:cNvPr id="40" name="Valor_KPI_4">
          <a:extLst>
            <a:ext uri="{FF2B5EF4-FFF2-40B4-BE49-F238E27FC236}">
              <a16:creationId xmlns:a16="http://schemas.microsoft.com/office/drawing/2014/main" id="{F1123EB6-5240-8E17-8E0E-C8A4B57A97CB}"/>
            </a:ext>
          </a:extLst>
        </xdr:cNvPr>
        <xdr:cNvSpPr txBox="1"/>
      </xdr:nvSpPr>
      <xdr:spPr>
        <a:xfrm>
          <a:off x="7200900" y="8128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7C1C1DD8-D455-4082-AE9B-431209048112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25,8%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873760</xdr:colOff>
      <xdr:row>6</xdr:row>
      <xdr:rowOff>76200</xdr:rowOff>
    </xdr:from>
    <xdr:to>
      <xdr:col>4</xdr:col>
      <xdr:colOff>721360</xdr:colOff>
      <xdr:row>9</xdr:row>
      <xdr:rowOff>137160</xdr:rowOff>
    </xdr:to>
    <xdr:sp macro="" textlink="">
      <xdr:nvSpPr>
        <xdr:cNvPr id="41" name="Card_KPI_5">
          <a:extLst>
            <a:ext uri="{FF2B5EF4-FFF2-40B4-BE49-F238E27FC236}">
              <a16:creationId xmlns:a16="http://schemas.microsoft.com/office/drawing/2014/main" id="{32EB6088-4FA3-DE7A-C2BB-1A270B618C71}"/>
            </a:ext>
          </a:extLst>
        </xdr:cNvPr>
        <xdr:cNvSpPr/>
      </xdr:nvSpPr>
      <xdr:spPr>
        <a:xfrm>
          <a:off x="1841500" y="12192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Cumplimiento vs Meta</a:t>
          </a:r>
        </a:p>
      </xdr:txBody>
    </xdr:sp>
    <xdr:clientData/>
  </xdr:twoCellAnchor>
  <xdr:twoCellAnchor>
    <xdr:from>
      <xdr:col>3</xdr:col>
      <xdr:colOff>99060</xdr:colOff>
      <xdr:row>7</xdr:row>
      <xdr:rowOff>172720</xdr:rowOff>
    </xdr:from>
    <xdr:to>
      <xdr:col>4</xdr:col>
      <xdr:colOff>619760</xdr:colOff>
      <xdr:row>9</xdr:row>
      <xdr:rowOff>86360</xdr:rowOff>
    </xdr:to>
    <xdr:sp macro="" textlink="Dinamicas!$AC$9">
      <xdr:nvSpPr>
        <xdr:cNvPr id="42" name="Valor_KPI_5">
          <a:extLst>
            <a:ext uri="{FF2B5EF4-FFF2-40B4-BE49-F238E27FC236}">
              <a16:creationId xmlns:a16="http://schemas.microsoft.com/office/drawing/2014/main" id="{C73E54FC-C77F-D9D0-216B-0F4C3E3EB02D}"/>
            </a:ext>
          </a:extLst>
        </xdr:cNvPr>
        <xdr:cNvSpPr txBox="1"/>
      </xdr:nvSpPr>
      <xdr:spPr>
        <a:xfrm>
          <a:off x="1943100" y="14986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0C3DDAD5-A12C-4195-B4C4-1BAAD1F9A4EF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89,1%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873760</xdr:colOff>
      <xdr:row>6</xdr:row>
      <xdr:rowOff>76200</xdr:rowOff>
    </xdr:from>
    <xdr:to>
      <xdr:col>6</xdr:col>
      <xdr:colOff>706120</xdr:colOff>
      <xdr:row>9</xdr:row>
      <xdr:rowOff>137160</xdr:rowOff>
    </xdr:to>
    <xdr:sp macro="" textlink="">
      <xdr:nvSpPr>
        <xdr:cNvPr id="43" name="Card_KPI_6">
          <a:extLst>
            <a:ext uri="{FF2B5EF4-FFF2-40B4-BE49-F238E27FC236}">
              <a16:creationId xmlns:a16="http://schemas.microsoft.com/office/drawing/2014/main" id="{2154A2B0-65FA-5E8E-7AD5-76155A155337}"/>
            </a:ext>
          </a:extLst>
        </xdr:cNvPr>
        <xdr:cNvSpPr/>
      </xdr:nvSpPr>
      <xdr:spPr>
        <a:xfrm>
          <a:off x="3594100" y="12192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Desvío vs Meta</a:t>
          </a:r>
        </a:p>
      </xdr:txBody>
    </xdr:sp>
    <xdr:clientData/>
  </xdr:twoCellAnchor>
  <xdr:twoCellAnchor>
    <xdr:from>
      <xdr:col>5</xdr:col>
      <xdr:colOff>83820</xdr:colOff>
      <xdr:row>7</xdr:row>
      <xdr:rowOff>172720</xdr:rowOff>
    </xdr:from>
    <xdr:to>
      <xdr:col>6</xdr:col>
      <xdr:colOff>604520</xdr:colOff>
      <xdr:row>9</xdr:row>
      <xdr:rowOff>86360</xdr:rowOff>
    </xdr:to>
    <xdr:sp macro="" textlink="Dinamicas!$AC$10">
      <xdr:nvSpPr>
        <xdr:cNvPr id="44" name="Valor_KPI_6">
          <a:extLst>
            <a:ext uri="{FF2B5EF4-FFF2-40B4-BE49-F238E27FC236}">
              <a16:creationId xmlns:a16="http://schemas.microsoft.com/office/drawing/2014/main" id="{446A75D3-450D-893A-5C76-6241EF5B50DF}"/>
            </a:ext>
          </a:extLst>
        </xdr:cNvPr>
        <xdr:cNvSpPr txBox="1"/>
      </xdr:nvSpPr>
      <xdr:spPr>
        <a:xfrm>
          <a:off x="3695700" y="14986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3C115AD0-D79F-472B-A7BF-E398CA5F442F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-$ 318,4 M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858520</xdr:colOff>
      <xdr:row>6</xdr:row>
      <xdr:rowOff>76200</xdr:rowOff>
    </xdr:from>
    <xdr:to>
      <xdr:col>8</xdr:col>
      <xdr:colOff>706120</xdr:colOff>
      <xdr:row>9</xdr:row>
      <xdr:rowOff>137160</xdr:rowOff>
    </xdr:to>
    <xdr:sp macro="" textlink="">
      <xdr:nvSpPr>
        <xdr:cNvPr id="45" name="Card_KPI_7">
          <a:extLst>
            <a:ext uri="{FF2B5EF4-FFF2-40B4-BE49-F238E27FC236}">
              <a16:creationId xmlns:a16="http://schemas.microsoft.com/office/drawing/2014/main" id="{1FD25CD7-2C3B-5FE8-24E7-3D354233472A}"/>
            </a:ext>
          </a:extLst>
        </xdr:cNvPr>
        <xdr:cNvSpPr/>
      </xdr:nvSpPr>
      <xdr:spPr>
        <a:xfrm>
          <a:off x="5346700" y="12192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Total Bultos Vendidos</a:t>
          </a:r>
        </a:p>
      </xdr:txBody>
    </xdr:sp>
    <xdr:clientData/>
  </xdr:twoCellAnchor>
  <xdr:twoCellAnchor>
    <xdr:from>
      <xdr:col>7</xdr:col>
      <xdr:colOff>83820</xdr:colOff>
      <xdr:row>7</xdr:row>
      <xdr:rowOff>172720</xdr:rowOff>
    </xdr:from>
    <xdr:to>
      <xdr:col>8</xdr:col>
      <xdr:colOff>604520</xdr:colOff>
      <xdr:row>9</xdr:row>
      <xdr:rowOff>86360</xdr:rowOff>
    </xdr:to>
    <xdr:sp macro="" textlink="Dinamicas!$AC$11">
      <xdr:nvSpPr>
        <xdr:cNvPr id="46" name="Valor_KPI_7">
          <a:extLst>
            <a:ext uri="{FF2B5EF4-FFF2-40B4-BE49-F238E27FC236}">
              <a16:creationId xmlns:a16="http://schemas.microsoft.com/office/drawing/2014/main" id="{B2520554-9343-6793-52B5-97F2E31074BA}"/>
            </a:ext>
          </a:extLst>
        </xdr:cNvPr>
        <xdr:cNvSpPr txBox="1"/>
      </xdr:nvSpPr>
      <xdr:spPr>
        <a:xfrm>
          <a:off x="5448300" y="14986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77626112-DB04-4769-B53C-B8DB80234A22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142.735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858520</xdr:colOff>
      <xdr:row>6</xdr:row>
      <xdr:rowOff>76200</xdr:rowOff>
    </xdr:from>
    <xdr:to>
      <xdr:col>10</xdr:col>
      <xdr:colOff>706120</xdr:colOff>
      <xdr:row>9</xdr:row>
      <xdr:rowOff>137160</xdr:rowOff>
    </xdr:to>
    <xdr:sp macro="" textlink="">
      <xdr:nvSpPr>
        <xdr:cNvPr id="47" name="Card_KPI_8">
          <a:extLst>
            <a:ext uri="{FF2B5EF4-FFF2-40B4-BE49-F238E27FC236}">
              <a16:creationId xmlns:a16="http://schemas.microsoft.com/office/drawing/2014/main" id="{BFA0F047-8AC6-8C58-6162-2C57CF71C3D6}"/>
            </a:ext>
          </a:extLst>
        </xdr:cNvPr>
        <xdr:cNvSpPr/>
      </xdr:nvSpPr>
      <xdr:spPr>
        <a:xfrm>
          <a:off x="7099300" y="1219200"/>
          <a:ext cx="1600200" cy="609600"/>
        </a:xfrm>
        <a:prstGeom prst="roundRect">
          <a:avLst/>
        </a:prstGeom>
        <a:solidFill>
          <a:srgbClr val="F2F4F7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8100" rtlCol="0" anchor="t"/>
        <a:lstStyle/>
        <a:p>
          <a:pPr algn="ctr"/>
          <a:r>
            <a:rPr lang="en-US" sz="1000" b="0">
              <a:solidFill>
                <a:srgbClr val="404040"/>
              </a:solidFill>
            </a:rPr>
            <a:t>Variación % Último Mes</a:t>
          </a:r>
        </a:p>
      </xdr:txBody>
    </xdr:sp>
    <xdr:clientData/>
  </xdr:twoCellAnchor>
  <xdr:twoCellAnchor>
    <xdr:from>
      <xdr:col>9</xdr:col>
      <xdr:colOff>83820</xdr:colOff>
      <xdr:row>7</xdr:row>
      <xdr:rowOff>172720</xdr:rowOff>
    </xdr:from>
    <xdr:to>
      <xdr:col>10</xdr:col>
      <xdr:colOff>604520</xdr:colOff>
      <xdr:row>9</xdr:row>
      <xdr:rowOff>86360</xdr:rowOff>
    </xdr:to>
    <xdr:sp macro="" textlink="Dinamicas!$AC$12">
      <xdr:nvSpPr>
        <xdr:cNvPr id="48" name="Valor_KPI_8">
          <a:extLst>
            <a:ext uri="{FF2B5EF4-FFF2-40B4-BE49-F238E27FC236}">
              <a16:creationId xmlns:a16="http://schemas.microsoft.com/office/drawing/2014/main" id="{865DFBC4-2520-0D8E-03A3-DA019C83AC8E}"/>
            </a:ext>
          </a:extLst>
        </xdr:cNvPr>
        <xdr:cNvSpPr txBox="1"/>
      </xdr:nvSpPr>
      <xdr:spPr>
        <a:xfrm>
          <a:off x="7200900" y="1498600"/>
          <a:ext cx="1397000" cy="279400"/>
        </a:xfrm>
        <a:prstGeom prst="rect">
          <a:avLst/>
        </a:prstGeom>
        <a:solidFill>
          <a:srgbClr val="F2F4F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noAutofit/>
        </a:bodyPr>
        <a:lstStyle/>
        <a:p>
          <a:pPr algn="ctr"/>
          <a:fld id="{3A78185E-FCF1-4F18-B283-09D07B1628A4}" type="TxLink">
            <a:rPr lang="en-US" sz="13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+4,0%</a:t>
          </a:fld>
          <a:endParaRPr lang="en-US" sz="1300" b="1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35560</xdr:colOff>
      <xdr:row>36</xdr:row>
      <xdr:rowOff>25400</xdr:rowOff>
    </xdr:from>
    <xdr:to>
      <xdr:col>2</xdr:col>
      <xdr:colOff>657860</xdr:colOff>
      <xdr:row>37</xdr:row>
      <xdr:rowOff>172720</xdr:rowOff>
    </xdr:to>
    <xdr:sp macro="" textlink="">
      <xdr:nvSpPr>
        <xdr:cNvPr id="49" name="Btn_Instrucciones">
          <a:hlinkClick xmlns:r="http://schemas.openxmlformats.org/officeDocument/2006/relationships" r:id="rId8" tooltip="Ir a la hoja Instrucciones"/>
          <a:extLst>
            <a:ext uri="{FF2B5EF4-FFF2-40B4-BE49-F238E27FC236}">
              <a16:creationId xmlns:a16="http://schemas.microsoft.com/office/drawing/2014/main" id="{E0BA2694-1A3E-4F6A-78F6-83A034D339DD}"/>
            </a:ext>
          </a:extLst>
        </xdr:cNvPr>
        <xdr:cNvSpPr/>
      </xdr:nvSpPr>
      <xdr:spPr>
        <a:xfrm>
          <a:off x="127000" y="6654800"/>
          <a:ext cx="1498600" cy="330200"/>
        </a:xfrm>
        <a:prstGeom prst="roundRect">
          <a:avLst/>
        </a:prstGeom>
        <a:solidFill>
          <a:srgbClr val="4F81BD"/>
        </a:solidFill>
        <a:ln w="12700">
          <a:solidFill>
            <a:srgbClr val="1C334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Instrucciones</a:t>
          </a:r>
        </a:p>
      </xdr:txBody>
    </xdr:sp>
    <xdr:clientData/>
  </xdr:twoCellAnchor>
  <xdr:twoCellAnchor>
    <xdr:from>
      <xdr:col>1</xdr:col>
      <xdr:colOff>35560</xdr:colOff>
      <xdr:row>38</xdr:row>
      <xdr:rowOff>66040</xdr:rowOff>
    </xdr:from>
    <xdr:to>
      <xdr:col>2</xdr:col>
      <xdr:colOff>657860</xdr:colOff>
      <xdr:row>40</xdr:row>
      <xdr:rowOff>30480</xdr:rowOff>
    </xdr:to>
    <xdr:sp macro="" textlink="">
      <xdr:nvSpPr>
        <xdr:cNvPr id="50" name="Btn_Dinamicas">
          <a:hlinkClick xmlns:r="http://schemas.openxmlformats.org/officeDocument/2006/relationships" r:id="rId9" tooltip="Ir a las tablas dinámicas"/>
          <a:extLst>
            <a:ext uri="{FF2B5EF4-FFF2-40B4-BE49-F238E27FC236}">
              <a16:creationId xmlns:a16="http://schemas.microsoft.com/office/drawing/2014/main" id="{C512B0E1-ACBE-8615-C416-F57802C1BEBC}"/>
            </a:ext>
          </a:extLst>
        </xdr:cNvPr>
        <xdr:cNvSpPr/>
      </xdr:nvSpPr>
      <xdr:spPr>
        <a:xfrm>
          <a:off x="127000" y="7061200"/>
          <a:ext cx="1498600" cy="330200"/>
        </a:xfrm>
        <a:prstGeom prst="roundRect">
          <a:avLst/>
        </a:prstGeom>
        <a:solidFill>
          <a:srgbClr val="4F81BD"/>
        </a:solidFill>
        <a:ln w="12700">
          <a:solidFill>
            <a:srgbClr val="1C334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Tablas dinámicas</a:t>
          </a:r>
        </a:p>
      </xdr:txBody>
    </xdr:sp>
    <xdr:clientData/>
  </xdr:twoCellAnchor>
  <xdr:twoCellAnchor>
    <xdr:from>
      <xdr:col>1</xdr:col>
      <xdr:colOff>35560</xdr:colOff>
      <xdr:row>40</xdr:row>
      <xdr:rowOff>106680</xdr:rowOff>
    </xdr:from>
    <xdr:to>
      <xdr:col>2</xdr:col>
      <xdr:colOff>657860</xdr:colOff>
      <xdr:row>42</xdr:row>
      <xdr:rowOff>71120</xdr:rowOff>
    </xdr:to>
    <xdr:sp macro="LimpiarFiltros" textlink="">
      <xdr:nvSpPr>
        <xdr:cNvPr id="51" name="Btn_Restablecer">
          <a:extLst>
            <a:ext uri="{FF2B5EF4-FFF2-40B4-BE49-F238E27FC236}">
              <a16:creationId xmlns:a16="http://schemas.microsoft.com/office/drawing/2014/main" id="{C472764F-9C3E-EE9B-E9B9-6C0432B54DA7}"/>
            </a:ext>
          </a:extLst>
        </xdr:cNvPr>
        <xdr:cNvSpPr/>
      </xdr:nvSpPr>
      <xdr:spPr>
        <a:xfrm>
          <a:off x="127000" y="7467600"/>
          <a:ext cx="1498600" cy="330200"/>
        </a:xfrm>
        <a:prstGeom prst="roundRect">
          <a:avLst/>
        </a:prstGeom>
        <a:solidFill>
          <a:srgbClr val="4F81BD"/>
        </a:solidFill>
        <a:ln w="12700">
          <a:solidFill>
            <a:srgbClr val="1C334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Restablecer filtros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0</xdr:row>
      <xdr:rowOff>91440</xdr:rowOff>
    </xdr:from>
    <xdr:to>
      <xdr:col>2</xdr:col>
      <xdr:colOff>251460</xdr:colOff>
      <xdr:row>1</xdr:row>
      <xdr:rowOff>160020</xdr:rowOff>
    </xdr:to>
    <xdr:sp macro="" textlink="">
      <xdr:nvSpPr>
        <xdr:cNvPr id="11" name="Rectángulo: esquinas redondeadas 10">
          <a:hlinkClick xmlns:r="http://schemas.openxmlformats.org/officeDocument/2006/relationships" r:id="rId1" tooltip="Volver al Dashboard"/>
          <a:extLst>
            <a:ext uri="{FF2B5EF4-FFF2-40B4-BE49-F238E27FC236}">
              <a16:creationId xmlns:a16="http://schemas.microsoft.com/office/drawing/2014/main" id="{97E85659-2440-4100-88F1-FE59D667C99D}"/>
            </a:ext>
          </a:extLst>
        </xdr:cNvPr>
        <xdr:cNvSpPr/>
      </xdr:nvSpPr>
      <xdr:spPr>
        <a:xfrm>
          <a:off x="205740" y="91440"/>
          <a:ext cx="15468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129540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 tooltip="Volver al Dashboard"/>
          <a:extLst>
            <a:ext uri="{FF2B5EF4-FFF2-40B4-BE49-F238E27FC236}">
              <a16:creationId xmlns:a16="http://schemas.microsoft.com/office/drawing/2014/main" id="{5BCD1AE2-F82A-4BC7-AE97-141101BE2BB8}"/>
            </a:ext>
          </a:extLst>
        </xdr:cNvPr>
        <xdr:cNvSpPr/>
      </xdr:nvSpPr>
      <xdr:spPr>
        <a:xfrm>
          <a:off x="560070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525780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 tooltip="Volver al Dashboard"/>
          <a:extLst>
            <a:ext uri="{FF2B5EF4-FFF2-40B4-BE49-F238E27FC236}">
              <a16:creationId xmlns:a16="http://schemas.microsoft.com/office/drawing/2014/main" id="{3419898F-A3CC-4261-B02F-71CAFF25492D}"/>
            </a:ext>
          </a:extLst>
        </xdr:cNvPr>
        <xdr:cNvSpPr/>
      </xdr:nvSpPr>
      <xdr:spPr>
        <a:xfrm>
          <a:off x="393192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Cecilia Gaveglio" refreshedDate="46286.814318865741" backgroundQuery="1" createdVersion="3" refreshedVersion="8" minRefreshableVersion="3" recordCount="0" tupleCache="1" xr:uid="{9ED96B6E-77E7-4ECA-83DD-4A441D1DAF45}">
  <cacheSource type="external" connectionId="8"/>
  <cacheFields count="4">
    <cacheField name="[Clientes].[Region_Geografica].[Region_Geografica]" caption="Region_Geografica" numFmtId="0" hierarchy="9" level="1">
      <sharedItems count="2">
        <s v="[Clientes].[Region_Geografica].&amp;[Atlántica]" c="Atlántica"/>
        <s v="[Clientes].[Region_Geografica].&amp;[Zona_Norte]" c="Zona_Norte"/>
      </sharedItems>
    </cacheField>
    <cacheField name="[Calendario 1].[Fecha].[Fecha]" caption="Fecha" numFmtId="0" hierarchy="1" level="1">
      <sharedItems count="3">
        <s v="[Calendario 1].[Fecha].&amp;[2026-01-01T00:00:00]" c="1/1/2026"/>
        <s v="[Calendario 1].[Fecha].&amp;[2026-07-01T00:00:00]" c="1/7/2026"/>
        <s v="[Calendario 1].[Fecha].&amp;[2026-09-01T00:00:00]" c="1/9/2026"/>
      </sharedItems>
    </cacheField>
    <cacheField name="[Measures].[MeasuresLevel]" caption="MeasuresLevel" numFmtId="0" hierarchy="15">
      <sharedItems count="9">
        <s v="[Measures].[Ingresos Totales]" c="Ingresos Totales"/>
        <s v="[Measures].[Fecha Última Venta]" c="Fecha Última Venta"/>
        <s v="[Measures].[Cumplimiento %]" c="Cumplimiento %"/>
        <s v="[Measures].[Margen Bruto]" c="Margen Bruto"/>
        <s v="[Measures].[Var % Último Mes]" c="Var % Último Mes"/>
        <s v="[Measures].[Costo Total]" c="Costo Total"/>
        <s v="[Measures].[Total Bultos]" c="Total Bultos"/>
        <s v="[Measures].[% Margen]" c="% Margen"/>
        <s v="[Measures].[Desvío vs Meta]" c="Desvío vs Meta"/>
      </sharedItems>
    </cacheField>
    <cacheField name="[Dim_categoria].[Categoria_Agrupador].[Categoria_Agrupador]" caption="Categoria_Agrupador" numFmtId="0" hierarchy="13" level="1">
      <sharedItems count="4">
        <s v="[Dim_categoria].[Categoria_Agrupador].&amp;[Almacén]" c="Almacén"/>
        <s v="[Dim_categoria].[Categoria_Agrupador].&amp;[Bebidas]" c="Bebidas"/>
        <s v="[Dim_categoria].[Categoria_Agrupador].&amp;[Lácteos]" c="Lácteos"/>
        <s v="[Dim_categoria].[Categoria_Agrupador].&amp;[Limpieza]" c="Limpieza"/>
      </sharedItems>
    </cacheField>
  </cacheFields>
  <cacheHierarchies count="59">
    <cacheHierarchy uniqueName="[_Medidas].[Medidas]" caption="Medidas" attribute="1" defaultMemberUniqueName="[_Medidas].[Medidas].[All]" allUniqueName="[_Medidas].[Medidas].[All]" dimensionUniqueName="[_Medidas]" displayFolder="" count="2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>
      <fieldsUsage count="2">
        <fieldUsage x="-1"/>
        <fieldUsage x="1"/>
      </fieldsUsage>
    </cacheHierarchy>
    <cacheHierarchy uniqueName="[Calendario 1].[Mes]" caption="Mes" attribute="1" time="1" defaultMemberUniqueName="[Calendario 1].[Mes].[All]" allUniqueName="[Calendario 1].[Mes].[All]" dimensionUniqueName="[Calendario 1]" displayFolder="" count="2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2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2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2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2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2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2" memberValueDatatype="130" unbalanced="0"/>
    <cacheHierarchy uniqueName="[Clientes].[Region_Geografica]" caption="Region_Geografica" attribute="1" defaultMemberUniqueName="[Clientes].[Region_Geografica].[All]" allUniqueName="[Clientes].[Region_Geografica].[All]" allCaption="All" dimensionUniqueName="[Clientes]" displayFolder="" count="2" memberValueDatatype="130" unbalanced="0">
      <fieldsUsage count="2">
        <fieldUsage x="-1"/>
        <fieldUsage x="0"/>
      </fieldsUsage>
    </cacheHierarchy>
    <cacheHierarchy uniqueName="[costo_sku].[SKU_Clave]" caption="SKU_Clave" attribute="1" defaultMemberUniqueName="[costo_sku].[SKU_Clave].[All]" allUniqueName="[costo_sku].[SKU_Clave].[All]" dimensionUniqueName="[costo_sku]" displayFolder="" count="2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2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2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allCaption="All" dimensionUniqueName="[Dim_categoria]" displayFolder="" count="2" memberValueDatatype="130" unbalanced="0">
      <fieldsUsage count="2">
        <fieldUsage x="-1"/>
        <fieldUsage x="3"/>
      </fieldsUsage>
    </cacheHierarchy>
    <cacheHierarchy uniqueName="[Dim_categoria].[Prefijo_SKU]" caption="Prefijo_SKU" attribute="1" defaultMemberUniqueName="[Dim_categoria].[Prefijo_SKU].[All]" allUniqueName="[Dim_categoria].[Prefijo_SKU].[All]" dimensionUniqueName="[Dim_categoria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2"/>
      </fieldsUsage>
    </cacheHierarchy>
    <cacheHierarchy uniqueName="[Objetivos].[Mes_Num]" caption="Mes_Num" attribute="1" defaultMemberUniqueName="[Objetivos].[Mes_Num].[All]" allUniqueName="[Objetivos].[Mes_Num].[All]" dimensionUniqueName="[Objetivos]" displayFolder="" count="2" memberValueDatatype="20" unbalanced="0"/>
    <cacheHierarchy uniqueName="[Objetivos].[Anio]" caption="Anio" attribute="1" defaultMemberUniqueName="[Objetivos].[Anio].[All]" allUniqueName="[Objetivos].[Anio].[All]" dimensionUniqueName="[Objetivos]" displayFolder="" count="2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2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2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2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2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2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2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2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2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2" memberValueDatatype="130" unbalanced="0"/>
    <cacheHierarchy uniqueName="[Ventas].[Bultos]" caption="Bultos" attribute="1" defaultMemberUniqueName="[Ventas].[Bultos].[All]" allUniqueName="[Ventas].[Bultos].[All]" dimensionUniqueName="[Ventas]" displayFolder="" count="2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2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2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tupleCache>
    <entries count="114">
      <n v="2602164281" in="0">
        <tpls c="1">
          <tpl fld="2" item="0"/>
        </tpls>
      </n>
      <n v="46387" in="1">
        <tpls c="1">
          <tpl fld="2" item="1"/>
        </tpls>
      </n>
      <n v="517458521" in="0">
        <tpls c="2">
          <tpl hier="9" item="0"/>
          <tpl fld="2" item="0"/>
        </tpls>
      </n>
      <n v="2602164281" in="0">
        <tpls c="3">
          <tpl hier="1" item="2"/>
          <tpl hier="13" item="1"/>
          <tpl fld="2" item="0"/>
        </tpls>
      </n>
      <n v="517458521" in="0">
        <tpls c="3">
          <tpl hier="1" item="2"/>
          <tpl hier="9" item="0"/>
          <tpl fld="2" item="0"/>
        </tpls>
      </n>
      <n v="517458521" in="0">
        <tpls c="4">
          <tpl hier="1" item="2"/>
          <tpl hier="9" item="0"/>
          <tpl hier="13" item="1"/>
          <tpl fld="2" item="0"/>
        </tpls>
      </n>
      <n v="517458521" in="0">
        <tpls c="3">
          <tpl hier="9" item="0"/>
          <tpl hier="13" item="1"/>
          <tpl fld="2" item="0"/>
        </tpls>
      </n>
      <m in="2">
        <tpls c="4">
          <tpl hier="1" item="2"/>
          <tpl hier="9" item="0"/>
          <tpl hier="13" item="1"/>
          <tpl fld="2" item="2"/>
        </tpls>
      </m>
      <n v="134092087" in="3">
        <tpls c="4">
          <tpl hier="1" item="2"/>
          <tpl hier="9" item="0"/>
          <tpl hier="13" item="1"/>
          <tpl fld="2" item="3"/>
        </tpls>
      </n>
      <n v="-5.0787289550725388E-2" in="2">
        <tpls c="4">
          <tpl hier="1" item="2"/>
          <tpl hier="9" item="0"/>
          <tpl hier="13" item="1"/>
          <tpl fld="2" item="4"/>
        </tpls>
      </n>
      <n v="383366434" in="3">
        <tpls c="4">
          <tpl hier="1" item="2"/>
          <tpl hier="9" item="0"/>
          <tpl hier="13" item="1"/>
          <tpl fld="2" item="5"/>
        </tpls>
      </n>
      <n v="28330" in="1">
        <tpls c="4">
          <tpl hier="1" item="2"/>
          <tpl hier="9" item="0"/>
          <tpl hier="13" item="1"/>
          <tpl fld="2" item="6"/>
        </tpls>
      </n>
      <n v="0.25913591439341666" in="2">
        <tpls c="4">
          <tpl hier="1" item="2"/>
          <tpl hier="9" item="0"/>
          <tpl hier="13" item="1"/>
          <tpl fld="2" item="7"/>
        </tpls>
      </n>
      <m in="3">
        <tpls c="4">
          <tpl hier="1" item="2"/>
          <tpl hier="9" item="0"/>
          <tpl hier="13" item="1"/>
          <tpl fld="2" item="8"/>
        </tpls>
      </m>
      <n v="532924551" in="0">
        <tpls c="2">
          <tpl hier="9" item="3"/>
          <tpl fld="2" item="0"/>
        </tpls>
      </n>
      <m in="2">
        <tpls c="4">
          <tpl hier="1" item="2"/>
          <tpl hier="9" item="3"/>
          <tpl hier="13" item="1"/>
          <tpl fld="2" item="2"/>
        </tpls>
      </m>
      <n v="135920236" in="3">
        <tpls c="4">
          <tpl hier="1" item="2"/>
          <tpl hier="9" item="3"/>
          <tpl hier="13" item="1"/>
          <tpl fld="2" item="3"/>
        </tpls>
      </n>
      <n v="0.1111358948611321" in="2">
        <tpls c="4">
          <tpl hier="1" item="2"/>
          <tpl hier="9" item="3"/>
          <tpl hier="13" item="1"/>
          <tpl fld="2" item="4"/>
        </tpls>
      </n>
      <n v="532924551" in="0">
        <tpls c="3">
          <tpl hier="1" item="2"/>
          <tpl hier="9" item="3"/>
          <tpl fld="2" item="0"/>
        </tpls>
      </n>
      <n v="397004315" in="3">
        <tpls c="4">
          <tpl hier="1" item="2"/>
          <tpl hier="9" item="3"/>
          <tpl hier="13" item="1"/>
          <tpl fld="2" item="5"/>
        </tpls>
      </n>
      <n v="532924551" in="0">
        <tpls c="4">
          <tpl hier="1" item="2"/>
          <tpl hier="9" item="3"/>
          <tpl hier="13" item="1"/>
          <tpl fld="2" item="0"/>
        </tpls>
      </n>
      <n v="29320" in="1">
        <tpls c="4">
          <tpl hier="1" item="2"/>
          <tpl hier="9" item="3"/>
          <tpl hier="13" item="1"/>
          <tpl fld="2" item="6"/>
        </tpls>
      </n>
      <n v="0.25504592675446097" in="2">
        <tpls c="4">
          <tpl hier="1" item="2"/>
          <tpl hier="9" item="3"/>
          <tpl hier="13" item="1"/>
          <tpl fld="2" item="7"/>
        </tpls>
      </n>
      <n v="532924551" in="0">
        <tpls c="3">
          <tpl hier="9" item="3"/>
          <tpl hier="13" item="1"/>
          <tpl fld="2" item="0"/>
        </tpls>
      </n>
      <m in="3">
        <tpls c="4">
          <tpl hier="1" item="2"/>
          <tpl hier="9" item="3"/>
          <tpl hier="13" item="1"/>
          <tpl fld="2" item="8"/>
        </tpls>
      </m>
      <n v="2602164281" in="0">
        <tpls c="2">
          <tpl hier="9" item="4"/>
          <tpl fld="2" item="0"/>
        </tpls>
      </n>
      <n v="0.89099472629547916" in="2">
        <tpls c="4">
          <tpl hier="1" item="2"/>
          <tpl hier="9" item="4"/>
          <tpl hier="13" item="1"/>
          <tpl fld="2" item="2"/>
        </tpls>
      </n>
      <n v="671050701" in="3">
        <tpls c="4">
          <tpl hier="1" item="2"/>
          <tpl hier="9" item="4"/>
          <tpl hier="13" item="1"/>
          <tpl fld="2" item="3"/>
        </tpls>
      </n>
      <n v="3.9848984816157083E-2" in="2">
        <tpls c="4">
          <tpl hier="1" item="2"/>
          <tpl hier="9" item="4"/>
          <tpl hier="13" item="1"/>
          <tpl fld="2" item="4"/>
        </tpls>
      </n>
      <n v="2602164281" in="0">
        <tpls c="3">
          <tpl hier="1" item="2"/>
          <tpl hier="9" item="4"/>
          <tpl fld="2" item="0"/>
        </tpls>
      </n>
      <n v="1931113580" in="3">
        <tpls c="4">
          <tpl hier="1" item="2"/>
          <tpl hier="9" item="4"/>
          <tpl hier="13" item="1"/>
          <tpl fld="2" item="5"/>
        </tpls>
      </n>
      <n v="2602164281" in="0">
        <tpls c="4">
          <tpl hier="1" item="2"/>
          <tpl hier="9" item="4"/>
          <tpl hier="13" item="1"/>
          <tpl fld="2" item="0"/>
        </tpls>
      </n>
      <n v="142735" in="1">
        <tpls c="4">
          <tpl hier="1" item="2"/>
          <tpl hier="9" item="4"/>
          <tpl hier="13" item="1"/>
          <tpl fld="2" item="6"/>
        </tpls>
      </n>
      <n v="0.25788175861906698" in="2">
        <tpls c="4">
          <tpl hier="1" item="2"/>
          <tpl hier="9" item="4"/>
          <tpl hier="13" item="1"/>
          <tpl fld="2" item="7"/>
        </tpls>
      </n>
      <n v="2602164281" in="0">
        <tpls c="3">
          <tpl hier="9" item="4"/>
          <tpl hier="13" item="1"/>
          <tpl fld="2" item="0"/>
        </tpls>
      </n>
      <n v="-318351637" in="3">
        <tpls c="4">
          <tpl hier="1" item="2"/>
          <tpl hier="9" item="4"/>
          <tpl hier="13" item="1"/>
          <tpl fld="2" item="8"/>
        </tpls>
      </n>
      <m in="2">
        <tpls c="4">
          <tpl hier="1" item="5"/>
          <tpl hier="9" item="0"/>
          <tpl hier="13" item="1"/>
          <tpl fld="2" item="2"/>
        </tpls>
      </m>
      <n v="12456132" in="3">
        <tpls c="4">
          <tpl hier="1" item="5"/>
          <tpl hier="9" item="0"/>
          <tpl hier="13" item="1"/>
          <tpl fld="2" item="3"/>
        </tpls>
      </n>
      <n v="0.15042302859053311" in="2">
        <tpls c="4">
          <tpl hier="1" item="5"/>
          <tpl hier="9" item="0"/>
          <tpl hier="13" item="1"/>
          <tpl fld="2" item="4"/>
        </tpls>
      </n>
      <n v="221319356" in="0">
        <tpls c="3">
          <tpl hier="1" item="5"/>
          <tpl hier="13" item="1"/>
          <tpl fld="2" item="0"/>
        </tpls>
      </n>
      <n v="47530336" in="0">
        <tpls c="3">
          <tpl hier="1" item="5"/>
          <tpl hier="9" item="0"/>
          <tpl fld="2" item="0"/>
        </tpls>
      </n>
      <n v="35074204" in="3">
        <tpls c="4">
          <tpl hier="1" item="5"/>
          <tpl hier="9" item="0"/>
          <tpl hier="13" item="1"/>
          <tpl fld="2" item="5"/>
        </tpls>
      </n>
      <n v="47530336" in="0">
        <tpls c="4">
          <tpl hier="1" item="5"/>
          <tpl hier="9" item="0"/>
          <tpl hier="13" item="1"/>
          <tpl fld="2" item="0"/>
        </tpls>
      </n>
      <n v="2587" in="1">
        <tpls c="4">
          <tpl hier="1" item="5"/>
          <tpl hier="9" item="0"/>
          <tpl hier="13" item="1"/>
          <tpl fld="2" item="6"/>
        </tpls>
      </n>
      <n v="0.26206698812312207" in="2">
        <tpls c="4">
          <tpl hier="1" item="5"/>
          <tpl hier="9" item="0"/>
          <tpl hier="13" item="1"/>
          <tpl fld="2" item="7"/>
        </tpls>
      </n>
      <m in="3">
        <tpls c="4">
          <tpl hier="1" item="5"/>
          <tpl hier="9" item="0"/>
          <tpl hier="13" item="1"/>
          <tpl fld="2" item="8"/>
        </tpls>
      </m>
      <m in="2">
        <tpls c="4">
          <tpl hier="1" item="6"/>
          <tpl hier="9" item="0"/>
          <tpl hier="13" item="1"/>
          <tpl fld="2" item="2"/>
        </tpls>
      </m>
      <n v="10924028" in="3">
        <tpls c="4">
          <tpl hier="1" item="6"/>
          <tpl hier="9" item="0"/>
          <tpl hier="13" item="1"/>
          <tpl fld="2" item="3"/>
        </tpls>
      </n>
      <n v="-0.14965942598282547" in="2">
        <tpls c="4">
          <tpl hier="1" item="6"/>
          <tpl hier="9" item="0"/>
          <tpl hier="13" item="1"/>
          <tpl fld="2" item="4"/>
        </tpls>
      </n>
      <n v="217422719" in="0">
        <tpls c="3">
          <tpl hier="1" item="6"/>
          <tpl hier="13" item="1"/>
          <tpl fld="2" item="0"/>
        </tpls>
      </n>
      <n v="40812845" in="0">
        <tpls c="3">
          <tpl hier="1" item="6"/>
          <tpl hier="9" item="0"/>
          <tpl fld="2" item="0"/>
        </tpls>
      </n>
      <n v="29888817" in="3">
        <tpls c="4">
          <tpl hier="1" item="6"/>
          <tpl hier="9" item="0"/>
          <tpl hier="13" item="1"/>
          <tpl fld="2" item="5"/>
        </tpls>
      </n>
      <n v="40812845" in="0">
        <tpls c="4">
          <tpl hier="1" item="6"/>
          <tpl hier="9" item="0"/>
          <tpl hier="13" item="1"/>
          <tpl fld="2" item="0"/>
        </tpls>
      </n>
      <n v="2214" in="1">
        <tpls c="4">
          <tpl hier="1" item="6"/>
          <tpl hier="9" item="0"/>
          <tpl hier="13" item="1"/>
          <tpl fld="2" item="6"/>
        </tpls>
      </n>
      <n v="0.26766151685823419" in="2">
        <tpls c="4">
          <tpl hier="1" item="6"/>
          <tpl hier="9" item="0"/>
          <tpl hier="13" item="1"/>
          <tpl fld="2" item="7"/>
        </tpls>
      </n>
      <m in="3">
        <tpls c="4">
          <tpl hier="1" item="6"/>
          <tpl hier="9" item="0"/>
          <tpl hier="13" item="1"/>
          <tpl fld="2" item="8"/>
        </tpls>
      </m>
      <n v="1.226924971378222" in="2">
        <tpls c="4">
          <tpl hier="1" item="6"/>
          <tpl hier="9" item="4"/>
          <tpl hier="13" item="1"/>
          <tpl fld="2" item="2"/>
        </tpls>
      </n>
      <n v="59024716" in="3">
        <tpls c="4">
          <tpl hier="1" item="6"/>
          <tpl hier="9" item="4"/>
          <tpl hier="13" item="1"/>
          <tpl fld="2" item="3"/>
        </tpls>
      </n>
      <n v="-4.1083615241389718E-2" in="2">
        <tpls c="4">
          <tpl hier="1" item="6"/>
          <tpl hier="9" item="4"/>
          <tpl hier="13" item="1"/>
          <tpl fld="2" item="4"/>
        </tpls>
      </n>
      <n v="217422719" in="0">
        <tpls c="3">
          <tpl hier="1" item="6"/>
          <tpl hier="9" item="4"/>
          <tpl fld="2" item="0"/>
        </tpls>
      </n>
      <n v="158398003" in="3">
        <tpls c="4">
          <tpl hier="1" item="6"/>
          <tpl hier="9" item="4"/>
          <tpl hier="13" item="1"/>
          <tpl fld="2" item="5"/>
        </tpls>
      </n>
      <n v="217422719" in="0">
        <tpls c="4">
          <tpl hier="1" item="6"/>
          <tpl hier="9" item="4"/>
          <tpl hier="13" item="1"/>
          <tpl fld="2" item="0"/>
        </tpls>
      </n>
      <n v="11716" in="1">
        <tpls c="4">
          <tpl hier="1" item="6"/>
          <tpl hier="9" item="4"/>
          <tpl hier="13" item="1"/>
          <tpl fld="2" item="6"/>
        </tpls>
      </n>
      <n v="0.27147446353110871" in="2">
        <tpls c="4">
          <tpl hier="1" item="6"/>
          <tpl hier="9" item="4"/>
          <tpl hier="13" item="1"/>
          <tpl fld="2" item="7"/>
        </tpls>
      </n>
      <n v="40213253" in="3">
        <tpls c="4">
          <tpl hier="1" item="6"/>
          <tpl hier="9" item="4"/>
          <tpl hier="13" item="1"/>
          <tpl fld="2" item="8"/>
        </tpls>
      </n>
      <n v="0.8071295287686292" in="2">
        <tpls c="4">
          <tpl hier="1" item="6"/>
          <tpl hier="9" item="4"/>
          <tpl hier="13" item="7"/>
          <tpl fld="2" item="2"/>
        </tpls>
      </n>
      <n v="12642018" in="3">
        <tpls c="4">
          <tpl hier="1" item="6"/>
          <tpl hier="9" item="4"/>
          <tpl hier="13" item="7"/>
          <tpl fld="2" item="3"/>
        </tpls>
      </n>
      <n v="1.2921974890049714E-2" in="2">
        <tpls c="4">
          <tpl hier="1" item="6"/>
          <tpl hier="9" item="4"/>
          <tpl hier="13" item="7"/>
          <tpl fld="2" item="4"/>
        </tpls>
      </n>
      <n v="53814622" in="0">
        <tpls c="3">
          <tpl hier="1" item="6"/>
          <tpl hier="13" item="7"/>
          <tpl fld="2" item="0"/>
        </tpls>
      </n>
      <n v="41172604" in="3">
        <tpls c="4">
          <tpl hier="1" item="6"/>
          <tpl hier="9" item="4"/>
          <tpl hier="13" item="7"/>
          <tpl fld="2" item="5"/>
        </tpls>
      </n>
      <n v="53814622" in="0">
        <tpls c="4">
          <tpl hier="1" item="6"/>
          <tpl hier="9" item="4"/>
          <tpl hier="13" item="7"/>
          <tpl fld="2" item="0"/>
        </tpls>
      </n>
      <n v="3052" in="1">
        <tpls c="4">
          <tpl hier="1" item="6"/>
          <tpl hier="9" item="4"/>
          <tpl hier="13" item="7"/>
          <tpl fld="2" item="6"/>
        </tpls>
      </n>
      <n v="0.23491790019448616" in="2">
        <tpls c="4">
          <tpl hier="1" item="6"/>
          <tpl hier="9" item="4"/>
          <tpl hier="13" item="7"/>
          <tpl fld="2" item="7"/>
        </tpls>
      </n>
      <n v="636848113" in="0">
        <tpls c="3">
          <tpl hier="9" item="4"/>
          <tpl hier="13" item="7"/>
          <tpl fld="2" item="0"/>
        </tpls>
      </n>
      <n v="-12859462" in="3">
        <tpls c="4">
          <tpl hier="1" item="6"/>
          <tpl hier="9" item="4"/>
          <tpl hier="13" item="7"/>
          <tpl fld="2" item="8"/>
        </tpls>
      </n>
      <n v="1.9627989324232826" in="2">
        <tpls c="4">
          <tpl hier="1" item="6"/>
          <tpl hier="9" item="4"/>
          <tpl hier="13" item="8"/>
          <tpl fld="2" item="2"/>
        </tpls>
      </n>
      <n v="12342032" in="3">
        <tpls c="4">
          <tpl hier="1" item="6"/>
          <tpl hier="9" item="4"/>
          <tpl hier="13" item="8"/>
          <tpl fld="2" item="3"/>
        </tpls>
      </n>
      <n v="-0.1302089020272835" in="2">
        <tpls c="4">
          <tpl hier="1" item="6"/>
          <tpl hier="9" item="4"/>
          <tpl hier="13" item="8"/>
          <tpl fld="2" item="4"/>
        </tpls>
      </n>
      <n v="52646666" in="0">
        <tpls c="3">
          <tpl hier="1" item="6"/>
          <tpl hier="13" item="8"/>
          <tpl fld="2" item="0"/>
        </tpls>
      </n>
      <n v="40304634" in="3">
        <tpls c="4">
          <tpl hier="1" item="6"/>
          <tpl hier="9" item="4"/>
          <tpl hier="13" item="8"/>
          <tpl fld="2" item="5"/>
        </tpls>
      </n>
      <n v="52646666" in="0">
        <tpls c="4">
          <tpl hier="1" item="6"/>
          <tpl hier="9" item="4"/>
          <tpl hier="13" item="8"/>
          <tpl fld="2" item="0"/>
        </tpls>
      </n>
      <n v="2750" in="1">
        <tpls c="4">
          <tpl hier="1" item="6"/>
          <tpl hier="9" item="4"/>
          <tpl hier="13" item="8"/>
          <tpl fld="2" item="6"/>
        </tpls>
      </n>
      <n v="0.23443140729937201" in="2">
        <tpls c="4">
          <tpl hier="1" item="6"/>
          <tpl hier="9" item="4"/>
          <tpl hier="13" item="8"/>
          <tpl fld="2" item="7"/>
        </tpls>
      </n>
      <n v="651091722" in="0">
        <tpls c="3">
          <tpl hier="9" item="4"/>
          <tpl hier="13" item="8"/>
          <tpl fld="2" item="0"/>
        </tpls>
      </n>
      <n v="25824425" in="3">
        <tpls c="4">
          <tpl hier="1" item="6"/>
          <tpl hier="9" item="4"/>
          <tpl hier="13" item="8"/>
          <tpl fld="2" item="8"/>
        </tpls>
      </n>
      <n v="3.4625410978284035" in="2">
        <tpls c="4">
          <tpl hier="1" item="6"/>
          <tpl hier="9" item="4"/>
          <tpl hier="13" item="9"/>
          <tpl fld="2" item="2"/>
        </tpls>
      </n>
      <n v="20024715" in="3">
        <tpls c="4">
          <tpl hier="1" item="6"/>
          <tpl hier="9" item="4"/>
          <tpl hier="13" item="9"/>
          <tpl fld="2" item="3"/>
        </tpls>
      </n>
      <n v="6.0932633018798636E-2" in="2">
        <tpls c="4">
          <tpl hier="1" item="6"/>
          <tpl hier="9" item="4"/>
          <tpl hier="13" item="9"/>
          <tpl fld="2" item="4"/>
        </tpls>
      </n>
      <n v="61982550" in="0">
        <tpls c="3">
          <tpl hier="1" item="6"/>
          <tpl hier="13" item="9"/>
          <tpl fld="2" item="0"/>
        </tpls>
      </n>
      <n v="41957835" in="3">
        <tpls c="4">
          <tpl hier="1" item="6"/>
          <tpl hier="9" item="4"/>
          <tpl hier="13" item="9"/>
          <tpl fld="2" item="5"/>
        </tpls>
      </n>
      <n v="61982550" in="0">
        <tpls c="4">
          <tpl hier="1" item="6"/>
          <tpl hier="9" item="4"/>
          <tpl hier="13" item="9"/>
          <tpl fld="2" item="0"/>
        </tpls>
      </n>
      <n v="3180" in="1">
        <tpls c="4">
          <tpl hier="1" item="6"/>
          <tpl hier="9" item="4"/>
          <tpl hier="13" item="9"/>
          <tpl fld="2" item="6"/>
        </tpls>
      </n>
      <n v="0.32307020282321397" in="2">
        <tpls c="4">
          <tpl hier="1" item="6"/>
          <tpl hier="9" item="4"/>
          <tpl hier="13" item="9"/>
          <tpl fld="2" item="7"/>
        </tpls>
      </n>
      <n v="657418877" in="0">
        <tpls c="3">
          <tpl hier="9" item="4"/>
          <tpl hier="13" item="9"/>
          <tpl fld="2" item="0"/>
        </tpls>
      </n>
      <n v="44081665" in="3">
        <tpls c="4">
          <tpl hier="1" item="6"/>
          <tpl hier="9" item="4"/>
          <tpl hier="13" item="9"/>
          <tpl fld="2" item="8"/>
        </tpls>
      </n>
      <n v="0.744221273921988" in="2">
        <tpls c="4">
          <tpl hier="1" item="6"/>
          <tpl hier="9" item="4"/>
          <tpl hier="13" item="10"/>
          <tpl fld="2" item="2"/>
        </tpls>
      </n>
      <n v="14015951" in="3">
        <tpls c="4">
          <tpl hier="1" item="6"/>
          <tpl hier="9" item="4"/>
          <tpl hier="13" item="10"/>
          <tpl fld="2" item="3"/>
        </tpls>
      </n>
      <n v="-0.10392225555788087" in="2">
        <tpls c="4">
          <tpl hier="1" item="6"/>
          <tpl hier="9" item="4"/>
          <tpl hier="13" item="10"/>
          <tpl fld="2" item="4"/>
        </tpls>
      </n>
      <n v="48978881" in="0">
        <tpls c="3">
          <tpl hier="1" item="6"/>
          <tpl hier="13" item="10"/>
          <tpl fld="2" item="0"/>
        </tpls>
      </n>
      <n v="34962930" in="3">
        <tpls c="4">
          <tpl hier="1" item="6"/>
          <tpl hier="9" item="4"/>
          <tpl hier="13" item="10"/>
          <tpl fld="2" item="5"/>
        </tpls>
      </n>
      <n v="48978881" in="0">
        <tpls c="4">
          <tpl hier="1" item="6"/>
          <tpl hier="9" item="4"/>
          <tpl hier="13" item="10"/>
          <tpl fld="2" item="0"/>
        </tpls>
      </n>
      <n v="2734" in="1">
        <tpls c="4">
          <tpl hier="1" item="6"/>
          <tpl hier="9" item="4"/>
          <tpl hier="13" item="10"/>
          <tpl fld="2" item="6"/>
        </tpls>
      </n>
      <n v="0.28616315264532077" in="2">
        <tpls c="4">
          <tpl hier="1" item="6"/>
          <tpl hier="9" item="4"/>
          <tpl hier="13" item="10"/>
          <tpl fld="2" item="7"/>
        </tpls>
      </n>
      <n v="656805569" in="0">
        <tpls c="3">
          <tpl hier="9" item="4"/>
          <tpl hier="13" item="10"/>
          <tpl fld="2" item="0"/>
        </tpls>
      </n>
      <n v="-16833375" in="3">
        <tpls c="4">
          <tpl hier="1" item="6"/>
          <tpl hier="9" item="4"/>
          <tpl hier="13" item="10"/>
          <tpl fld="2" item="8"/>
        </tpls>
      </n>
      <n v="0.88230751705874999" in="2">
        <tpls c="4">
          <tpl hier="1" item="2"/>
          <tpl hier="9" item="4"/>
          <tpl hier="13" item="10"/>
          <tpl fld="2" item="2"/>
        </tpls>
      </n>
      <n v="197197889" in="3">
        <tpls c="4">
          <tpl hier="1" item="2"/>
          <tpl hier="9" item="4"/>
          <tpl hier="13" item="10"/>
          <tpl fld="2" item="3"/>
        </tpls>
      </n>
      <n v="-5.1710310885042042E-2" in="2">
        <tpls c="4">
          <tpl hier="1" item="2"/>
          <tpl hier="9" item="4"/>
          <tpl hier="13" item="10"/>
          <tpl fld="2" item="4"/>
        </tpls>
      </n>
      <n v="656805569" in="0">
        <tpls c="3">
          <tpl hier="1" item="2"/>
          <tpl hier="13" item="10"/>
          <tpl fld="2" item="0"/>
        </tpls>
      </n>
      <n v="459607680" in="3">
        <tpls c="4">
          <tpl hier="1" item="2"/>
          <tpl hier="9" item="4"/>
          <tpl hier="13" item="10"/>
          <tpl fld="2" item="5"/>
        </tpls>
      </n>
      <n v="656805569" in="0">
        <tpls c="4">
          <tpl hier="1" item="2"/>
          <tpl hier="9" item="4"/>
          <tpl hier="13" item="10"/>
          <tpl fld="2" item="0"/>
        </tpls>
      </n>
      <n v="35952" in="1">
        <tpls c="4">
          <tpl hier="1" item="2"/>
          <tpl hier="9" item="4"/>
          <tpl hier="13" item="10"/>
          <tpl fld="2" item="6"/>
        </tpls>
      </n>
      <n v="0.30023784557770705" in="2">
        <tpls c="4">
          <tpl hier="1" item="2"/>
          <tpl hier="9" item="4"/>
          <tpl hier="13" item="10"/>
          <tpl fld="2" item="7"/>
        </tpls>
      </n>
      <n v="-87612399" in="3">
        <tpls c="4">
          <tpl hier="1" item="2"/>
          <tpl hier="9" item="4"/>
          <tpl hier="13" item="10"/>
          <tpl fld="2" item="8"/>
        </tpls>
      </n>
    </entries>
    <sets count="11">
      <set count="1" maxRank="1" setDefinition="{[Clientes].[Region_Geografica].&amp;[Atlántica]}">
        <tpls c="1">
          <tpl fld="0" item="0"/>
        </tpls>
      </set>
      <set count="1" maxRank="1" setDefinition="{[Dim_categoria].[Categoria_Agrupador].[All]}">
        <tpls c="1">
          <tpl hier="13" item="4294967295"/>
        </tpls>
      </set>
      <set count="365" maxRank="1" setDefinition="{[Calendario 1].[Fecha].Levels(1).Members}">
        <tpls c="1">
          <tpl fld="1" item="0"/>
        </tpls>
      </set>
      <set count="1" maxRank="1" setDefinition="{[Clientes].[Region_Geografica].&amp;[Zona_Norte]}">
        <tpls c="1">
          <tpl fld="0" item="1"/>
        </tpls>
      </set>
      <set count="1" maxRank="1" setDefinition="{[Clientes].[Region_Geografica].[All]}">
        <tpls c="1">
          <tpl hier="9" item="4294967295"/>
        </tpls>
      </set>
      <set count="31" maxRank="1" setDefinition="Filter({[Calendario 1].[Fecha].Levels(1).Members}, ([Calendario 1].[Fecha].CurrentMember.MemberValue&gt;=CDate(&quot;2026-07-01&quot;) AND [Calendario 1].[Fecha].CurrentMember.MemberValue&lt;CDate(&quot;2026-08-01&quot;)))">
        <tpls c="1">
          <tpl fld="1" item="1"/>
        </tpls>
      </set>
      <set count="30" maxRank="1" setDefinition="Filter({[Calendario 1].[Fecha].Levels(1).Members}, ([Calendario 1].[Fecha].CurrentMember.MemberValue&gt;=CDate(&quot;2026-09-01&quot;) AND [Calendario 1].[Fecha].CurrentMember.MemberValue&lt;CDate(&quot;2026-10-01&quot;)))">
        <tpls c="1">
          <tpl fld="1" item="2"/>
        </tpls>
      </set>
      <set count="1" maxRank="1" setDefinition="{[Dim_categoria].[Categoria_Agrupador].&amp;[Almacén]}">
        <tpls c="1">
          <tpl fld="3" item="0"/>
        </tpls>
      </set>
      <set count="1" maxRank="1" setDefinition="{[Dim_categoria].[Categoria_Agrupador].&amp;[Bebidas]}">
        <tpls c="1">
          <tpl fld="3" item="1"/>
        </tpls>
      </set>
      <set count="1" maxRank="1" setDefinition="{[Dim_categoria].[Categoria_Agrupador].&amp;[Lácteos]}">
        <tpls c="1">
          <tpl fld="3" item="2"/>
        </tpls>
      </set>
      <set count="1" maxRank="1" setDefinition="{[Dim_categoria].[Categoria_Agrupador].&amp;[Limpieza]}">
        <tpls c="1">
          <tpl fld="3" item="3"/>
        </tpls>
      </set>
    </sets>
    <queryCache count="9">
      <query mdx="[Measures].[Ingresos Totales]">
        <tpls c="1">
          <tpl fld="2" item="0"/>
        </tpls>
      </query>
      <query mdx="[Measures].[Fecha Última Venta]">
        <tpls c="1">
          <tpl fld="2" item="1"/>
        </tpls>
      </query>
      <query mdx="[Measures].[Cumplimiento %]">
        <tpls c="1">
          <tpl fld="2" item="2"/>
        </tpls>
      </query>
      <query mdx="[Measures].[Margen Bruto]">
        <tpls c="1">
          <tpl fld="2" item="3"/>
        </tpls>
      </query>
      <query mdx="[Measures].[Var % Último Mes]">
        <tpls c="1">
          <tpl fld="2" item="4"/>
        </tpls>
      </query>
      <query mdx="[Measures].[Costo Total]">
        <tpls c="1">
          <tpl fld="2" item="5"/>
        </tpls>
      </query>
      <query mdx="[Measures].[Total Bultos]">
        <tpls c="1">
          <tpl fld="2" item="6"/>
        </tpls>
      </query>
      <query mdx="[Measures].[% Margen]">
        <tpls c="1">
          <tpl fld="2" item="7"/>
        </tpls>
      </query>
      <query mdx="[Measures].[Desvío vs Meta]">
        <tpls c="1">
          <tpl fld="2" item="8"/>
        </tpls>
      </query>
    </queryCache>
    <serverFormats count="4">
      <serverFormat format="0.00"/>
      <serverFormat format=""/>
      <serverFormat format="0.00 %;-0.00 %;0.00 %"/>
      <serverFormat format="\$ #,0.00;-\$ #,0.00;\$ #,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24271296297" backgroundQuery="1" createdVersion="8" refreshedVersion="8" minRefreshableVersion="3" recordCount="0" supportSubquery="1" supportAdvancedDrill="1" xr:uid="{3001E143-7734-447A-B31B-E5515BABFA94}">
  <cacheSource type="external" connectionId="8"/>
  <cacheFields count="9">
    <cacheField name="[Measures].[Ingresos Totales]" caption="Ingresos Totales" numFmtId="0" hierarchy="33" level="32767"/>
    <cacheField name="[Measures].[Total Bultos]" caption="Total Bultos" numFmtId="0" hierarchy="32" level="32767"/>
    <cacheField name="[Calendario 1].[Año].[Año]" caption="Año" numFmtId="0" hierarchy="4" level="1">
      <sharedItems containsSemiMixedTypes="0" containsString="0" containsNumber="1" containsInteger="1" minValue="2026" maxValue="2026" count="1">
        <n v="2026"/>
      </sharedItems>
      <extLst>
        <ext xmlns:x15="http://schemas.microsoft.com/office/spreadsheetml/2010/11/main" uri="{4F2E5C28-24EA-4eb8-9CBF-B6C8F9C3D259}">
          <x15:cachedUniqueNames>
            <x15:cachedUniqueName index="0" name="[Calendario 1].[Año].&amp;[2026]"/>
          </x15:cachedUniqueNames>
        </ext>
      </extLst>
    </cacheField>
    <cacheField name="[Calendario 1].[Mes].[Mes]" caption="Mes" numFmtId="0" hierarchy="2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alendario 1].[Mes].&amp;[1]"/>
            <x15:cachedUniqueName index="1" name="[Calendario 1].[Mes].&amp;[2]"/>
            <x15:cachedUniqueName index="2" name="[Calendario 1].[Mes].&amp;[3]"/>
            <x15:cachedUniqueName index="3" name="[Calendario 1].[Mes].&amp;[4]"/>
            <x15:cachedUniqueName index="4" name="[Calendario 1].[Mes].&amp;[5]"/>
            <x15:cachedUniqueName index="5" name="[Calendario 1].[Mes].&amp;[6]"/>
            <x15:cachedUniqueName index="6" name="[Calendario 1].[Mes].&amp;[7]"/>
            <x15:cachedUniqueName index="7" name="[Calendario 1].[Mes].&amp;[8]"/>
            <x15:cachedUniqueName index="8" name="[Calendario 1].[Mes].&amp;[9]"/>
            <x15:cachedUniqueName index="9" name="[Calendario 1].[Mes].&amp;[10]"/>
            <x15:cachedUniqueName index="10" name="[Calendario 1].[Mes].&amp;[11]"/>
            <x15:cachedUniqueName index="11" name="[Calendario 1].[Mes].&amp;[12]"/>
          </x15:cachedUniqueNames>
        </ext>
      </extLst>
    </cacheField>
    <cacheField name="[Measures].[Variacion % Mensual]" caption="Variacion % Mensual" numFmtId="0" hierarchy="38" level="32767"/>
    <cacheField name="[Measures].[Ingresos Mes Anterior]" caption="Ingresos Mes Anterior" numFmtId="0" hierarchy="36" level="32767"/>
    <cacheField name="[Measures].[Margen Bruto]" caption="Margen Bruto" numFmtId="0" hierarchy="42" level="32767"/>
    <cacheField name="[Measures].[% Margen]" caption="% Margen" numFmtId="0" hierarchy="43" level="32767"/>
    <cacheField name="[Dim_categoria].[Categoria_Agrupador].[Categoria_Agrupador]" caption="Categoria_Agrupador" numFmtId="0" hierarchy="13" level="1">
      <sharedItems containsSemiMixedTypes="0" containsNonDate="0" containsString="0"/>
    </cacheField>
  </cacheFields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2" memberValueDatatype="20" unbalanced="0">
      <fieldsUsage count="2">
        <fieldUsage x="-1"/>
        <fieldUsage x="3"/>
      </fieldsUsage>
    </cacheHierarchy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2" memberValueDatatype="20" unbalanced="0">
      <fieldsUsage count="2">
        <fieldUsage x="-1"/>
        <fieldUsage x="2"/>
      </fieldsUsage>
    </cacheHierarchy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2" memberValueDatatype="130" unbalanced="0">
      <fieldsUsage count="2">
        <fieldUsage x="-1"/>
        <fieldUsage x="8"/>
      </fieldsUsage>
    </cacheHierarchy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0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 oneField="1">
      <fieldsUsage count="1">
        <fieldUsage x="1"/>
      </fieldsUsage>
    </cacheHierarchy>
    <cacheHierarchy uniqueName="[Measures].[Ingresos Totales]" caption="Ingresos Totales" measure="1" displayFolder="" measureGroup="_Medidas" count="0" oneField="1">
      <fieldsUsage count="1">
        <fieldUsage x="0"/>
      </fieldsUsage>
    </cacheHierarchy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 oneField="1">
      <fieldsUsage count="1">
        <fieldUsage x="5"/>
      </fieldsUsage>
    </cacheHierarchy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 oneField="1">
      <fieldsUsage count="1">
        <fieldUsage x="4"/>
      </fieldsUsage>
    </cacheHierarchy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 oneField="1">
      <fieldsUsage count="1">
        <fieldUsage x="6"/>
      </fieldsUsage>
    </cacheHierarchy>
    <cacheHierarchy uniqueName="[Measures].[% Margen]" caption="% Margen" measure="1" displayFolder="" measureGroup="_Medidas" count="0" oneField="1">
      <fieldsUsage count="1">
        <fieldUsage x="7"/>
      </fieldsUsage>
    </cacheHierarchy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dimensions count="9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name="Dim_categoria" uniqueName="[Dim_categoria]" caption="Dim_categoria"/>
    <dimension measure="1" name="Measures" uniqueName="[Measures]" caption="Measures"/>
    <dimension name="Objetivos" uniqueName="[Objetivos]" caption="Objetivos"/>
    <dimension name="Productos" uniqueName="[Productos]" caption="Productos"/>
    <dimension name="Ventas" uniqueName="[Ventas]" caption="Ventas"/>
  </dimensions>
  <measureGroups count="8">
    <measureGroup name="_Medidas" caption="_Medidas"/>
    <measureGroup name="Calendario 1" caption="Calendario 1"/>
    <measureGroup name="Clientes" caption="Clientes"/>
    <measureGroup name="costo_sku" caption="costo_sku"/>
    <measureGroup name="Dim_categoria" caption="Dim_categoria"/>
    <measureGroup name="Objetivos" caption="Objetivos"/>
    <measureGroup name="Productos" caption="Productos"/>
    <measureGroup name="Ventas" caption="Ventas"/>
  </measureGroups>
  <maps count="16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6"/>
    <map measureGroup="6" dimension="4"/>
    <map measureGroup="6" dimension="7"/>
    <map measureGroup="7" dimension="1"/>
    <map measureGroup="7" dimension="2"/>
    <map measureGroup="7" dimension="3"/>
    <map measureGroup="7" dimension="4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24271874997" createdVersion="5" refreshedVersion="8" minRefreshableVersion="3" recordCount="0" supportSubquery="1" supportAdvancedDrill="1" xr:uid="{81342603-85CD-4500-8C12-9E2F96485EF6}">
  <cacheSource type="external" connectionId="8"/>
  <cacheFields count="5">
    <cacheField name="[Calendario 1].[Mes].[Mes]" caption="Mes" numFmtId="0" hierarchy="2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alendario 1].[Mes].&amp;[1]"/>
            <x15:cachedUniqueName index="1" name="[Calendario 1].[Mes].&amp;[2]"/>
            <x15:cachedUniqueName index="2" name="[Calendario 1].[Mes].&amp;[3]"/>
            <x15:cachedUniqueName index="3" name="[Calendario 1].[Mes].&amp;[4]"/>
            <x15:cachedUniqueName index="4" name="[Calendario 1].[Mes].&amp;[5]"/>
            <x15:cachedUniqueName index="5" name="[Calendario 1].[Mes].&amp;[6]"/>
            <x15:cachedUniqueName index="6" name="[Calendario 1].[Mes].&amp;[7]"/>
            <x15:cachedUniqueName index="7" name="[Calendario 1].[Mes].&amp;[8]"/>
            <x15:cachedUniqueName index="8" name="[Calendario 1].[Mes].&amp;[9]"/>
            <x15:cachedUniqueName index="9" name="[Calendario 1].[Mes].&amp;[10]"/>
            <x15:cachedUniqueName index="10" name="[Calendario 1].[Mes].&amp;[11]"/>
            <x15:cachedUniqueName index="11" name="[Calendario 1].[Mes].&amp;[12]"/>
          </x15:cachedUniqueNames>
        </ext>
      </extLst>
    </cacheField>
    <cacheField name="[Calendario 1].[Año].[Año]" caption="Año" numFmtId="0" hierarchy="4" level="1">
      <sharedItems containsSemiMixedTypes="0" containsString="0" containsNumber="1" containsInteger="1" minValue="2026" maxValue="2026" count="1">
        <n v="2026"/>
      </sharedItems>
      <extLst>
        <ext xmlns:x15="http://schemas.microsoft.com/office/spreadsheetml/2010/11/main" uri="{4F2E5C28-24EA-4eb8-9CBF-B6C8F9C3D259}">
          <x15:cachedUniqueNames>
            <x15:cachedUniqueName index="0" name="[Calendario 1].[Año].&amp;[2026]"/>
          </x15:cachedUniqueNames>
        </ext>
      </extLst>
    </cacheField>
    <cacheField name="[Measures].[Ingresos Totales]" caption="Ingresos Totales" numFmtId="0" hierarchy="33" level="32767"/>
    <cacheField name="[Measures].[Meta Ventas]" caption="Meta Ventas" numFmtId="0" hierarchy="44" level="32767"/>
    <cacheField name="[Dim_categoria].[Categoria_Agrupador].[Categoria_Agrupador]" caption="Categoria_Agrupador" numFmtId="0" hierarchy="13" level="1">
      <sharedItems containsSemiMixedTypes="0" containsNonDate="0" containsString="0"/>
    </cacheField>
  </cacheFields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2" memberValueDatatype="20" unbalanced="0">
      <fieldsUsage count="2">
        <fieldUsage x="-1"/>
        <fieldUsage x="0"/>
      </fieldsUsage>
    </cacheHierarchy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2" memberValueDatatype="20" unbalanced="0">
      <fieldsUsage count="2">
        <fieldUsage x="-1"/>
        <fieldUsage x="1"/>
      </fieldsUsage>
    </cacheHierarchy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2" memberValueDatatype="130" unbalanced="0">
      <fieldsUsage count="2">
        <fieldUsage x="-1"/>
        <fieldUsage x="4"/>
      </fieldsUsage>
    </cacheHierarchy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0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 oneField="1">
      <fieldsUsage count="1">
        <fieldUsage x="2"/>
      </fieldsUsage>
    </cacheHierarchy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Meta Ventas]" caption="Meta Ventas" measure="1" displayFolder="" measureGroup="_Medidas" count="0" oneField="1">
      <fieldsUsage count="1">
        <fieldUsage x="3"/>
      </fieldsUsage>
    </cacheHierarchy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dimensions count="9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name="Dim_categoria" uniqueName="[Dim_categoria]" caption="Dim_categoria"/>
    <dimension measure="1" name="Measures" uniqueName="[Measures]" caption="Measures"/>
    <dimension name="Objetivos" uniqueName="[Objetivos]" caption="Objetivos"/>
    <dimension name="Productos" uniqueName="[Productos]" caption="Productos"/>
    <dimension name="Ventas" uniqueName="[Ventas]" caption="Ventas"/>
  </dimensions>
  <measureGroups count="8">
    <measureGroup name="_Medidas" caption="_Medidas"/>
    <measureGroup name="Calendario 1" caption="Calendario 1"/>
    <measureGroup name="Clientes" caption="Clientes"/>
    <measureGroup name="costo_sku" caption="costo_sku"/>
    <measureGroup name="Dim_categoria" caption="Dim_categoria"/>
    <measureGroup name="Objetivos" caption="Objetivos"/>
    <measureGroup name="Productos" caption="Productos"/>
    <measureGroup name="Ventas" caption="Ventas"/>
  </measureGroups>
  <maps count="16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6"/>
    <map measureGroup="6" dimension="4"/>
    <map measureGroup="6" dimension="7"/>
    <map measureGroup="7" dimension="1"/>
    <map measureGroup="7" dimension="2"/>
    <map measureGroup="7" dimension="3"/>
    <map measureGroup="7" dimension="4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24272453705" backgroundQuery="1" createdVersion="8" refreshedVersion="8" minRefreshableVersion="3" recordCount="0" supportSubquery="1" supportAdvancedDrill="1" xr:uid="{7F8CC5F5-A33B-4545-922C-27986EB60F00}">
  <cacheSource type="external" connectionId="8"/>
  <cacheFields count="4">
    <cacheField name="[Productos].[Producto_Descripcion].[Producto_Descripcion]" caption="Producto_Descripcion" numFmtId="0" hierarchy="21" level="1">
      <sharedItems count="8">
        <s v="Aceite de Girasol 1.5L"/>
        <s v="Arroz Integral 1kg"/>
        <s v="Cerveza Rubia Pack"/>
        <s v="Gaseosa Cola 2.25L"/>
        <s v="Leche Entera Larga Vida"/>
        <s v="Queso Cremoso kg"/>
        <s v="Detergente Concentrado"/>
        <s v="Jabón Líquido Ropa"/>
      </sharedItems>
    </cacheField>
    <cacheField name="[Measures].[Ranking Producto]" caption="Ranking Producto" numFmtId="0" hierarchy="37" level="32767"/>
    <cacheField name="[Productos].[Categoria_Agrupador].[Categoria_Agrupador]" caption="Categoria_Agrupador" numFmtId="0" hierarchy="22" level="1">
      <sharedItems count="4">
        <s v="Almacén"/>
        <s v="Bebidas"/>
        <s v="Lácteos"/>
        <s v="Limpieza"/>
      </sharedItems>
    </cacheField>
    <cacheField name="[Dim_categoria].[Categoria_Agrupador].[Categoria_Agrupador]" caption="Categoria_Agrupador" numFmtId="0" hierarchy="13" level="1">
      <sharedItems containsSemiMixedTypes="0" containsNonDate="0" containsString="0"/>
    </cacheField>
  </cacheFields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2" memberValueDatatype="130" unbalanced="0">
      <fieldsUsage count="2">
        <fieldUsage x="-1"/>
        <fieldUsage x="3"/>
      </fieldsUsage>
    </cacheHierarchy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>
      <fieldsUsage count="2">
        <fieldUsage x="-1"/>
        <fieldUsage x="2"/>
      </fieldsUsage>
    </cacheHierarchy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 oneField="1">
      <fieldsUsage count="1">
        <fieldUsage x="1"/>
      </fieldsUsage>
    </cacheHierarchy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dimensions count="9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name="Dim_categoria" uniqueName="[Dim_categoria]" caption="Dim_categoria"/>
    <dimension measure="1" name="Measures" uniqueName="[Measures]" caption="Measures"/>
    <dimension name="Objetivos" uniqueName="[Objetivos]" caption="Objetivos"/>
    <dimension name="Productos" uniqueName="[Productos]" caption="Productos"/>
    <dimension name="Ventas" uniqueName="[Ventas]" caption="Ventas"/>
  </dimensions>
  <measureGroups count="8">
    <measureGroup name="_Medidas" caption="_Medidas"/>
    <measureGroup name="Calendario 1" caption="Calendario 1"/>
    <measureGroup name="Clientes" caption="Clientes"/>
    <measureGroup name="costo_sku" caption="costo_sku"/>
    <measureGroup name="Dim_categoria" caption="Dim_categoria"/>
    <measureGroup name="Objetivos" caption="Objetivos"/>
    <measureGroup name="Productos" caption="Productos"/>
    <measureGroup name="Ventas" caption="Ventas"/>
  </measureGroups>
  <maps count="16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6"/>
    <map measureGroup="6" dimension="4"/>
    <map measureGroup="6" dimension="7"/>
    <map measureGroup="7" dimension="1"/>
    <map measureGroup="7" dimension="2"/>
    <map measureGroup="7" dimension="3"/>
    <map measureGroup="7" dimension="4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24272916667" backgroundQuery="1" createdVersion="8" refreshedVersion="8" minRefreshableVersion="3" recordCount="0" supportSubquery="1" supportAdvancedDrill="1" xr:uid="{670C70AA-6543-448E-91DE-8DBF4885B55E}">
  <cacheSource type="external" connectionId="8"/>
  <cacheFields count="4">
    <cacheField name="[Measures].[Ingresos Totales]" caption="Ingresos Totales" numFmtId="0" hierarchy="33" level="32767"/>
    <cacheField name="[Calendario 1].[Año].[Año]" caption="Año" numFmtId="0" hierarchy="4" level="1">
      <sharedItems containsSemiMixedTypes="0" containsString="0" containsNumber="1" containsInteger="1" minValue="2026" maxValue="2026" count="1">
        <n v="2026"/>
      </sharedItems>
      <extLst>
        <ext xmlns:x15="http://schemas.microsoft.com/office/spreadsheetml/2010/11/main" uri="{4F2E5C28-24EA-4eb8-9CBF-B6C8F9C3D259}">
          <x15:cachedUniqueNames>
            <x15:cachedUniqueName index="0" name="[Calendario 1].[Año].&amp;[2026]"/>
          </x15:cachedUniqueNames>
        </ext>
      </extLst>
    </cacheField>
    <cacheField name="[Calendario 1].[Mes].[Mes]" caption="Mes" numFmtId="0" hierarchy="2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alendario 1].[Mes].&amp;[1]"/>
            <x15:cachedUniqueName index="1" name="[Calendario 1].[Mes].&amp;[2]"/>
            <x15:cachedUniqueName index="2" name="[Calendario 1].[Mes].&amp;[3]"/>
            <x15:cachedUniqueName index="3" name="[Calendario 1].[Mes].&amp;[4]"/>
            <x15:cachedUniqueName index="4" name="[Calendario 1].[Mes].&amp;[5]"/>
            <x15:cachedUniqueName index="5" name="[Calendario 1].[Mes].&amp;[6]"/>
            <x15:cachedUniqueName index="6" name="[Calendario 1].[Mes].&amp;[7]"/>
            <x15:cachedUniqueName index="7" name="[Calendario 1].[Mes].&amp;[8]"/>
            <x15:cachedUniqueName index="8" name="[Calendario 1].[Mes].&amp;[9]"/>
            <x15:cachedUniqueName index="9" name="[Calendario 1].[Mes].&amp;[10]"/>
            <x15:cachedUniqueName index="10" name="[Calendario 1].[Mes].&amp;[11]"/>
            <x15:cachedUniqueName index="11" name="[Calendario 1].[Mes].&amp;[12]"/>
          </x15:cachedUniqueNames>
        </ext>
      </extLst>
    </cacheField>
    <cacheField name="[Dim_categoria].[Categoria_Agrupador].[Categoria_Agrupador]" caption="Categoria_Agrupador" numFmtId="0" hierarchy="13" level="1">
      <sharedItems containsSemiMixedTypes="0" containsNonDate="0" containsString="0"/>
    </cacheField>
  </cacheFields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2" memberValueDatatype="20" unbalanced="0">
      <fieldsUsage count="2">
        <fieldUsage x="-1"/>
        <fieldUsage x="2"/>
      </fieldsUsage>
    </cacheHierarchy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2" memberValueDatatype="20" unbalanced="0">
      <fieldsUsage count="2">
        <fieldUsage x="-1"/>
        <fieldUsage x="1"/>
      </fieldsUsage>
    </cacheHierarchy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2" memberValueDatatype="130" unbalanced="0">
      <fieldsUsage count="2">
        <fieldUsage x="-1"/>
        <fieldUsage x="3"/>
      </fieldsUsage>
    </cacheHierarchy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0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 oneField="1">
      <fieldsUsage count="1">
        <fieldUsage x="0"/>
      </fieldsUsage>
    </cacheHierarchy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dimensions count="9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name="Dim_categoria" uniqueName="[Dim_categoria]" caption="Dim_categoria"/>
    <dimension measure="1" name="Measures" uniqueName="[Measures]" caption="Measures"/>
    <dimension name="Objetivos" uniqueName="[Objetivos]" caption="Objetivos"/>
    <dimension name="Productos" uniqueName="[Productos]" caption="Productos"/>
    <dimension name="Ventas" uniqueName="[Ventas]" caption="Ventas"/>
  </dimensions>
  <measureGroups count="8">
    <measureGroup name="_Medidas" caption="_Medidas"/>
    <measureGroup name="Calendario 1" caption="Calendario 1"/>
    <measureGroup name="Clientes" caption="Clientes"/>
    <measureGroup name="costo_sku" caption="costo_sku"/>
    <measureGroup name="Dim_categoria" caption="Dim_categoria"/>
    <measureGroup name="Objetivos" caption="Objetivos"/>
    <measureGroup name="Productos" caption="Productos"/>
    <measureGroup name="Ventas" caption="Ventas"/>
  </measureGroups>
  <maps count="16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6"/>
    <map measureGroup="6" dimension="4"/>
    <map measureGroup="6" dimension="7"/>
    <map measureGroup="7" dimension="1"/>
    <map measureGroup="7" dimension="2"/>
    <map measureGroup="7" dimension="3"/>
    <map measureGroup="7" dimension="4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24273611113" backgroundQuery="1" createdVersion="8" refreshedVersion="8" minRefreshableVersion="3" recordCount="0" supportSubquery="1" supportAdvancedDrill="1" xr:uid="{682169B0-5EB7-46F1-80CE-B1821349643F}">
  <cacheSource type="external" connectionId="8"/>
  <cacheFields count="3">
    <cacheField name="[Measures].[% Margen]" caption="% Margen" numFmtId="0" hierarchy="43" level="32767"/>
    <cacheField name="[Productos].[Categoria_Agrupador].[Categoria_Agrupador]" caption="Categoria_Agrupador" numFmtId="0" hierarchy="22" level="1">
      <sharedItems count="4">
        <s v="Almacén"/>
        <s v="Bebidas"/>
        <s v="Lácteos"/>
        <s v="Limpieza"/>
      </sharedItems>
    </cacheField>
    <cacheField name="[Dim_categoria].[Categoria_Agrupador].[Categoria_Agrupador]" caption="Categoria_Agrupador" numFmtId="0" hierarchy="13" level="1">
      <sharedItems containsSemiMixedTypes="0" containsNonDate="0" containsString="0"/>
    </cacheField>
  </cacheFields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2" memberValueDatatype="130" unbalanced="0">
      <fieldsUsage count="2">
        <fieldUsage x="-1"/>
        <fieldUsage x="2"/>
      </fieldsUsage>
    </cacheHierarchy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>
      <fieldsUsage count="2">
        <fieldUsage x="-1"/>
        <fieldUsage x="1"/>
      </fieldsUsage>
    </cacheHierarchy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 oneField="1">
      <fieldsUsage count="1">
        <fieldUsage x="0"/>
      </fieldsUsage>
    </cacheHierarchy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dimensions count="9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name="Dim_categoria" uniqueName="[Dim_categoria]" caption="Dim_categoria"/>
    <dimension measure="1" name="Measures" uniqueName="[Measures]" caption="Measures"/>
    <dimension name="Objetivos" uniqueName="[Objetivos]" caption="Objetivos"/>
    <dimension name="Productos" uniqueName="[Productos]" caption="Productos"/>
    <dimension name="Ventas" uniqueName="[Ventas]" caption="Ventas"/>
  </dimensions>
  <measureGroups count="8">
    <measureGroup name="_Medidas" caption="_Medidas"/>
    <measureGroup name="Calendario 1" caption="Calendario 1"/>
    <measureGroup name="Clientes" caption="Clientes"/>
    <measureGroup name="costo_sku" caption="costo_sku"/>
    <measureGroup name="Dim_categoria" caption="Dim_categoria"/>
    <measureGroup name="Objetivos" caption="Objetivos"/>
    <measureGroup name="Productos" caption="Productos"/>
    <measureGroup name="Ventas" caption="Ventas"/>
  </measureGroups>
  <maps count="16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6"/>
    <map measureGroup="6" dimension="4"/>
    <map measureGroup="6" dimension="7"/>
    <map measureGroup="7" dimension="1"/>
    <map measureGroup="7" dimension="2"/>
    <map measureGroup="7" dimension="3"/>
    <map measureGroup="7" dimension="4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14294097225" backgroundQuery="1" createdVersion="3" refreshedVersion="8" minRefreshableVersion="3" recordCount="0" supportSubquery="1" supportAdvancedDrill="1" xr:uid="{E4B961A6-D79D-4A71-BFA0-38888BC3ED11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2" memberValueDatatype="130" unbalanced="0"/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0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75253885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86.814297569443" backgroundQuery="1" createdVersion="3" refreshedVersion="8" minRefreshableVersion="3" recordCount="0" supportSubquery="1" supportAdvancedDrill="1" xr:uid="{D78570B0-ADD1-4085-977C-C195A32E511A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8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0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Dim_categoria].[ID_categoria]" caption="ID_categoria" attribute="1" defaultMemberUniqueName="[Dim_categoria].[ID_categoria].[All]" allUniqueName="[Dim_categoria].[ID_categoria].[All]" dimensionUniqueName="[Dim_categoria]" displayFolder="" count="0" memberValueDatatype="130" unbalanced="0"/>
    <cacheHierarchy uniqueName="[Dim_categoria].[Categoria_Agrupador]" caption="Categoria_Agrupador" attribute="1" defaultMemberUniqueName="[Dim_categoria].[Categoria_Agrupador].[All]" allUniqueName="[Dim_categoria].[Categoria_Agrupador].[All]" dimensionUniqueName="[Dim_categoria]" displayFolder="" count="0" memberValueDatatype="130" unbalanced="0"/>
    <cacheHierarchy uniqueName="[Dim_categoria].[Prefijo_SKU]" caption="Prefijo_SKU" attribute="1" defaultMemberUniqueName="[Dim_categoria].[Prefijo_SKU].[All]" allUniqueName="[Dim_categoria].[Prefijo_SKU].[All]" dimensionUniqueName="[Dim_categoria]" displayFolder="" count="0" memberValueDatatype="130" unbalanced="0"/>
    <cacheHierarchy uniqueName="[Objetivos].[Mes_Num]" caption="Mes_Num" attribute="1" defaultMemberUniqueName="[Objetivos].[Mes_Num].[All]" allUniqueName="[Objetivos].[Mes_Num].[All]" dimensionUniqueName="[Objetivos]" displayFolder="" count="0" memberValueDatatype="20" unbalanced="0"/>
    <cacheHierarchy uniqueName="[Objetivos].[Anio]" caption="Anio" attribute="1" defaultMemberUniqueName="[Objetivos].[Anio].[All]" allUniqueName="[Objetivos].[Anio].[All]" dimensionUniqueName="[Objetivos]" displayFolder="" count="0" memberValueDatatype="20" unbalanced="0"/>
    <cacheHierarchy uniqueName="[Objetivos].[Categoria_Agrupador]" caption="Categoria_Agrupador" attribute="1" defaultMemberUniqueName="[Objetivos].[Categoria_Agrupador].[All]" allUniqueName="[Objetivos].[Categoria_Agrupador].[All]" dimensionUniqueName="[Objetivos]" displayFolder="" count="0" memberValueDatatype="130" unbalanced="0"/>
    <cacheHierarchy uniqueName="[Objetivos].[Meta_Financiera]" caption="Meta_Financiera" attribute="1" defaultMemberUniqueName="[Objetivos].[Meta_Financiera].[All]" allUniqueName="[Objetivos].[Meta_Financiera].[All]" dimensionUniqueName="[Objetivos]" displayFolder="" count="0" memberValueDatatype="20" unbalanced="0"/>
    <cacheHierarchy uniqueName="[Objetivos].[Fecha_Mes]" caption="Fecha_Mes" attribute="1" time="1" defaultMemberUniqueName="[Objetivos].[Fecha_Mes].[All]" allUniqueName="[Objetivos].[Fecha_Mes].[All]" dimensionUniqueName="[Objetivos]" displayFolder="" count="0" memberValueDatatype="7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0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Meta Ventas]" caption="Meta Ventas" measure="1" displayFolder="" measureGroup="_Medidas" count="0"/>
    <cacheHierarchy uniqueName="[Measures].[Cumplimiento %]" caption="Cumplimiento %" measure="1" displayFolder="" measureGroup="_Medidas" count="0"/>
    <cacheHierarchy uniqueName="[Measures].[Desvío vs Meta]" caption="Desvío vs Meta" measure="1" displayFolder="" measureGroup="_Medidas" count="0"/>
    <cacheHierarchy uniqueName="[Measures].[Var % Último Mes]" caption="Var % Último Mes" measure="1" displayFolder="" measureGroup="_Medidas" count="0"/>
    <cacheHierarchy uniqueName="[Measures].[Fecha Última Venta]" caption="Fecha Última Venta" measure="1" displayFolder="" measureGroup="Vent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XL_Count Objetivos]" caption="__XL_Count Objetivos" measure="1" displayFolder="" measureGroup="Objetivos" count="0" hidden="1"/>
    <cacheHierarchy uniqueName="[Measures].[__XL_Count Dim_categoria]" caption="__XL_Count Dim_categoria" measure="1" displayFolder="" measureGroup="Dim_categoria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20221320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91FBBF-64C3-4E23-BFE4-10B957435B3B}" name="ranking_segmentado" cacheId="17" applyNumberFormats="0" applyBorderFormats="0" applyFontFormats="0" applyPatternFormats="0" applyAlignmentFormats="0" applyWidthHeightFormats="1" dataCaption="Valores" tag="bc890c30-106e-4120-a2af-bc6ab41fd7e9" updatedVersion="8" minRefreshableVersion="5" itemPrintTitles="1" createdVersion="8" indent="0" compact="0" compactData="0" multipleFieldFilters="0" chartFormat="4">
  <location ref="R4:T12" firstHeaderRow="1" firstDataRow="1" firstDataCol="2"/>
  <pivotFields count="4">
    <pivotField axis="axisRow" compact="0" allDrilled="1" outline="0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8">
    <i>
      <x/>
      <x/>
    </i>
    <i r="1">
      <x v="1"/>
    </i>
    <i>
      <x v="1"/>
      <x v="3"/>
    </i>
    <i r="1">
      <x v="2"/>
    </i>
    <i>
      <x v="2"/>
      <x v="4"/>
    </i>
    <i r="1">
      <x v="5"/>
    </i>
    <i>
      <x v="3"/>
      <x v="7"/>
    </i>
    <i r="1">
      <x v="6"/>
    </i>
  </rowItems>
  <colItems count="1">
    <i/>
  </colItems>
  <dataFields count="1">
    <dataField fld="1" subtotal="count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_Medidas]"/>
        <x15:activeTabTopLevelEntity name="[Productos]"/>
        <x15:activeTabTopLevelEntity name="[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98B51-539A-49A8-962D-26792470DB15}" name="Ingresos_totales_mes" cacheId="18" applyNumberFormats="0" applyBorderFormats="0" applyFontFormats="0" applyPatternFormats="0" applyAlignmentFormats="0" applyWidthHeightFormats="1" dataCaption="Valores" tag="98ad9cbf-9103-413a-a5e6-6bf1f6b4dbc4" updatedVersion="8" minRefreshableVersion="5" useAutoFormatting="1" subtotalHiddenItems="1" itemPrintTitles="1" createdVersion="8" indent="0" compact="0" compactData="0" multipleFieldFilters="0" chartFormat="11">
  <location ref="N4:P17" firstHeaderRow="1" firstDataRow="1" firstDataCol="2"/>
  <pivotFields count="4"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allDrilled="1" outline="0" subtotalTop="0" showAll="0" dataSourceSort="1" defaultSubtotal="0" defaultAttributeDrillState="1"/>
  </pivotFields>
  <rowFields count="2">
    <field x="2"/>
    <field x="1"/>
  </rowFields>
  <rowItems count="1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 t="grand">
      <x/>
    </i>
  </rowItems>
  <colItems count="1">
    <i/>
  </colItems>
  <dataFields count="1">
    <dataField fld="0" subtotal="count" baseField="0" baseItem="0" numFmtId="4"/>
  </dataFields>
  <formats count="1">
    <format dxfId="8">
      <pivotArea field="2" grandRow="1" outline="0" axis="axisRow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_Medidas]"/>
        <x15:activeTabTopLevelEntity name="[Calendario 1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6AB3E1-0CF3-4D7E-BAFF-ECE040F7B38D}" name="ranking_prod" cacheId="19" applyNumberFormats="0" applyBorderFormats="0" applyFontFormats="0" applyPatternFormats="0" applyAlignmentFormats="0" applyWidthHeightFormats="1" dataCaption="Valores" tag="686d9a2d-ccf5-4ff7-ba3d-371bfe3629d5" updatedVersion="8" minRefreshableVersion="5" useAutoFormatting="1" subtotalHiddenItems="1" itemPrintTitles="1" createdVersion="8" indent="0" compact="0" compactData="0" multipleFieldFilters="0" chartFormat="10">
  <location ref="K4:L9" firstHeaderRow="1" firstDataRow="1" firstDataCol="1"/>
  <pivotFields count="3"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compact="0" allDrilled="1" outline="0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0" subtotal="count" baseField="0" baseItem="0" numFmtId="10"/>
  </dataFields>
  <chartFormats count="2"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_Medidas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A59E9F-5EBB-4A7C-8AAF-B3FCAA97B5EF}" name="Ingresos" cacheId="15" applyNumberFormats="0" applyBorderFormats="0" applyFontFormats="0" applyPatternFormats="0" applyAlignmentFormats="0" applyWidthHeightFormats="1" dataCaption="Valores" showMissing="0" tag="87e6895b-09b1-4534-bbb3-e7e138787bcd" updatedVersion="8" minRefreshableVersion="5" subtotalHiddenItems="1" itemPrintTitles="1" createdVersion="8" indent="0" compact="0" compactData="0" multipleFieldFilters="0" chartFormat="12">
  <location ref="A4:H17" firstHeaderRow="0" firstDataRow="1" firstDataCol="2"/>
  <pivotFields count="9"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2">
    <field x="3"/>
    <field x="2"/>
  </rowFields>
  <rowItems count="1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1" subtotal="count" baseField="0" baseItem="0"/>
    <dataField fld="0" subtotal="count" baseField="0" baseItem="0" numFmtId="4"/>
    <dataField fld="5" subtotal="count" baseField="2" baseItem="0" numFmtId="4"/>
    <dataField fld="4" subtotal="count" baseField="2" baseItem="0" numFmtId="10"/>
    <dataField fld="6" subtotal="count" baseField="2" baseItem="0" numFmtId="4"/>
    <dataField fld="7" subtotal="count" baseField="2" baseItem="0" numFmtId="10"/>
  </dataFields>
  <formats count="4">
    <format dxfId="12">
      <pivotArea field="3" grandRow="1" outline="0" axis="axisRow" fieldPosition="0">
        <references count="1">
          <reference field="4294967294" count="1" selected="0">
            <x v="1"/>
          </reference>
        </references>
      </pivotArea>
    </format>
    <format dxfId="11">
      <pivotArea field="3" grandRow="1" outline="0" axis="axisRow" fieldPosition="0">
        <references count="1">
          <reference field="4294967294" count="1" selected="0">
            <x v="0"/>
          </reference>
        </references>
      </pivotArea>
    </format>
    <format dxfId="10">
      <pivotArea outline="0" fieldPosition="0">
        <references count="1">
          <reference field="4294967294" count="1">
            <x v="4"/>
          </reference>
        </references>
      </pivotArea>
    </format>
    <format dxfId="9">
      <pivotArea outline="0" fieldPosition="0">
        <references count="1">
          <reference field="4294967294" count="1">
            <x v="5"/>
          </reference>
        </references>
      </pivotArea>
    </format>
  </formats>
  <chartFormats count="1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58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_Medidas]"/>
        <x15:activeTabTopLevelEntity name="[Calendario 1]"/>
        <x15:activeTabTopLevelEntity name="[Productos]"/>
        <x15:activeTabTopLevelEntity name="[Dim_categori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3EDF4F-FD04-494F-86BC-9863A8F1AEB6}" name="ventas_vs_meta" cacheId="16" applyNumberFormats="0" applyBorderFormats="0" applyFontFormats="0" applyPatternFormats="0" applyAlignmentFormats="0" applyWidthHeightFormats="1" dataCaption="Valores" updatedVersion="8" minRefreshableVersion="5" useAutoFormatting="1" itemPrintTitles="1" createdVersion="5" indent="0" compact="0" compactData="0" multipleFieldFilters="0" chartFormat="1">
  <location ref="V4:Y17" firstHeaderRow="0" firstDataRow="1" firstDataCol="2"/>
  <pivotFields count="5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2">
    <field x="0"/>
    <field x="1"/>
  </rowFields>
  <rowItems count="1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 numFmtId="3"/>
    <dataField fld="3" subtotal="count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Region" xr10:uid="{423990A3-C17C-4D49-8E22-A68B1245CF1E}" sourceName="[Clientes].[Region_Geografica]">
  <pivotTables>
    <pivotTable tabId="14" name="Ingresos"/>
    <pivotTable tabId="14" name="Ingresos_totales_mes"/>
    <pivotTable tabId="14" name="ranking_segmentado"/>
    <pivotTable tabId="14" name="ventas_vs_meta"/>
    <pivotTable tabId="14" name="ranking_prod"/>
  </pivotTables>
  <data>
    <olap pivotCacheId="75253885">
      <levels count="2">
        <level uniqueName="[Clientes].[Region_Geografica].[(All)]" sourceCaption="(All)" count="0"/>
        <level uniqueName="[Clientes].[Region_Geografica].[Region_Geografica]" sourceCaption="Region_Geografica" count="4">
          <ranges>
            <range startItem="0">
              <i n="[Clientes].[Region_Geografica].&amp;[Atlántica]" c="Atlántica"/>
              <i n="[Clientes].[Region_Geografica].&amp;[Zona_Norte]" c="Zona_Norte"/>
              <i n="[Clientes].[Region_Geografica].&amp;[Zona_Oeste]" c="Zona_Oeste"/>
              <i n="[Clientes].[Region_Geografica].&amp;[Zona_Sur]" c="Zona_Sur"/>
            </range>
          </ranges>
        </level>
      </levels>
      <selections count="1">
        <selection n="[Clientes].[Region_Geografica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Categoria" xr10:uid="{6DD4ECFA-70DE-4480-8D29-0795AEEC8E78}" sourceName="[Dim_categoria].[Categoria_Agrupador]">
  <pivotTables>
    <pivotTable tabId="14" name="Ingresos"/>
    <pivotTable tabId="14" name="ventas_vs_meta"/>
    <pivotTable tabId="14" name="ranking_segmentado"/>
    <pivotTable tabId="14" name="Ingresos_totales_mes"/>
    <pivotTable tabId="14" name="ranking_prod"/>
  </pivotTables>
  <data>
    <olap pivotCacheId="75253885">
      <levels count="2">
        <level uniqueName="[Dim_categoria].[Categoria_Agrupador].[(All)]" sourceCaption="(All)" count="0"/>
        <level uniqueName="[Dim_categoria].[Categoria_Agrupador].[Categoria_Agrupador]" sourceCaption="Categoria_Agrupador" count="4">
          <ranges>
            <range startItem="0">
              <i n="[Dim_categoria].[Categoria_Agrupador].&amp;[Almacén]" c="Almacén"/>
              <i n="[Dim_categoria].[Categoria_Agrupador].&amp;[Bebidas]" c="Bebidas"/>
              <i n="[Dim_categoria].[Categoria_Agrupador].&amp;[Lácteos]" c="Lácteos"/>
              <i n="[Dim_categoria].[Categoria_Agrupador].&amp;[Limpieza]" c="Limpieza"/>
            </range>
          </ranges>
        </level>
      </levels>
      <selections count="1">
        <selection n="[Dim_categoria].[Categoria_Agrupador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_Geografica" xr10:uid="{2463D61B-A5E3-471B-9E2D-E6EC6F8BC49E}" cache="Seg_Region" caption="Región" level="1" rowHeight="234950"/>
  <slicer name="Categoria" xr10:uid="{DFCE67B2-1DFC-4F03-AFB5-7D3C54D1BE04}" cache="Seg_Categoria" caption="Categoría" level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728B429-D650-4FFF-BE4D-F4DF7667D1DE}" name="costo_sku" displayName="costo_sku" ref="A1:B9" totalsRowShown="0" headerRowDxfId="7" dataDxfId="6">
  <tableColumns count="2">
    <tableColumn id="1" xr3:uid="{C23AAE2A-018D-4E10-9069-1D19DC66CEC1}" name="SKU_Clave" dataDxfId="5"/>
    <tableColumn id="5" xr3:uid="{FB5BE3B9-10DA-40D7-8B4A-0A01E2CC4643}" name="Cost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7E25F8-4BB4-4CC2-A8E6-C9048ECEC1DE}" name="Dim_categoria" displayName="Dim_categoria" ref="A1:C5" totalsRowShown="0" dataDxfId="3">
  <autoFilter ref="A1:C5" xr:uid="{310EED11-BCC2-4B53-B31B-313F40B36696}"/>
  <tableColumns count="3">
    <tableColumn id="1" xr3:uid="{E9627168-2338-4EA3-BD6E-8B4973724267}" name="ID_categoria" dataDxfId="2"/>
    <tableColumn id="2" xr3:uid="{BA67D062-187C-464D-9F90-7CBC636CB7E2}" name="Categoria_Agrupador" dataDxfId="1"/>
    <tableColumn id="3" xr3:uid="{34D63D5C-CE3D-4DAD-BB11-80ACA13AE373}" name="Prefijo_SKU" dataDxfId="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4628DE-11B8-48C0-8F78-CE7000A6D62D}" name="_Medidas" displayName="_Medidas" ref="A1:A2" totalsRowShown="0">
  <autoFilter ref="A1:A2" xr:uid="{FC4628DE-11B8-48C0-8F78-CE7000A6D62D}"/>
  <tableColumns count="1">
    <tableColumn id="1" xr3:uid="{CA8F113B-2673-4330-A179-B1C64A5DB3A8}" name="Medida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756623E9-F0A8-4B57-893C-917BAB796D58}" sourceName="[Calendario 1].[Fecha]">
  <pivotTables>
    <pivotTable tabId="14" name="ranking_prod"/>
    <pivotTable tabId="14" name="ranking_segmentado"/>
    <pivotTable tabId="14" name="ventas_vs_meta"/>
    <pivotTable tabId="14" name="Ingresos_totales_mes"/>
    <pivotTable tabId="14" name="Ingresos"/>
  </pivotTables>
  <state minimalRefreshVersion="6" lastRefreshVersion="6" pivotCacheId="2022132088" filterType="unknown"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E32E37E-F2F0-4AAD-8F70-BA9290CA6CD0}" cache="Timeline_Fecha" caption="Fecha" level="2" selectionLevel="2" scrollPosition="2026-07-01T00:00:00"/>
</timeline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CF21C-19DB-489C-92B1-64F0F289A94D}">
  <sheetPr codeName="Hoja12">
    <tabColor rgb="FF1F3864"/>
  </sheetPr>
  <dimension ref="B2:D76"/>
  <sheetViews>
    <sheetView showGridLines="0" tabSelected="1" topLeftCell="A17" workbookViewId="0">
      <selection activeCell="C16" sqref="C16"/>
    </sheetView>
  </sheetViews>
  <sheetFormatPr baseColWidth="10" defaultColWidth="8.88671875" defaultRowHeight="14.4" x14ac:dyDescent="0.3"/>
  <cols>
    <col min="1" max="1" width="2" style="22" customWidth="1"/>
    <col min="2" max="2" width="30" style="22" customWidth="1"/>
    <col min="3" max="3" width="36" style="22" customWidth="1"/>
    <col min="4" max="4" width="84" style="22" customWidth="1"/>
    <col min="5" max="5" width="2" style="22" customWidth="1"/>
    <col min="6" max="16384" width="8.88671875" style="22"/>
  </cols>
  <sheetData>
    <row r="2" spans="2:4" ht="34.049999999999997" customHeight="1" x14ac:dyDescent="0.3">
      <c r="B2" s="20" t="s">
        <v>40</v>
      </c>
      <c r="C2" s="21"/>
      <c r="D2" s="21"/>
    </row>
    <row r="3" spans="2:4" x14ac:dyDescent="0.3">
      <c r="B3" s="23" t="s">
        <v>41</v>
      </c>
      <c r="C3" s="21"/>
      <c r="D3" s="21"/>
    </row>
    <row r="4" spans="2:4" x14ac:dyDescent="0.3">
      <c r="B4" s="24" t="s">
        <v>42</v>
      </c>
      <c r="C4" s="25"/>
      <c r="D4" s="25"/>
    </row>
    <row r="6" spans="2:4" ht="22.05" customHeight="1" x14ac:dyDescent="0.35">
      <c r="B6" s="26" t="s">
        <v>43</v>
      </c>
      <c r="C6" s="25"/>
      <c r="D6" s="25"/>
    </row>
    <row r="7" spans="2:4" ht="31.95" customHeight="1" x14ac:dyDescent="0.3">
      <c r="B7" s="38" t="s">
        <v>184</v>
      </c>
      <c r="C7" s="39"/>
      <c r="D7" s="39"/>
    </row>
    <row r="8" spans="2:4" ht="31.95" customHeight="1" x14ac:dyDescent="0.3">
      <c r="B8" s="38" t="s">
        <v>181</v>
      </c>
      <c r="C8" s="39"/>
      <c r="D8" s="39"/>
    </row>
    <row r="9" spans="2:4" ht="31.95" customHeight="1" x14ac:dyDescent="0.3">
      <c r="B9" s="38" t="s">
        <v>44</v>
      </c>
      <c r="C9" s="39"/>
      <c r="D9" s="39"/>
    </row>
    <row r="10" spans="2:4" ht="36" customHeight="1" x14ac:dyDescent="0.3">
      <c r="B10" s="38" t="s">
        <v>180</v>
      </c>
      <c r="C10" s="39"/>
      <c r="D10" s="39"/>
    </row>
    <row r="12" spans="2:4" ht="22.05" customHeight="1" x14ac:dyDescent="0.35">
      <c r="B12" s="26" t="s">
        <v>45</v>
      </c>
      <c r="C12" s="25"/>
      <c r="D12" s="25"/>
    </row>
    <row r="13" spans="2:4" ht="31.95" customHeight="1" x14ac:dyDescent="0.3">
      <c r="B13" s="38" t="s">
        <v>46</v>
      </c>
      <c r="C13" s="39"/>
      <c r="D13" s="39"/>
    </row>
    <row r="14" spans="2:4" ht="48" customHeight="1" x14ac:dyDescent="0.3">
      <c r="B14" s="27" t="s">
        <v>47</v>
      </c>
      <c r="C14" s="28" t="s">
        <v>185</v>
      </c>
      <c r="D14" s="28" t="s">
        <v>48</v>
      </c>
    </row>
    <row r="15" spans="2:4" ht="48" customHeight="1" x14ac:dyDescent="0.3">
      <c r="B15" s="27" t="s">
        <v>49</v>
      </c>
      <c r="C15" s="29"/>
      <c r="D15" s="28" t="s">
        <v>50</v>
      </c>
    </row>
    <row r="16" spans="2:4" ht="48" customHeight="1" x14ac:dyDescent="0.3">
      <c r="B16" s="27" t="s">
        <v>51</v>
      </c>
      <c r="C16" s="28" t="str">
        <f>IF(TRIM(C15)&lt;&gt;"",TRIM(C15),C14&amp;"\PF_Data_Consumo_Distribucion.xlsx")</f>
        <v>C:\Users\cecil\Desktop\Dataset\PF_Data_Consumo_Distribucion.xlsx</v>
      </c>
      <c r="D16" s="28" t="s">
        <v>52</v>
      </c>
    </row>
    <row r="17" spans="2:4" ht="48" customHeight="1" x14ac:dyDescent="0.3">
      <c r="B17" s="38" t="s">
        <v>53</v>
      </c>
      <c r="C17" s="39"/>
      <c r="D17" s="39"/>
    </row>
    <row r="18" spans="2:4" ht="34.049999999999997" customHeight="1" x14ac:dyDescent="0.3">
      <c r="B18" s="38" t="s">
        <v>54</v>
      </c>
      <c r="C18" s="39"/>
      <c r="D18" s="39"/>
    </row>
    <row r="20" spans="2:4" ht="22.05" customHeight="1" x14ac:dyDescent="0.35">
      <c r="B20" s="26" t="s">
        <v>55</v>
      </c>
      <c r="C20" s="25"/>
      <c r="D20" s="25"/>
    </row>
    <row r="21" spans="2:4" x14ac:dyDescent="0.3">
      <c r="B21" s="30" t="s">
        <v>56</v>
      </c>
      <c r="C21" s="30" t="s">
        <v>57</v>
      </c>
      <c r="D21" s="30" t="s">
        <v>58</v>
      </c>
    </row>
    <row r="22" spans="2:4" ht="31.95" customHeight="1" x14ac:dyDescent="0.3">
      <c r="B22" s="27" t="s">
        <v>59</v>
      </c>
      <c r="C22" s="28" t="s">
        <v>60</v>
      </c>
      <c r="D22" s="28" t="s">
        <v>61</v>
      </c>
    </row>
    <row r="23" spans="2:4" ht="78" customHeight="1" x14ac:dyDescent="0.3">
      <c r="B23" s="27" t="s">
        <v>62</v>
      </c>
      <c r="C23" s="28" t="s">
        <v>63</v>
      </c>
      <c r="D23" s="28" t="s">
        <v>64</v>
      </c>
    </row>
    <row r="24" spans="2:4" ht="64.05" customHeight="1" x14ac:dyDescent="0.3">
      <c r="B24" s="27" t="s">
        <v>65</v>
      </c>
      <c r="C24" s="28" t="s">
        <v>66</v>
      </c>
      <c r="D24" s="28" t="s">
        <v>67</v>
      </c>
    </row>
    <row r="25" spans="2:4" ht="46.05" customHeight="1" x14ac:dyDescent="0.3">
      <c r="B25" s="27" t="s">
        <v>68</v>
      </c>
      <c r="C25" s="28" t="s">
        <v>69</v>
      </c>
      <c r="D25" s="28" t="s">
        <v>70</v>
      </c>
    </row>
    <row r="26" spans="2:4" ht="46.05" customHeight="1" x14ac:dyDescent="0.3">
      <c r="B26" s="27" t="s">
        <v>71</v>
      </c>
      <c r="C26" s="28" t="s">
        <v>72</v>
      </c>
      <c r="D26" s="28" t="s">
        <v>73</v>
      </c>
    </row>
    <row r="27" spans="2:4" ht="46.05" customHeight="1" x14ac:dyDescent="0.3">
      <c r="B27" s="27" t="s">
        <v>74</v>
      </c>
      <c r="C27" s="28" t="s">
        <v>75</v>
      </c>
      <c r="D27" s="28" t="s">
        <v>76</v>
      </c>
    </row>
    <row r="28" spans="2:4" ht="46.05" customHeight="1" x14ac:dyDescent="0.3">
      <c r="B28" s="27" t="s">
        <v>77</v>
      </c>
      <c r="C28" s="28" t="s">
        <v>78</v>
      </c>
      <c r="D28" s="28" t="s">
        <v>79</v>
      </c>
    </row>
    <row r="29" spans="2:4" ht="34.049999999999997" customHeight="1" x14ac:dyDescent="0.3">
      <c r="B29" s="27" t="s">
        <v>80</v>
      </c>
      <c r="C29" s="28" t="s">
        <v>78</v>
      </c>
      <c r="D29" s="28" t="s">
        <v>81</v>
      </c>
    </row>
    <row r="31" spans="2:4" ht="22.05" customHeight="1" x14ac:dyDescent="0.35">
      <c r="B31" s="26" t="s">
        <v>82</v>
      </c>
      <c r="C31" s="25"/>
      <c r="D31" s="25"/>
    </row>
    <row r="32" spans="2:4" ht="48" customHeight="1" x14ac:dyDescent="0.3">
      <c r="B32" s="38" t="s">
        <v>83</v>
      </c>
      <c r="C32" s="39"/>
      <c r="D32" s="39"/>
    </row>
    <row r="33" spans="2:4" x14ac:dyDescent="0.3">
      <c r="B33" s="30" t="s">
        <v>84</v>
      </c>
      <c r="C33" s="30" t="s">
        <v>85</v>
      </c>
      <c r="D33" s="30" t="s">
        <v>86</v>
      </c>
    </row>
    <row r="34" spans="2:4" x14ac:dyDescent="0.3">
      <c r="B34" s="27" t="s">
        <v>87</v>
      </c>
      <c r="C34" s="28" t="s">
        <v>88</v>
      </c>
      <c r="D34" s="28" t="s">
        <v>89</v>
      </c>
    </row>
    <row r="35" spans="2:4" x14ac:dyDescent="0.3">
      <c r="B35" s="27" t="s">
        <v>90</v>
      </c>
      <c r="C35" s="28" t="s">
        <v>91</v>
      </c>
      <c r="D35" s="28" t="s">
        <v>92</v>
      </c>
    </row>
    <row r="36" spans="2:4" x14ac:dyDescent="0.3">
      <c r="B36" s="27" t="s">
        <v>93</v>
      </c>
      <c r="C36" s="28" t="s">
        <v>94</v>
      </c>
      <c r="D36" s="28" t="s">
        <v>95</v>
      </c>
    </row>
    <row r="37" spans="2:4" x14ac:dyDescent="0.3">
      <c r="B37" s="27" t="s">
        <v>96</v>
      </c>
      <c r="C37" s="28" t="s">
        <v>94</v>
      </c>
      <c r="D37" s="28" t="s">
        <v>97</v>
      </c>
    </row>
    <row r="38" spans="2:4" x14ac:dyDescent="0.3">
      <c r="B38" s="27" t="s">
        <v>87</v>
      </c>
      <c r="C38" s="28" t="s">
        <v>98</v>
      </c>
      <c r="D38" s="28" t="s">
        <v>99</v>
      </c>
    </row>
    <row r="39" spans="2:4" ht="28.8" x14ac:dyDescent="0.3">
      <c r="B39" s="27" t="s">
        <v>100</v>
      </c>
      <c r="C39" s="28" t="s">
        <v>101</v>
      </c>
      <c r="D39" s="28" t="s">
        <v>102</v>
      </c>
    </row>
    <row r="40" spans="2:4" ht="28.8" x14ac:dyDescent="0.3">
      <c r="B40" s="27" t="s">
        <v>100</v>
      </c>
      <c r="C40" s="28" t="s">
        <v>103</v>
      </c>
      <c r="D40" s="28" t="s">
        <v>104</v>
      </c>
    </row>
    <row r="42" spans="2:4" ht="22.05" customHeight="1" x14ac:dyDescent="0.35">
      <c r="B42" s="26" t="s">
        <v>105</v>
      </c>
      <c r="C42" s="25"/>
      <c r="D42" s="25"/>
    </row>
    <row r="43" spans="2:4" x14ac:dyDescent="0.3">
      <c r="B43" s="30" t="s">
        <v>106</v>
      </c>
      <c r="C43" s="30" t="s">
        <v>107</v>
      </c>
      <c r="D43" s="30" t="s">
        <v>108</v>
      </c>
    </row>
    <row r="44" spans="2:4" ht="19.95" customHeight="1" x14ac:dyDescent="0.3">
      <c r="B44" s="27" t="s">
        <v>32</v>
      </c>
      <c r="C44" s="28" t="s">
        <v>109</v>
      </c>
      <c r="D44" s="28" t="s">
        <v>110</v>
      </c>
    </row>
    <row r="45" spans="2:4" ht="34.049999999999997" customHeight="1" x14ac:dyDescent="0.3">
      <c r="B45" s="27" t="s">
        <v>31</v>
      </c>
      <c r="C45" s="28" t="s">
        <v>111</v>
      </c>
      <c r="D45" s="28" t="s">
        <v>112</v>
      </c>
    </row>
    <row r="46" spans="2:4" ht="48" customHeight="1" x14ac:dyDescent="0.3">
      <c r="B46" s="27" t="s">
        <v>113</v>
      </c>
      <c r="C46" s="28" t="s">
        <v>114</v>
      </c>
      <c r="D46" s="28" t="s">
        <v>115</v>
      </c>
    </row>
    <row r="47" spans="2:4" ht="34.049999999999997" customHeight="1" x14ac:dyDescent="0.3">
      <c r="B47" s="27" t="s">
        <v>38</v>
      </c>
      <c r="C47" s="28" t="s">
        <v>116</v>
      </c>
      <c r="D47" s="28" t="s">
        <v>117</v>
      </c>
    </row>
    <row r="48" spans="2:4" ht="34.049999999999997" customHeight="1" x14ac:dyDescent="0.3">
      <c r="B48" s="27" t="s">
        <v>39</v>
      </c>
      <c r="C48" s="28" t="s">
        <v>118</v>
      </c>
      <c r="D48" s="28" t="s">
        <v>119</v>
      </c>
    </row>
    <row r="49" spans="2:4" ht="34.049999999999997" customHeight="1" x14ac:dyDescent="0.3">
      <c r="B49" s="27" t="s">
        <v>120</v>
      </c>
      <c r="C49" s="28" t="s">
        <v>121</v>
      </c>
      <c r="D49" s="28" t="s">
        <v>122</v>
      </c>
    </row>
    <row r="50" spans="2:4" ht="48" customHeight="1" x14ac:dyDescent="0.3">
      <c r="B50" s="27" t="s">
        <v>123</v>
      </c>
      <c r="C50" s="28" t="s">
        <v>124</v>
      </c>
      <c r="D50" s="28" t="s">
        <v>125</v>
      </c>
    </row>
    <row r="51" spans="2:4" ht="34.049999999999997" customHeight="1" x14ac:dyDescent="0.3">
      <c r="B51" s="27" t="s">
        <v>126</v>
      </c>
      <c r="C51" s="28" t="s">
        <v>127</v>
      </c>
      <c r="D51" s="28" t="s">
        <v>128</v>
      </c>
    </row>
    <row r="52" spans="2:4" ht="34.049999999999997" customHeight="1" x14ac:dyDescent="0.3">
      <c r="B52" s="27" t="s">
        <v>36</v>
      </c>
      <c r="C52" s="28" t="s">
        <v>129</v>
      </c>
      <c r="D52" s="28" t="s">
        <v>130</v>
      </c>
    </row>
    <row r="53" spans="2:4" ht="34.049999999999997" customHeight="1" x14ac:dyDescent="0.3">
      <c r="B53" s="27" t="s">
        <v>35</v>
      </c>
      <c r="C53" s="28" t="s">
        <v>131</v>
      </c>
      <c r="D53" s="28" t="s">
        <v>132</v>
      </c>
    </row>
    <row r="54" spans="2:4" ht="46.05" customHeight="1" x14ac:dyDescent="0.3">
      <c r="B54" s="27" t="s">
        <v>133</v>
      </c>
      <c r="C54" s="28" t="s">
        <v>182</v>
      </c>
      <c r="D54" s="28" t="s">
        <v>183</v>
      </c>
    </row>
    <row r="55" spans="2:4" ht="34.049999999999997" customHeight="1" x14ac:dyDescent="0.3">
      <c r="B55" s="27" t="s">
        <v>134</v>
      </c>
      <c r="C55" s="28" t="s">
        <v>135</v>
      </c>
      <c r="D55" s="28" t="s">
        <v>136</v>
      </c>
    </row>
    <row r="56" spans="2:4" ht="46.05" customHeight="1" x14ac:dyDescent="0.3">
      <c r="B56" s="27" t="s">
        <v>137</v>
      </c>
      <c r="C56" s="28" t="s">
        <v>138</v>
      </c>
      <c r="D56" s="28" t="s">
        <v>139</v>
      </c>
    </row>
    <row r="57" spans="2:4" ht="34.049999999999997" customHeight="1" x14ac:dyDescent="0.3">
      <c r="B57" s="27" t="s">
        <v>33</v>
      </c>
      <c r="C57" s="28" t="s">
        <v>140</v>
      </c>
      <c r="D57" s="28" t="s">
        <v>141</v>
      </c>
    </row>
    <row r="58" spans="2:4" ht="34.049999999999997" customHeight="1" x14ac:dyDescent="0.3">
      <c r="B58" s="27" t="s">
        <v>142</v>
      </c>
      <c r="C58" s="28" t="s">
        <v>143</v>
      </c>
      <c r="D58" s="28" t="s">
        <v>144</v>
      </c>
    </row>
    <row r="60" spans="2:4" ht="22.05" customHeight="1" x14ac:dyDescent="0.35">
      <c r="B60" s="26" t="s">
        <v>145</v>
      </c>
      <c r="C60" s="25"/>
      <c r="D60" s="25"/>
    </row>
    <row r="61" spans="2:4" ht="48" customHeight="1" x14ac:dyDescent="0.3">
      <c r="B61" s="38" t="s">
        <v>146</v>
      </c>
      <c r="C61" s="39"/>
      <c r="D61" s="39"/>
    </row>
    <row r="62" spans="2:4" ht="48" customHeight="1" x14ac:dyDescent="0.3">
      <c r="B62" s="38" t="s">
        <v>147</v>
      </c>
      <c r="C62" s="39"/>
      <c r="D62" s="39"/>
    </row>
    <row r="64" spans="2:4" ht="22.05" customHeight="1" x14ac:dyDescent="0.35">
      <c r="B64" s="26" t="s">
        <v>148</v>
      </c>
      <c r="C64" s="25"/>
      <c r="D64" s="25"/>
    </row>
    <row r="65" spans="2:4" x14ac:dyDescent="0.3">
      <c r="B65" s="30" t="s">
        <v>149</v>
      </c>
      <c r="C65" s="30" t="s">
        <v>150</v>
      </c>
      <c r="D65" s="30" t="s">
        <v>151</v>
      </c>
    </row>
    <row r="66" spans="2:4" ht="78" customHeight="1" x14ac:dyDescent="0.3">
      <c r="B66" s="27" t="s">
        <v>152</v>
      </c>
      <c r="C66" s="28" t="s">
        <v>153</v>
      </c>
      <c r="D66" s="28" t="s">
        <v>154</v>
      </c>
    </row>
    <row r="67" spans="2:4" ht="34.049999999999997" customHeight="1" x14ac:dyDescent="0.3">
      <c r="B67" s="27" t="s">
        <v>155</v>
      </c>
      <c r="C67" s="28" t="s">
        <v>153</v>
      </c>
      <c r="D67" s="28" t="s">
        <v>156</v>
      </c>
    </row>
    <row r="68" spans="2:4" ht="48" customHeight="1" x14ac:dyDescent="0.3">
      <c r="B68" s="27" t="s">
        <v>157</v>
      </c>
      <c r="C68" s="28" t="s">
        <v>158</v>
      </c>
      <c r="D68" s="28" t="s">
        <v>159</v>
      </c>
    </row>
    <row r="69" spans="2:4" ht="48" customHeight="1" x14ac:dyDescent="0.3">
      <c r="B69" s="27" t="s">
        <v>160</v>
      </c>
      <c r="C69" s="28" t="s">
        <v>158</v>
      </c>
      <c r="D69" s="28" t="s">
        <v>161</v>
      </c>
    </row>
    <row r="70" spans="2:4" ht="19.95" customHeight="1" x14ac:dyDescent="0.3">
      <c r="B70" s="38" t="s">
        <v>162</v>
      </c>
      <c r="C70" s="39"/>
      <c r="D70" s="39"/>
    </row>
    <row r="72" spans="2:4" ht="22.05" customHeight="1" x14ac:dyDescent="0.35">
      <c r="B72" s="26" t="s">
        <v>163</v>
      </c>
      <c r="C72" s="25"/>
      <c r="D72" s="25"/>
    </row>
    <row r="73" spans="2:4" ht="34.049999999999997" customHeight="1" x14ac:dyDescent="0.3">
      <c r="B73" s="38" t="s">
        <v>164</v>
      </c>
      <c r="C73" s="39"/>
      <c r="D73" s="39"/>
    </row>
    <row r="74" spans="2:4" ht="19.95" customHeight="1" x14ac:dyDescent="0.3">
      <c r="B74" s="38" t="s">
        <v>165</v>
      </c>
      <c r="C74" s="39"/>
      <c r="D74" s="39"/>
    </row>
    <row r="75" spans="2:4" ht="31.95" customHeight="1" x14ac:dyDescent="0.3">
      <c r="B75" s="38" t="s">
        <v>166</v>
      </c>
      <c r="C75" s="39"/>
      <c r="D75" s="39"/>
    </row>
    <row r="76" spans="2:4" ht="34.049999999999997" customHeight="1" x14ac:dyDescent="0.3">
      <c r="B76" s="38" t="s">
        <v>167</v>
      </c>
      <c r="C76" s="39"/>
      <c r="D76" s="39"/>
    </row>
  </sheetData>
  <mergeCells count="15">
    <mergeCell ref="B17:D17"/>
    <mergeCell ref="B7:D7"/>
    <mergeCell ref="B8:D8"/>
    <mergeCell ref="B9:D9"/>
    <mergeCell ref="B10:D10"/>
    <mergeCell ref="B13:D13"/>
    <mergeCell ref="B74:D74"/>
    <mergeCell ref="B75:D75"/>
    <mergeCell ref="B76:D76"/>
    <mergeCell ref="B18:D18"/>
    <mergeCell ref="B32:D32"/>
    <mergeCell ref="B61:D61"/>
    <mergeCell ref="B62:D62"/>
    <mergeCell ref="B70:D70"/>
    <mergeCell ref="B73:D73"/>
  </mergeCells>
  <hyperlinks>
    <hyperlink ref="B4" location="'Dashboard'!A1" display="Ir al Dashboard  ►" xr:uid="{B945499F-EE3C-47EB-B6E4-75C130448DEC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CAD9-C7E1-4D60-ACEB-4DF9791B95E3}">
  <sheetPr codeName="Hoja1">
    <pageSetUpPr fitToPage="1"/>
  </sheetPr>
  <dimension ref="B1:J7"/>
  <sheetViews>
    <sheetView showGridLines="0" zoomScale="80" zoomScaleNormal="80" workbookViewId="0"/>
  </sheetViews>
  <sheetFormatPr baseColWidth="10" defaultRowHeight="14.4" x14ac:dyDescent="0.3"/>
  <cols>
    <col min="1" max="1" width="1.33203125" style="7" customWidth="1"/>
    <col min="2" max="4" width="12.77734375" style="7" customWidth="1"/>
    <col min="5" max="5" width="13" style="7" customWidth="1"/>
    <col min="6" max="13" width="12.77734375" style="7" customWidth="1"/>
    <col min="14" max="16384" width="11.5546875" style="7"/>
  </cols>
  <sheetData>
    <row r="1" spans="2:10" ht="6.6" customHeight="1" x14ac:dyDescent="0.3">
      <c r="C1" s="14"/>
      <c r="D1" s="14"/>
      <c r="E1" s="14"/>
      <c r="F1" s="14"/>
      <c r="G1" s="14"/>
      <c r="H1" s="14"/>
      <c r="I1" s="14"/>
    </row>
    <row r="2" spans="2:10" ht="25.8" customHeight="1" x14ac:dyDescent="0.45">
      <c r="B2" s="15" t="str">
        <f>"Panel Ejecutivo de Ventas - "&amp;Dinamicas!$AB$15</f>
        <v>Panel Ejecutivo de Ventas - Consolidado General</v>
      </c>
      <c r="C2" s="15"/>
      <c r="D2" s="15"/>
      <c r="E2" s="15"/>
      <c r="F2" s="15"/>
      <c r="G2" s="15"/>
      <c r="H2" s="16" t="str">
        <f>"Datos hasta: "&amp;IFERROR(TEXT(Dinamicas!$AB$14,"dd/mm/yyyy"),Dinamicas!$AB$14)</f>
        <v>Datos hasta: 31/12/2026</v>
      </c>
      <c r="I2" s="15"/>
      <c r="J2" s="15"/>
    </row>
    <row r="3" spans="2:10" x14ac:dyDescent="0.3">
      <c r="D3" s="9"/>
      <c r="E3" s="10"/>
      <c r="G3" s="8"/>
    </row>
    <row r="4" spans="2:10" x14ac:dyDescent="0.3">
      <c r="D4" s="11"/>
      <c r="E4" s="11"/>
    </row>
    <row r="5" spans="2:10" x14ac:dyDescent="0.3">
      <c r="D5" s="11"/>
      <c r="E5" s="11"/>
    </row>
    <row r="6" spans="2:10" x14ac:dyDescent="0.3">
      <c r="D6" s="11"/>
      <c r="E6" s="11"/>
    </row>
    <row r="7" spans="2:10" x14ac:dyDescent="0.3">
      <c r="D7" s="11"/>
      <c r="E7" s="11"/>
    </row>
  </sheetData>
  <sheetProtection sheet="1" scenarios="1" pivotTables="0"/>
  <pageMargins left="0.25" right="0.25" top="0.75" bottom="0.75" header="0.3" footer="0.3"/>
  <pageSetup paperSize="9" scale="6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7E78-F9AF-40D2-B0A7-69B7EC591B1A}">
  <sheetPr codeName="Hoja2"/>
  <dimension ref="A3:AF19"/>
  <sheetViews>
    <sheetView topLeftCell="W1" workbookViewId="0">
      <selection activeCell="AB8" sqref="AB8"/>
    </sheetView>
  </sheetViews>
  <sheetFormatPr baseColWidth="10" defaultRowHeight="14.4" x14ac:dyDescent="0.3"/>
  <cols>
    <col min="1" max="1" width="11.88671875" bestFit="1" customWidth="1"/>
    <col min="2" max="2" width="6.6640625" bestFit="1" customWidth="1"/>
    <col min="3" max="3" width="10.88671875" bestFit="1" customWidth="1"/>
    <col min="4" max="4" width="18.109375" bestFit="1" customWidth="1"/>
    <col min="5" max="5" width="19.44140625" bestFit="1" customWidth="1"/>
    <col min="6" max="6" width="18.5546875" bestFit="1" customWidth="1"/>
    <col min="7" max="7" width="13.6640625" bestFit="1" customWidth="1"/>
    <col min="8" max="8" width="9.44140625" bestFit="1" customWidth="1"/>
    <col min="9" max="10" width="8.77734375" customWidth="1"/>
    <col min="11" max="11" width="21.33203125" bestFit="1" customWidth="1"/>
    <col min="12" max="12" width="9.44140625" bestFit="1" customWidth="1"/>
    <col min="13" max="13" width="5.21875" customWidth="1"/>
    <col min="14" max="14" width="19.21875" bestFit="1" customWidth="1"/>
    <col min="15" max="15" width="6.6640625" bestFit="1" customWidth="1"/>
    <col min="16" max="16" width="17.6640625" bestFit="1" customWidth="1"/>
    <col min="17" max="17" width="5.21875" customWidth="1"/>
    <col min="18" max="18" width="18.6640625" bestFit="1" customWidth="1"/>
    <col min="19" max="19" width="16.109375" bestFit="1" customWidth="1"/>
    <col min="20" max="20" width="15.21875" bestFit="1" customWidth="1"/>
    <col min="21" max="21" width="19.33203125" bestFit="1" customWidth="1"/>
    <col min="22" max="22" width="16.5546875" bestFit="1" customWidth="1"/>
    <col min="23" max="23" width="6.6640625" bestFit="1" customWidth="1"/>
    <col min="24" max="24" width="14.44140625" bestFit="1" customWidth="1"/>
    <col min="25" max="25" width="12.6640625" bestFit="1" customWidth="1"/>
    <col min="27" max="27" width="34.77734375" customWidth="1"/>
    <col min="28" max="29" width="18.77734375" customWidth="1"/>
    <col min="32" max="32" width="14" bestFit="1" customWidth="1"/>
  </cols>
  <sheetData>
    <row r="3" spans="1:32" x14ac:dyDescent="0.3">
      <c r="AA3" s="37" t="s">
        <v>173</v>
      </c>
    </row>
    <row r="4" spans="1:32" x14ac:dyDescent="0.3">
      <c r="A4" s="4" t="s">
        <v>23</v>
      </c>
      <c r="B4" s="4" t="s">
        <v>24</v>
      </c>
      <c r="C4" t="s">
        <v>31</v>
      </c>
      <c r="D4" t="s">
        <v>32</v>
      </c>
      <c r="E4" t="s">
        <v>36</v>
      </c>
      <c r="F4" t="s">
        <v>35</v>
      </c>
      <c r="G4" t="s">
        <v>38</v>
      </c>
      <c r="H4" t="s">
        <v>39</v>
      </c>
      <c r="K4" s="4" t="s">
        <v>2</v>
      </c>
      <c r="L4" t="s">
        <v>39</v>
      </c>
      <c r="N4" s="4" t="s">
        <v>23</v>
      </c>
      <c r="O4" s="4" t="s">
        <v>24</v>
      </c>
      <c r="P4" t="s">
        <v>32</v>
      </c>
      <c r="R4" s="4" t="s">
        <v>2</v>
      </c>
      <c r="S4" s="4" t="s">
        <v>1</v>
      </c>
      <c r="T4" t="s">
        <v>33</v>
      </c>
      <c r="V4" s="4" t="s">
        <v>23</v>
      </c>
      <c r="W4" s="4" t="s">
        <v>24</v>
      </c>
      <c r="X4" t="s">
        <v>32</v>
      </c>
      <c r="Y4" t="s">
        <v>120</v>
      </c>
      <c r="AA4" s="37" t="s">
        <v>174</v>
      </c>
      <c r="AB4" s="37" t="s">
        <v>175</v>
      </c>
      <c r="AC4" s="37" t="s">
        <v>176</v>
      </c>
    </row>
    <row r="5" spans="1:32" x14ac:dyDescent="0.3">
      <c r="A5">
        <v>1</v>
      </c>
      <c r="B5">
        <v>2026</v>
      </c>
      <c r="C5">
        <v>11794</v>
      </c>
      <c r="D5" s="5">
        <v>214940611</v>
      </c>
      <c r="E5" s="5">
        <v>0</v>
      </c>
      <c r="F5" s="6"/>
      <c r="G5" s="5">
        <v>55540745</v>
      </c>
      <c r="H5" s="6">
        <v>0.25840042391988921</v>
      </c>
      <c r="K5" t="s">
        <v>5</v>
      </c>
      <c r="L5" s="6">
        <v>0.25103600958616645</v>
      </c>
      <c r="N5">
        <v>1</v>
      </c>
      <c r="O5">
        <v>2026</v>
      </c>
      <c r="P5" s="5">
        <v>214940611</v>
      </c>
      <c r="R5" t="s">
        <v>5</v>
      </c>
      <c r="S5" t="s">
        <v>4</v>
      </c>
      <c r="T5">
        <v>1</v>
      </c>
      <c r="V5">
        <v>1</v>
      </c>
      <c r="W5">
        <v>2026</v>
      </c>
      <c r="X5" s="13">
        <v>214940611</v>
      </c>
      <c r="Y5" s="13">
        <v>219492000</v>
      </c>
      <c r="AA5" t="s">
        <v>32</v>
      </c>
      <c r="AB5" s="33" vm="3">
        <f>CUBEVALUE("ThisWorkbookDataModel","[Measures].[Ingresos Totales]",Seg_Region,Seg_Categoria,Timeline_Fecha)</f>
        <v>2602164281</v>
      </c>
      <c r="AC5" s="33" vm="3">
        <f t="shared" ref="AC5:AC12" si="0">IF(ISNUMBER(AB5),AB5,"n/d")</f>
        <v>2602164281</v>
      </c>
      <c r="AF5" vm="14">
        <f>CUBESETCOUNT(Seg_Region)</f>
        <v>1</v>
      </c>
    </row>
    <row r="6" spans="1:32" x14ac:dyDescent="0.3">
      <c r="A6">
        <v>2</v>
      </c>
      <c r="B6">
        <v>2026</v>
      </c>
      <c r="C6">
        <v>11035</v>
      </c>
      <c r="D6" s="5">
        <v>200605363</v>
      </c>
      <c r="E6" s="5">
        <v>214940611</v>
      </c>
      <c r="F6" s="6">
        <v>-6.6693994835624618E-2</v>
      </c>
      <c r="G6" s="5">
        <v>51345880</v>
      </c>
      <c r="H6" s="6">
        <v>0.25595467255778204</v>
      </c>
      <c r="I6" s="5"/>
      <c r="J6" s="5"/>
      <c r="K6" t="s">
        <v>9</v>
      </c>
      <c r="L6" s="6">
        <v>0.19971972397461996</v>
      </c>
      <c r="N6">
        <v>2</v>
      </c>
      <c r="O6">
        <v>2026</v>
      </c>
      <c r="P6" s="5">
        <v>200605363</v>
      </c>
      <c r="R6" t="s">
        <v>5</v>
      </c>
      <c r="S6" t="s">
        <v>7</v>
      </c>
      <c r="T6">
        <v>2</v>
      </c>
      <c r="V6">
        <v>2</v>
      </c>
      <c r="W6">
        <v>2026</v>
      </c>
      <c r="X6" s="13">
        <v>200605363</v>
      </c>
      <c r="Y6" s="13">
        <v>297080340</v>
      </c>
      <c r="AA6" t="s">
        <v>113</v>
      </c>
      <c r="AB6" s="33" vm="10">
        <f>CUBEVALUE("ThisWorkbookDataModel","[Measures].[Costo Total]",Seg_Region,Seg_Categoria,Timeline_Fecha)</f>
        <v>1931113580</v>
      </c>
      <c r="AC6" s="33" vm="10">
        <f t="shared" si="0"/>
        <v>1931113580</v>
      </c>
      <c r="AF6" t="str" vm="13">
        <f>CUBERANKEDMEMBER("ThisWorkbookDataModel",Seg_Region,1)</f>
        <v>All</v>
      </c>
    </row>
    <row r="7" spans="1:32" x14ac:dyDescent="0.3">
      <c r="A7">
        <v>3</v>
      </c>
      <c r="B7">
        <v>2026</v>
      </c>
      <c r="C7">
        <v>12064</v>
      </c>
      <c r="D7" s="5">
        <v>217358330</v>
      </c>
      <c r="E7" s="5">
        <v>200605363</v>
      </c>
      <c r="F7" s="6">
        <v>8.35120594457886E-2</v>
      </c>
      <c r="G7" s="5">
        <v>54419653</v>
      </c>
      <c r="H7" s="6">
        <v>0.25036838017664198</v>
      </c>
      <c r="K7" t="s">
        <v>11</v>
      </c>
      <c r="L7" s="6">
        <v>0.27979899944369868</v>
      </c>
      <c r="N7">
        <v>3</v>
      </c>
      <c r="O7">
        <v>2026</v>
      </c>
      <c r="P7" s="5">
        <v>217358330</v>
      </c>
      <c r="R7" t="s">
        <v>9</v>
      </c>
      <c r="S7" t="s">
        <v>10</v>
      </c>
      <c r="T7">
        <v>1</v>
      </c>
      <c r="V7">
        <v>3</v>
      </c>
      <c r="W7">
        <v>2026</v>
      </c>
      <c r="X7" s="13">
        <v>217358330</v>
      </c>
      <c r="Y7" s="13">
        <v>195641252</v>
      </c>
      <c r="AA7" t="s">
        <v>38</v>
      </c>
      <c r="AB7" s="33" vm="9">
        <f>CUBEVALUE("ThisWorkbookDataModel","[Measures].[Margen Bruto]",Seg_Region,Seg_Categoria,Timeline_Fecha)</f>
        <v>671050701</v>
      </c>
      <c r="AC7" s="33" vm="9">
        <f t="shared" si="0"/>
        <v>671050701</v>
      </c>
      <c r="AF7" vm="18">
        <f>CUBEVALUE("ThisWorkbookDataModel","[Measures].[Ingresos Totales]",Seg_Region)</f>
        <v>2602164281</v>
      </c>
    </row>
    <row r="8" spans="1:32" x14ac:dyDescent="0.3">
      <c r="A8">
        <v>4</v>
      </c>
      <c r="B8">
        <v>2026</v>
      </c>
      <c r="C8">
        <v>11724</v>
      </c>
      <c r="D8" s="5">
        <v>212215701</v>
      </c>
      <c r="E8" s="5">
        <v>217358330</v>
      </c>
      <c r="F8" s="6">
        <v>-2.3659682147907559E-2</v>
      </c>
      <c r="G8" s="5">
        <v>53515710</v>
      </c>
      <c r="H8" s="6">
        <v>0.25217601594898015</v>
      </c>
      <c r="K8" t="s">
        <v>15</v>
      </c>
      <c r="L8" s="6">
        <v>0.30023784557770705</v>
      </c>
      <c r="N8">
        <v>4</v>
      </c>
      <c r="O8">
        <v>2026</v>
      </c>
      <c r="P8" s="5">
        <v>212215701</v>
      </c>
      <c r="R8" t="s">
        <v>9</v>
      </c>
      <c r="S8" t="s">
        <v>14</v>
      </c>
      <c r="T8">
        <v>2</v>
      </c>
      <c r="V8">
        <v>4</v>
      </c>
      <c r="W8">
        <v>2026</v>
      </c>
      <c r="X8" s="13">
        <v>212215701</v>
      </c>
      <c r="Y8" s="13">
        <v>319241287</v>
      </c>
      <c r="AA8" t="s">
        <v>39</v>
      </c>
      <c r="AB8" s="34" vm="8">
        <f>CUBEVALUE("ThisWorkbookDataModel","[Measures].[% Margen]",Seg_Region,Seg_Categoria,Timeline_Fecha)</f>
        <v>0.25788175861906698</v>
      </c>
      <c r="AC8" s="34" vm="8">
        <f t="shared" si="0"/>
        <v>0.25788175861906698</v>
      </c>
      <c r="AF8" vm="17">
        <f>CUBEVALUE("ThisWorkbookDataModel","[Measures].[Ingresos Totales]",Seg_Region,Seg_Categoria)</f>
        <v>2602164281</v>
      </c>
    </row>
    <row r="9" spans="1:32" x14ac:dyDescent="0.3">
      <c r="A9">
        <v>5</v>
      </c>
      <c r="B9">
        <v>2026</v>
      </c>
      <c r="C9">
        <v>11976</v>
      </c>
      <c r="D9" s="5">
        <v>210882302</v>
      </c>
      <c r="E9" s="5">
        <v>212215701</v>
      </c>
      <c r="F9" s="6">
        <v>-6.2832250098214925E-3</v>
      </c>
      <c r="G9" s="5">
        <v>48509383</v>
      </c>
      <c r="H9" s="6">
        <v>0.23003060256806188</v>
      </c>
      <c r="K9" t="s">
        <v>34</v>
      </c>
      <c r="L9" s="6">
        <v>0.25788175861906698</v>
      </c>
      <c r="N9">
        <v>5</v>
      </c>
      <c r="O9">
        <v>2026</v>
      </c>
      <c r="P9" s="5">
        <v>210882302</v>
      </c>
      <c r="R9" t="s">
        <v>11</v>
      </c>
      <c r="S9" t="s">
        <v>17</v>
      </c>
      <c r="T9">
        <v>1</v>
      </c>
      <c r="V9">
        <v>5</v>
      </c>
      <c r="W9">
        <v>2026</v>
      </c>
      <c r="X9" s="13">
        <v>210882302</v>
      </c>
      <c r="Y9" s="13">
        <v>204280752</v>
      </c>
      <c r="AA9" t="s">
        <v>123</v>
      </c>
      <c r="AB9" s="34" vm="7">
        <f>CUBEVALUE("ThisWorkbookDataModel","[Measures].[Cumplimiento %]",Seg_Region,Seg_Categoria,Timeline_Fecha)</f>
        <v>0.89099472629547916</v>
      </c>
      <c r="AC9" s="34" vm="7">
        <f t="shared" si="0"/>
        <v>0.89099472629547916</v>
      </c>
      <c r="AF9" vm="16">
        <f>CUBEVALUE("ThisWorkbookDataModel","[Measures].[Ingresos Totales]",Seg_Region,Timeline_Fecha)</f>
        <v>2602164281</v>
      </c>
    </row>
    <row r="10" spans="1:32" x14ac:dyDescent="0.3">
      <c r="A10">
        <v>6</v>
      </c>
      <c r="B10">
        <v>2026</v>
      </c>
      <c r="C10">
        <v>11459</v>
      </c>
      <c r="D10" s="5">
        <v>206016156</v>
      </c>
      <c r="E10" s="5">
        <v>210882302</v>
      </c>
      <c r="F10" s="6">
        <v>-2.3075174890683808E-2</v>
      </c>
      <c r="G10" s="5">
        <v>51328648</v>
      </c>
      <c r="H10" s="6">
        <v>0.249148654147299</v>
      </c>
      <c r="N10">
        <v>6</v>
      </c>
      <c r="O10">
        <v>2026</v>
      </c>
      <c r="P10" s="5">
        <v>206016156</v>
      </c>
      <c r="R10" t="s">
        <v>11</v>
      </c>
      <c r="S10" t="s">
        <v>19</v>
      </c>
      <c r="T10">
        <v>2</v>
      </c>
      <c r="V10">
        <v>6</v>
      </c>
      <c r="W10">
        <v>2026</v>
      </c>
      <c r="X10" s="13">
        <v>206016156</v>
      </c>
      <c r="Y10" s="13">
        <v>236728537</v>
      </c>
      <c r="AA10" t="s">
        <v>126</v>
      </c>
      <c r="AB10" s="33" vm="6">
        <f>CUBEVALUE("ThisWorkbookDataModel","[Measures].[Desvío vs Meta]",Seg_Region,Seg_Categoria,Timeline_Fecha)</f>
        <v>-318351637</v>
      </c>
      <c r="AC10" s="33" vm="6">
        <f t="shared" si="0"/>
        <v>-318351637</v>
      </c>
      <c r="AF10" vm="15">
        <f>CUBEVALUE("ThisWorkbookDataModel","[Measures].[Ingresos Totales]",Seg_Categoria,Timeline_Fecha)</f>
        <v>2602164281</v>
      </c>
    </row>
    <row r="11" spans="1:32" x14ac:dyDescent="0.3">
      <c r="A11">
        <v>7</v>
      </c>
      <c r="B11">
        <v>2026</v>
      </c>
      <c r="C11">
        <v>12411</v>
      </c>
      <c r="D11" s="5">
        <v>221319356</v>
      </c>
      <c r="E11" s="5">
        <v>206016156</v>
      </c>
      <c r="F11" s="6">
        <v>7.4281552947721249E-2</v>
      </c>
      <c r="G11" s="5">
        <v>53388071</v>
      </c>
      <c r="H11" s="6">
        <v>0.24122639774896146</v>
      </c>
      <c r="N11">
        <v>7</v>
      </c>
      <c r="O11">
        <v>2026</v>
      </c>
      <c r="P11" s="5">
        <v>221319356</v>
      </c>
      <c r="R11" t="s">
        <v>15</v>
      </c>
      <c r="S11" t="s">
        <v>22</v>
      </c>
      <c r="T11">
        <v>1</v>
      </c>
      <c r="V11">
        <v>7</v>
      </c>
      <c r="W11">
        <v>2026</v>
      </c>
      <c r="X11" s="13">
        <v>221319356</v>
      </c>
      <c r="Y11" s="13">
        <v>238694379</v>
      </c>
      <c r="AA11" t="s">
        <v>31</v>
      </c>
      <c r="AB11" s="13" vm="5">
        <f>CUBEVALUE("ThisWorkbookDataModel","[Measures].[Total Bultos]",Seg_Region,Seg_Categoria,Timeline_Fecha)</f>
        <v>142735</v>
      </c>
      <c r="AC11" s="13" vm="5">
        <f t="shared" si="0"/>
        <v>142735</v>
      </c>
      <c r="AF11" vm="11">
        <f>CUBESETCOUNT(Timeline_Fecha)</f>
        <v>365</v>
      </c>
    </row>
    <row r="12" spans="1:32" x14ac:dyDescent="0.3">
      <c r="A12">
        <v>8</v>
      </c>
      <c r="B12">
        <v>2026</v>
      </c>
      <c r="C12">
        <v>12327</v>
      </c>
      <c r="D12" s="5">
        <v>226737933</v>
      </c>
      <c r="E12" s="5">
        <v>221319356</v>
      </c>
      <c r="F12" s="6">
        <v>2.4483068710899374E-2</v>
      </c>
      <c r="G12" s="5">
        <v>59620607</v>
      </c>
      <c r="H12" s="6">
        <v>0.26294941570275321</v>
      </c>
      <c r="N12">
        <v>8</v>
      </c>
      <c r="O12">
        <v>2026</v>
      </c>
      <c r="P12" s="5">
        <v>226737933</v>
      </c>
      <c r="R12" t="s">
        <v>15</v>
      </c>
      <c r="S12" t="s">
        <v>20</v>
      </c>
      <c r="T12">
        <v>2</v>
      </c>
      <c r="V12">
        <v>8</v>
      </c>
      <c r="W12">
        <v>2026</v>
      </c>
      <c r="X12" s="13">
        <v>226737933</v>
      </c>
      <c r="Y12" s="13">
        <v>325781372</v>
      </c>
      <c r="AA12" t="s">
        <v>133</v>
      </c>
      <c r="AB12" s="35" vm="4">
        <f>CUBEVALUE("ThisWorkbookDataModel","[Measures].[Var % Último Mes]",Seg_Region,Seg_Categoria,Timeline_Fecha)</f>
        <v>3.9848984816157083E-2</v>
      </c>
      <c r="AC12" s="35" vm="4">
        <f t="shared" si="0"/>
        <v>3.9848984816157083E-2</v>
      </c>
      <c r="AF12" vm="12">
        <f>CUBESETCOUNT(Seg_Categoria)</f>
        <v>1</v>
      </c>
    </row>
    <row r="13" spans="1:32" x14ac:dyDescent="0.3">
      <c r="A13">
        <v>9</v>
      </c>
      <c r="B13">
        <v>2026</v>
      </c>
      <c r="C13">
        <v>11716</v>
      </c>
      <c r="D13" s="5">
        <v>217422719</v>
      </c>
      <c r="E13" s="5">
        <v>226737933</v>
      </c>
      <c r="F13" s="6">
        <v>-4.1083615241389718E-2</v>
      </c>
      <c r="G13" s="5">
        <v>59024716</v>
      </c>
      <c r="H13" s="6">
        <v>0.27147446353110871</v>
      </c>
      <c r="N13">
        <v>9</v>
      </c>
      <c r="O13">
        <v>2026</v>
      </c>
      <c r="P13" s="5">
        <v>217422719</v>
      </c>
      <c r="V13">
        <v>9</v>
      </c>
      <c r="W13">
        <v>2026</v>
      </c>
      <c r="X13" s="13">
        <v>217422719</v>
      </c>
      <c r="Y13" s="13">
        <v>177209466</v>
      </c>
      <c r="AA13" t="s">
        <v>177</v>
      </c>
      <c r="AB13" s="33" vm="2">
        <f>CUBEVALUE("ThisWorkbookDataModel","[Measures].[Ingresos Totales]")</f>
        <v>2602164281</v>
      </c>
    </row>
    <row r="14" spans="1:32" x14ac:dyDescent="0.3">
      <c r="A14">
        <v>10</v>
      </c>
      <c r="B14">
        <v>2026</v>
      </c>
      <c r="C14">
        <v>12180</v>
      </c>
      <c r="D14" s="5">
        <v>224446975</v>
      </c>
      <c r="E14" s="5">
        <v>217422719</v>
      </c>
      <c r="F14" s="6">
        <v>3.2306909012576553E-2</v>
      </c>
      <c r="G14" s="5">
        <v>59543802</v>
      </c>
      <c r="H14" s="6">
        <v>0.26529117623438675</v>
      </c>
      <c r="N14">
        <v>10</v>
      </c>
      <c r="O14">
        <v>2026</v>
      </c>
      <c r="P14" s="5">
        <v>224446975</v>
      </c>
      <c r="V14">
        <v>10</v>
      </c>
      <c r="W14">
        <v>2026</v>
      </c>
      <c r="X14" s="13">
        <v>224446975</v>
      </c>
      <c r="Y14" s="13">
        <v>168184179</v>
      </c>
      <c r="AA14" t="s">
        <v>178</v>
      </c>
      <c r="AB14" s="36" vm="1">
        <f>CUBEVALUE("ThisWorkbookDataModel","[Measures].[Fecha Última Venta]")</f>
        <v>46387</v>
      </c>
    </row>
    <row r="15" spans="1:32" x14ac:dyDescent="0.3">
      <c r="A15">
        <v>11</v>
      </c>
      <c r="B15">
        <v>2026</v>
      </c>
      <c r="C15">
        <v>11802</v>
      </c>
      <c r="D15" s="5">
        <v>220711846</v>
      </c>
      <c r="E15" s="5">
        <v>224446975</v>
      </c>
      <c r="F15" s="6">
        <v>-1.6641476232860792E-2</v>
      </c>
      <c r="G15" s="5">
        <v>61046933</v>
      </c>
      <c r="H15" s="6">
        <v>0.27659110331576858</v>
      </c>
      <c r="N15">
        <v>11</v>
      </c>
      <c r="O15">
        <v>2026</v>
      </c>
      <c r="P15" s="5">
        <v>220711846</v>
      </c>
      <c r="V15">
        <v>11</v>
      </c>
      <c r="W15">
        <v>2026</v>
      </c>
      <c r="X15" s="13">
        <v>220711846</v>
      </c>
      <c r="Y15" s="13">
        <v>269449511</v>
      </c>
      <c r="AA15" t="s">
        <v>179</v>
      </c>
      <c r="AB15" t="str">
        <f>IF(ROUND(AB5-AB13,0)=0,"Consolidado General","Selección Filtrada")</f>
        <v>Consolidado General</v>
      </c>
    </row>
    <row r="16" spans="1:32" x14ac:dyDescent="0.3">
      <c r="A16">
        <v>12</v>
      </c>
      <c r="B16">
        <v>2026</v>
      </c>
      <c r="C16">
        <v>12247</v>
      </c>
      <c r="D16" s="5">
        <v>229506989</v>
      </c>
      <c r="E16" s="5">
        <v>220711846</v>
      </c>
      <c r="F16" s="6">
        <v>3.9848984816157083E-2</v>
      </c>
      <c r="G16" s="5">
        <v>63766553</v>
      </c>
      <c r="H16" s="6">
        <v>0.27784144298978192</v>
      </c>
      <c r="N16">
        <v>12</v>
      </c>
      <c r="O16">
        <v>2026</v>
      </c>
      <c r="P16" s="5">
        <v>229506989</v>
      </c>
      <c r="V16">
        <v>12</v>
      </c>
      <c r="W16">
        <v>2026</v>
      </c>
      <c r="X16" s="13">
        <v>229506989</v>
      </c>
      <c r="Y16" s="13">
        <v>268732843</v>
      </c>
    </row>
    <row r="17" spans="1:25" x14ac:dyDescent="0.3">
      <c r="A17" t="s">
        <v>34</v>
      </c>
      <c r="C17" s="13">
        <v>142735</v>
      </c>
      <c r="D17" s="12">
        <v>2602164281</v>
      </c>
      <c r="E17" s="5">
        <v>0</v>
      </c>
      <c r="F17" s="6"/>
      <c r="G17" s="5">
        <v>671050701</v>
      </c>
      <c r="H17" s="6">
        <v>0.25788175861906698</v>
      </c>
      <c r="N17" t="s">
        <v>34</v>
      </c>
      <c r="P17" s="12">
        <v>2602164281</v>
      </c>
      <c r="V17" t="s">
        <v>34</v>
      </c>
      <c r="X17" s="13">
        <v>2602164281</v>
      </c>
      <c r="Y17" s="13">
        <v>2920515918</v>
      </c>
    </row>
    <row r="19" spans="1:25" x14ac:dyDescent="0.3">
      <c r="G19" s="19"/>
    </row>
  </sheetData>
  <pageMargins left="0.7" right="0.7" top="0.75" bottom="0.75" header="0.3" footer="0.3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FCC4-F132-48C2-8B50-068BD4FACC5B}">
  <sheetPr codeName="Hoja6"/>
  <dimension ref="A1:B1000"/>
  <sheetViews>
    <sheetView workbookViewId="0">
      <selection activeCell="B10" sqref="B10"/>
    </sheetView>
  </sheetViews>
  <sheetFormatPr baseColWidth="10" defaultColWidth="14.44140625" defaultRowHeight="15" customHeight="1" x14ac:dyDescent="0.3"/>
  <cols>
    <col min="1" max="1" width="12.109375" customWidth="1"/>
    <col min="2" max="2" width="16.21875" bestFit="1" customWidth="1"/>
    <col min="3" max="24" width="8.6640625" customWidth="1"/>
  </cols>
  <sheetData>
    <row r="1" spans="1:2" ht="14.4" x14ac:dyDescent="0.3">
      <c r="A1" s="1" t="s">
        <v>0</v>
      </c>
      <c r="B1" s="17" t="s">
        <v>37</v>
      </c>
    </row>
    <row r="2" spans="1:2" ht="14.4" x14ac:dyDescent="0.3">
      <c r="A2" s="17" t="s">
        <v>3</v>
      </c>
      <c r="B2" s="18">
        <v>13575</v>
      </c>
    </row>
    <row r="3" spans="1:2" ht="14.4" x14ac:dyDescent="0.3">
      <c r="A3" s="1" t="s">
        <v>6</v>
      </c>
      <c r="B3" s="18">
        <v>13409</v>
      </c>
    </row>
    <row r="4" spans="1:2" ht="14.4" x14ac:dyDescent="0.3">
      <c r="A4" s="1" t="s">
        <v>8</v>
      </c>
      <c r="B4" s="18">
        <v>14666</v>
      </c>
    </row>
    <row r="5" spans="1:2" ht="14.4" x14ac:dyDescent="0.3">
      <c r="A5" s="1" t="s">
        <v>12</v>
      </c>
      <c r="B5" s="18">
        <v>14647</v>
      </c>
    </row>
    <row r="6" spans="1:2" ht="14.4" x14ac:dyDescent="0.3">
      <c r="A6" s="1" t="s">
        <v>16</v>
      </c>
      <c r="B6" s="18">
        <v>13208</v>
      </c>
    </row>
    <row r="7" spans="1:2" ht="14.4" x14ac:dyDescent="0.3">
      <c r="A7" s="1" t="s">
        <v>18</v>
      </c>
      <c r="B7" s="18">
        <v>13181</v>
      </c>
    </row>
    <row r="8" spans="1:2" ht="14.4" x14ac:dyDescent="0.3">
      <c r="A8" s="1" t="s">
        <v>13</v>
      </c>
      <c r="B8" s="18">
        <v>12900</v>
      </c>
    </row>
    <row r="9" spans="1:2" ht="14.4" x14ac:dyDescent="0.3">
      <c r="A9" s="1" t="s">
        <v>21</v>
      </c>
      <c r="B9" s="18">
        <v>12670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B37B2-D448-466D-81D1-4126D2DC1CE6}">
  <sheetPr codeName="Hoja9"/>
  <dimension ref="A1:F10"/>
  <sheetViews>
    <sheetView workbookViewId="0">
      <selection activeCell="F10" sqref="F10"/>
    </sheetView>
  </sheetViews>
  <sheetFormatPr baseColWidth="10" defaultRowHeight="14.4" x14ac:dyDescent="0.3"/>
  <cols>
    <col min="1" max="1" width="13.33203125" customWidth="1"/>
    <col min="2" max="2" width="20.88671875" customWidth="1"/>
  </cols>
  <sheetData>
    <row r="1" spans="1:6" x14ac:dyDescent="0.3">
      <c r="A1" s="2" t="s">
        <v>25</v>
      </c>
      <c r="B1" s="3" t="s">
        <v>2</v>
      </c>
      <c r="C1" t="s">
        <v>168</v>
      </c>
    </row>
    <row r="2" spans="1:6" x14ac:dyDescent="0.3">
      <c r="A2" s="2" t="s">
        <v>26</v>
      </c>
      <c r="B2" s="2" t="s">
        <v>5</v>
      </c>
      <c r="C2" s="2" t="s">
        <v>169</v>
      </c>
    </row>
    <row r="3" spans="1:6" x14ac:dyDescent="0.3">
      <c r="A3" s="2" t="s">
        <v>27</v>
      </c>
      <c r="B3" s="2" t="s">
        <v>9</v>
      </c>
      <c r="C3" s="2" t="s">
        <v>170</v>
      </c>
    </row>
    <row r="4" spans="1:6" x14ac:dyDescent="0.3">
      <c r="A4" s="2" t="s">
        <v>28</v>
      </c>
      <c r="B4" s="2" t="s">
        <v>11</v>
      </c>
      <c r="C4" s="2" t="s">
        <v>171</v>
      </c>
    </row>
    <row r="5" spans="1:6" x14ac:dyDescent="0.3">
      <c r="A5" s="2" t="s">
        <v>29</v>
      </c>
      <c r="B5" s="2" t="s">
        <v>15</v>
      </c>
      <c r="C5" s="2" t="s">
        <v>172</v>
      </c>
    </row>
    <row r="6" spans="1:6" x14ac:dyDescent="0.3">
      <c r="C6" s="31"/>
    </row>
    <row r="10" spans="1:6" x14ac:dyDescent="0.3">
      <c r="F10" s="32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14FBF-309A-4A51-BD04-8DC625018AA6}">
  <sheetPr codeName="Hoja10"/>
  <dimension ref="A1:A2"/>
  <sheetViews>
    <sheetView workbookViewId="0">
      <selection activeCell="B14" sqref="B14"/>
    </sheetView>
  </sheetViews>
  <sheetFormatPr baseColWidth="10" defaultRowHeight="14.4" x14ac:dyDescent="0.3"/>
  <sheetData>
    <row r="1" spans="1:1" x14ac:dyDescent="0.3">
      <c r="A1" t="s">
        <v>30</v>
      </c>
    </row>
    <row r="2" spans="1:1" x14ac:dyDescent="0.3">
      <c r="A2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2B43B389-3E18-4866-9475-265056A3BFA7}">
  <ds:schemaRefs/>
</ds:datastoreItem>
</file>

<file path=customXml/itemProps2.xml><?xml version="1.0" encoding="utf-8"?>
<ds:datastoreItem xmlns:ds="http://schemas.openxmlformats.org/officeDocument/2006/customXml" ds:itemID="{71521102-46F0-4AC7-9396-5EBE9B7620F3}">
  <ds:schemaRefs/>
</ds:datastoreItem>
</file>

<file path=customXml/itemProps3.xml><?xml version="1.0" encoding="utf-8"?>
<ds:datastoreItem xmlns:ds="http://schemas.openxmlformats.org/officeDocument/2006/customXml" ds:itemID="{3FA93B24-29F5-45B7-80A5-6F9A18EE3A01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091A74A7-B5DD-4E9B-8D6F-7263B9987F1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14D314BB-B468-44C9-8498-E92470E5BE74}">
  <ds:schemaRefs/>
</ds:datastoreItem>
</file>

<file path=customXml/itemProps6.xml><?xml version="1.0" encoding="utf-8"?>
<ds:datastoreItem xmlns:ds="http://schemas.openxmlformats.org/officeDocument/2006/customXml" ds:itemID="{88CDCB2E-2848-4722-B0E8-FF3D930F207E}">
  <ds:schemaRefs/>
</ds:datastoreItem>
</file>

<file path=customXml/itemProps7.xml><?xml version="1.0" encoding="utf-8"?>
<ds:datastoreItem xmlns:ds="http://schemas.openxmlformats.org/officeDocument/2006/customXml" ds:itemID="{4379DE1A-22C8-4FB4-831C-31AA35FEB249}">
  <ds:schemaRefs/>
</ds:datastoreItem>
</file>

<file path=customXml/itemProps8.xml><?xml version="1.0" encoding="utf-8"?>
<ds:datastoreItem xmlns:ds="http://schemas.openxmlformats.org/officeDocument/2006/customXml" ds:itemID="{8F34E9AF-1905-44F4-B01B-ECBE86916F47}">
  <ds:schemaRefs/>
</ds:datastoreItem>
</file>

<file path=customXml/itemProps9.xml><?xml version="1.0" encoding="utf-8"?>
<ds:datastoreItem xmlns:ds="http://schemas.openxmlformats.org/officeDocument/2006/customXml" ds:itemID="{216576F6-2BD9-4554-A7C3-88F748CF80B4}">
  <ds:schemaRefs/>
</ds:datastoreItem>
</file>

<file path=customXml/itemProps10.xml><?xml version="1.0" encoding="utf-8"?>
<ds:datastoreItem xmlns:ds="http://schemas.openxmlformats.org/officeDocument/2006/customXml" ds:itemID="{A1126F0B-5A69-4FB9-9AF4-24A7E16480DC}">
  <ds:schemaRefs/>
</ds:datastoreItem>
</file>

<file path=customXml/itemProps11.xml><?xml version="1.0" encoding="utf-8"?>
<ds:datastoreItem xmlns:ds="http://schemas.openxmlformats.org/officeDocument/2006/customXml" ds:itemID="{B34A433C-FB68-4D34-824E-3821CF6A4FD2}">
  <ds:schemaRefs/>
</ds:datastoreItem>
</file>

<file path=customXml/itemProps12.xml><?xml version="1.0" encoding="utf-8"?>
<ds:datastoreItem xmlns:ds="http://schemas.openxmlformats.org/officeDocument/2006/customXml" ds:itemID="{231F9CC9-7F29-4419-BF7A-DCE04710FC07}">
  <ds:schemaRefs/>
</ds:datastoreItem>
</file>

<file path=customXml/itemProps13.xml><?xml version="1.0" encoding="utf-8"?>
<ds:datastoreItem xmlns:ds="http://schemas.openxmlformats.org/officeDocument/2006/customXml" ds:itemID="{8E0D7994-3691-4BDE-8F67-C50E79242410}">
  <ds:schemaRefs/>
</ds:datastoreItem>
</file>

<file path=customXml/itemProps14.xml><?xml version="1.0" encoding="utf-8"?>
<ds:datastoreItem xmlns:ds="http://schemas.openxmlformats.org/officeDocument/2006/customXml" ds:itemID="{6642F786-F0C0-4148-9E4C-14D554DD3DE9}">
  <ds:schemaRefs/>
</ds:datastoreItem>
</file>

<file path=customXml/itemProps15.xml><?xml version="1.0" encoding="utf-8"?>
<ds:datastoreItem xmlns:ds="http://schemas.openxmlformats.org/officeDocument/2006/customXml" ds:itemID="{041AA4A3-8992-4CB7-ABAC-56AF77F94B71}">
  <ds:schemaRefs/>
</ds:datastoreItem>
</file>

<file path=customXml/itemProps16.xml><?xml version="1.0" encoding="utf-8"?>
<ds:datastoreItem xmlns:ds="http://schemas.openxmlformats.org/officeDocument/2006/customXml" ds:itemID="{5989C19A-E780-4321-A3F5-91D94F6EA434}">
  <ds:schemaRefs/>
</ds:datastoreItem>
</file>

<file path=customXml/itemProps17.xml><?xml version="1.0" encoding="utf-8"?>
<ds:datastoreItem xmlns:ds="http://schemas.openxmlformats.org/officeDocument/2006/customXml" ds:itemID="{A6469E49-FC89-45A1-B669-52CEA6F2281C}">
  <ds:schemaRefs/>
</ds:datastoreItem>
</file>

<file path=customXml/itemProps18.xml><?xml version="1.0" encoding="utf-8"?>
<ds:datastoreItem xmlns:ds="http://schemas.openxmlformats.org/officeDocument/2006/customXml" ds:itemID="{599B8F6D-13B8-4BF7-BC32-75D6BF38D5EB}">
  <ds:schemaRefs/>
</ds:datastoreItem>
</file>

<file path=customXml/itemProps19.xml><?xml version="1.0" encoding="utf-8"?>
<ds:datastoreItem xmlns:ds="http://schemas.openxmlformats.org/officeDocument/2006/customXml" ds:itemID="{EE874220-4E9C-4486-8B8C-95C9EB8A45A3}">
  <ds:schemaRefs/>
</ds:datastoreItem>
</file>

<file path=customXml/itemProps20.xml><?xml version="1.0" encoding="utf-8"?>
<ds:datastoreItem xmlns:ds="http://schemas.openxmlformats.org/officeDocument/2006/customXml" ds:itemID="{8FF67909-F74C-4235-8CAA-92E3968166ED}">
  <ds:schemaRefs/>
</ds:datastoreItem>
</file>

<file path=customXml/itemProps21.xml><?xml version="1.0" encoding="utf-8"?>
<ds:datastoreItem xmlns:ds="http://schemas.openxmlformats.org/officeDocument/2006/customXml" ds:itemID="{F8BA395A-C3B1-4085-957C-0900C63636C4}">
  <ds:schemaRefs/>
</ds:datastoreItem>
</file>

<file path=customXml/itemProps22.xml><?xml version="1.0" encoding="utf-8"?>
<ds:datastoreItem xmlns:ds="http://schemas.openxmlformats.org/officeDocument/2006/customXml" ds:itemID="{7C67E918-EAB1-4F2E-B8E5-A19FEC31F979}">
  <ds:schemaRefs/>
</ds:datastoreItem>
</file>

<file path=customXml/itemProps23.xml><?xml version="1.0" encoding="utf-8"?>
<ds:datastoreItem xmlns:ds="http://schemas.openxmlformats.org/officeDocument/2006/customXml" ds:itemID="{9598D4B0-28E6-4DB7-88FB-E719A5D6DF5A}">
  <ds:schemaRefs/>
</ds:datastoreItem>
</file>

<file path=customXml/itemProps24.xml><?xml version="1.0" encoding="utf-8"?>
<ds:datastoreItem xmlns:ds="http://schemas.openxmlformats.org/officeDocument/2006/customXml" ds:itemID="{62EBF9D5-3174-475A-8713-97D84FD93861}">
  <ds:schemaRefs/>
</ds:datastoreItem>
</file>

<file path=customXml/itemProps25.xml><?xml version="1.0" encoding="utf-8"?>
<ds:datastoreItem xmlns:ds="http://schemas.openxmlformats.org/officeDocument/2006/customXml" ds:itemID="{F2253B97-7B8C-410D-ABF2-36054C42ACEB}">
  <ds:schemaRefs/>
</ds:datastoreItem>
</file>

<file path=customXml/itemProps26.xml><?xml version="1.0" encoding="utf-8"?>
<ds:datastoreItem xmlns:ds="http://schemas.openxmlformats.org/officeDocument/2006/customXml" ds:itemID="{3986C5CE-895D-4842-9D60-7FC89C1ABEBD}">
  <ds:schemaRefs>
    <ds:schemaRef ds:uri="http://www.w3.org/2001/XMLSchema"/>
    <ds:schemaRef ds:uri="http://microsoft.data.visualization.Client.Excel/1.0"/>
  </ds:schemaRefs>
</ds:datastoreItem>
</file>

<file path=customXml/itemProps27.xml><?xml version="1.0" encoding="utf-8"?>
<ds:datastoreItem xmlns:ds="http://schemas.openxmlformats.org/officeDocument/2006/customXml" ds:itemID="{8D56EFE6-CD6C-4405-AF01-915DCF7D16CF}">
  <ds:schemaRefs/>
</ds:datastoreItem>
</file>

<file path=customXml/itemProps28.xml><?xml version="1.0" encoding="utf-8"?>
<ds:datastoreItem xmlns:ds="http://schemas.openxmlformats.org/officeDocument/2006/customXml" ds:itemID="{7F60F595-E2FE-40C3-9F6E-9A9326ED045C}">
  <ds:schemaRefs/>
</ds:datastoreItem>
</file>

<file path=customXml/itemProps29.xml><?xml version="1.0" encoding="utf-8"?>
<ds:datastoreItem xmlns:ds="http://schemas.openxmlformats.org/officeDocument/2006/customXml" ds:itemID="{01E251CA-8371-48E5-A72C-94FDE498A884}">
  <ds:schemaRefs/>
</ds:datastoreItem>
</file>

<file path=customXml/itemProps30.xml><?xml version="1.0" encoding="utf-8"?>
<ds:datastoreItem xmlns:ds="http://schemas.openxmlformats.org/officeDocument/2006/customXml" ds:itemID="{7793D3FA-067D-443D-AA1C-6A8CE5CABA45}">
  <ds:schemaRefs/>
</ds:datastoreItem>
</file>

<file path=customXml/itemProps31.xml><?xml version="1.0" encoding="utf-8"?>
<ds:datastoreItem xmlns:ds="http://schemas.openxmlformats.org/officeDocument/2006/customXml" ds:itemID="{849FA962-6FD0-4B79-BB35-79B26FF364E8}">
  <ds:schemaRefs/>
</ds:datastoreItem>
</file>

<file path=customXml/itemProps32.xml><?xml version="1.0" encoding="utf-8"?>
<ds:datastoreItem xmlns:ds="http://schemas.openxmlformats.org/officeDocument/2006/customXml" ds:itemID="{14C105EF-2677-487A-BE17-53FA6DD95E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Instrucciones</vt:lpstr>
      <vt:lpstr>Dashboard</vt:lpstr>
      <vt:lpstr>Dinamicas</vt:lpstr>
      <vt:lpstr>Fact_costo</vt:lpstr>
      <vt:lpstr>Dim_Categoria</vt:lpstr>
      <vt:lpstr>medida</vt:lpstr>
      <vt:lpstr>Ruta_Datos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Cecilia Gaveglio</cp:lastModifiedBy>
  <cp:lastPrinted>2026-09-21T22:39:35Z</cp:lastPrinted>
  <dcterms:created xsi:type="dcterms:W3CDTF">2026-05-27T11:36:39Z</dcterms:created>
  <dcterms:modified xsi:type="dcterms:W3CDTF">2026-09-23T22:19:34Z</dcterms:modified>
</cp:coreProperties>
</file>