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3BCFADCB-D3BF-0145-8E9E-0C9B300F2FD6}" xr6:coauthVersionLast="47" xr6:coauthVersionMax="47" xr10:uidLastSave="{00000000-0000-0000-0000-000000000000}"/>
  <bookViews>
    <workbookView xWindow="-38400" yWindow="-7700" windowWidth="28800" windowHeight="15840" xr2:uid="{013C1B7E-065E-3842-9CFC-4557F64B0F08}"/>
  </bookViews>
  <sheets>
    <sheet name="Gesamt" sheetId="1" r:id="rId1"/>
    <sheet name="capital_cost" sheetId="5" r:id="rId2"/>
    <sheet name="marginal_cost" sheetId="7" r:id="rId3"/>
    <sheet name="Chile" sheetId="2" r:id="rId4"/>
    <sheet name="Transport" sheetId="3" r:id="rId5"/>
    <sheet name="Zement" sheetId="4" r:id="rId6"/>
    <sheet name="Quellen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K5" i="7"/>
  <c r="H12" i="1"/>
  <c r="I5" i="5"/>
  <c r="J12" i="1"/>
  <c r="I8" i="1"/>
  <c r="I7" i="1"/>
  <c r="J3" i="7"/>
  <c r="J2" i="7"/>
  <c r="D3" i="7"/>
  <c r="K3" i="7" s="1"/>
  <c r="F8" i="1" s="1"/>
  <c r="D2" i="7"/>
  <c r="K2" i="7" s="1"/>
  <c r="F7" i="1" s="1"/>
  <c r="J4" i="7"/>
  <c r="K4" i="7" s="1"/>
  <c r="F9" i="1" s="1"/>
  <c r="I3" i="5"/>
  <c r="H8" i="1" s="1"/>
  <c r="I2" i="5"/>
  <c r="H7" i="1" s="1"/>
  <c r="H4" i="5"/>
  <c r="I4" i="5" s="1"/>
  <c r="H9" i="1" s="1"/>
</calcChain>
</file>

<file path=xl/sharedStrings.xml><?xml version="1.0" encoding="utf-8"?>
<sst xmlns="http://schemas.openxmlformats.org/spreadsheetml/2006/main" count="182" uniqueCount="74">
  <si>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</si>
  <si>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</si>
  <si>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</si>
  <si>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</si>
  <si>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</si>
  <si>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</si>
  <si>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</si>
  <si>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</si>
  <si>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</si>
  <si>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Entfernung</t>
  </si>
  <si>
    <t>Tansportzeiten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</si>
  <si>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</si>
  <si>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</si>
  <si>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</si>
  <si>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</si>
  <si>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</si>
  <si>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</si>
  <si>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</si>
  <si>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</si>
  <si>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length</t>
  </si>
  <si>
    <t>s_max_pu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</si>
  <si>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</si>
  <si>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</si>
  <si>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</si>
  <si>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</si>
  <si>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</si>
  <si>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</si>
  <si>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</si>
  <si>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</si>
  <si>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</si>
  <si>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PEM Elektrolyse</t>
  </si>
  <si>
    <t>Link</t>
  </si>
  <si>
    <t>Simulation</t>
  </si>
  <si>
    <t>AEL Elektrolyse</t>
  </si>
  <si>
    <t>Verflüssigung</t>
  </si>
  <si>
    <t>Store</t>
  </si>
  <si>
    <t>Ferntransport</t>
  </si>
  <si>
    <t>Inlandstransport</t>
  </si>
  <si>
    <t>Haber-Bosch</t>
  </si>
  <si>
    <t>LOHC</t>
  </si>
  <si>
    <t>Pipeline</t>
  </si>
  <si>
    <t>Transportation BOG</t>
  </si>
  <si>
    <t>%/day</t>
  </si>
  <si>
    <t>0,17/0,004/0,0016 loss/d</t>
  </si>
  <si>
    <t>capital_cost [€/MW]</t>
  </si>
  <si>
    <t>Leistung [kg/d]</t>
  </si>
  <si>
    <t>CAPEX [€]</t>
  </si>
  <si>
    <t>Energiegehalt Wasserstoff [kWh/kg]</t>
  </si>
  <si>
    <t>Betriebsstunden [h/a]</t>
  </si>
  <si>
    <t>Anlagenkapazität [kg/a]</t>
  </si>
  <si>
    <t>Quelle</t>
  </si>
  <si>
    <t xml:space="preserve">Quellenverzeichnis </t>
  </si>
  <si>
    <t>Nr.</t>
  </si>
  <si>
    <t xml:space="preserve">Quelle 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</si>
  <si>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</si>
  <si>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Zhenyang Zhang, Cong Miao, Zhijiu, Jianli Gan (2022): Liquid Hydrogen Production, Transportation and Economic Analysis. In: Frontiers in Business, Economics and Management (5 (2)).</t>
  </si>
  <si>
    <t>J. Hoelzen, M. Flohr, D. Silberhorn, J. Mangold, A. Bensmann, R. Hanke-Rauschenbach: H2-powered aviation at airports - Design and economics of LH2 refueling systems. In: Energy Conversion and Management 2022 (14).</t>
  </si>
  <si>
    <t>Y. Wang, J. Kowal, M. Leuthold, D. U. Sauer (2014): Economic Analysis of Storage Systems for Renewable Energy Generated Hydrogen. In: Current Topics in Electrochemistry (Vol. 18).</t>
  </si>
  <si>
    <t>[1]</t>
  </si>
  <si>
    <t>OPEX [€/a]</t>
  </si>
  <si>
    <t>marginal_cost [€/MWh]</t>
  </si>
  <si>
    <t>[2]</t>
  </si>
  <si>
    <t>Leistung [kg/h]</t>
  </si>
  <si>
    <t>spezifischer Strombedarf [kWh/kg]</t>
  </si>
  <si>
    <t>spezifische Betriebskosten</t>
  </si>
  <si>
    <t>LH2 Speicher</t>
  </si>
  <si>
    <t>GH2 Speicher</t>
  </si>
  <si>
    <t>spezifische Investitionskosten</t>
  </si>
  <si>
    <t>Einheit</t>
  </si>
  <si>
    <t>€/kg</t>
  </si>
  <si>
    <t>[3]</t>
  </si>
  <si>
    <t>[4]</t>
  </si>
  <si>
    <t>%/invest*a</t>
  </si>
  <si>
    <t>€/kW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</si>
</sst>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0" formatCode="0.0000%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15" xfId="0" applyFont="1" applyFill="1" applyBorder="1" applyAlignment="1">
      <alignment wrapText="1"/>
    </xf>
    <xf numFmtId="0" fontId="5" fillId="0" borderId="16" xfId="0" applyFont="1" applyBorder="1" applyAlignment="1">
      <alignment wrapText="1"/>
    </xf>
    <xf numFmtId="0" fontId="6" fillId="3" borderId="16" xfId="0" applyFont="1" applyFill="1" applyBorder="1" applyAlignment="1">
      <alignment wrapText="1"/>
    </xf>
    <xf numFmtId="0" fontId="6" fillId="3" borderId="17" xfId="0" applyFont="1" applyFill="1" applyBorder="1" applyAlignment="1">
      <alignment wrapText="1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9" fontId="0" fillId="0" borderId="0" xfId="2" applyFont="1" applyAlignment="1">
      <alignment horizontal="center" vertical="center"/>
    </xf>
    <xf numFmtId="180" fontId="0" fillId="0" borderId="0" xfId="2" applyNumberFormat="1" applyFont="1" applyAlignment="1">
      <alignment horizontal="center" vertical="center"/>
    </xf>
  </cellXfs>
  <cellStyles count="3">
    <cellStyle name="Komma" xfId="1" builtinId="3"/>
    <cellStyle name="Prozent" xfId="2" builtinId="5"/>
    <cellStyle name="Standard" xfId="0" builtinId="0"/>
  </cellStyles>
  <dxfs count="5">
    <dxf>
      <fill>
        <patternFill>
          <bgColor theme="2" tint="-0.24994659260841701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4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dimension ref="A1:M23"/>
  <sheetViews>
    <sheetView tabSelected="1" workbookViewId="0">
      <selection activeCell="I17" sqref="I17"/>
    </sheetView>
  </sheetViews>
  <sheetFormatPr baseColWidth="10" defaultColWidth="10.83203125" defaultRowHeight="16" x14ac:dyDescent="0.2"/>
  <cols>
    <col min="1" max="1" width="21.5" style="1" bestFit="1" customWidth="1"/>
    <col min="2" max="2" width="9.5" style="1" bestFit="1" customWidth="1"/>
    <col min="3" max="10" width="20.83203125" style="1" customWidth="1"/>
    <col min="11" max="12" width="20.83203125" style="1" hidden="1" customWidth="1"/>
    <col min="13" max="16384" width="10.83203125" style="1"/>
  </cols>
  <sheetData>
    <row r="1" spans="1:13" ht="32.25" thickBo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3" ht="19.5" thickTop="1" x14ac:dyDescent="0.2">
      <c r="A2" s="7"/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10" t="s">
        <v>10</v>
      </c>
    </row>
    <row r="3" spans="1:13" ht="15" x14ac:dyDescent="0.2">
      <c r="A3" s="11"/>
      <c r="B3" s="3"/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12" t="s">
        <v>20</v>
      </c>
    </row>
    <row r="4" spans="1:13" ht="15.75" thickBot="1" x14ac:dyDescent="0.25">
      <c r="A4" s="13"/>
      <c r="B4" s="5"/>
      <c r="C4" s="6" t="s">
        <v>21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24</v>
      </c>
      <c r="I4" s="6" t="s">
        <v>24</v>
      </c>
      <c r="J4" s="6" t="s">
        <v>24</v>
      </c>
      <c r="K4" s="6" t="s">
        <v>24</v>
      </c>
      <c r="L4" s="14" t="s">
        <v>22</v>
      </c>
    </row>
    <row r="5" spans="1:13" ht="19.5" thickTop="1" x14ac:dyDescent="0.2">
      <c r="A5" s="15" t="s">
        <v>25</v>
      </c>
      <c r="B5" s="4" t="s">
        <v>26</v>
      </c>
      <c r="C5" s="16" t="s">
        <v>27</v>
      </c>
      <c r="D5" s="16" t="s">
        <v>27</v>
      </c>
      <c r="E5" s="16" t="s">
        <v>27</v>
      </c>
      <c r="F5" s="16" t="s">
        <v>27</v>
      </c>
      <c r="G5" s="17"/>
      <c r="H5" s="16"/>
      <c r="I5" s="17" t="s">
        <v>28</v>
      </c>
      <c r="J5" s="17" t="s">
        <v>28</v>
      </c>
      <c r="K5" s="17" t="s">
        <v>28</v>
      </c>
      <c r="L5" s="18" t="s">
        <v>28</v>
      </c>
    </row>
    <row r="6" spans="1:13" ht="18.75" x14ac:dyDescent="0.2">
      <c r="A6" s="15" t="s">
        <v>29</v>
      </c>
      <c r="B6" s="4" t="s">
        <v>26</v>
      </c>
      <c r="C6" s="16" t="s">
        <v>27</v>
      </c>
      <c r="D6" s="16" t="s">
        <v>27</v>
      </c>
      <c r="E6" s="16" t="s">
        <v>27</v>
      </c>
      <c r="F6" s="16" t="s">
        <v>27</v>
      </c>
      <c r="G6" s="16"/>
      <c r="H6" s="16"/>
      <c r="I6" s="17" t="s">
        <v>28</v>
      </c>
      <c r="J6" s="17" t="s">
        <v>28</v>
      </c>
      <c r="K6" s="17" t="s">
        <v>28</v>
      </c>
      <c r="L6" s="18" t="s">
        <v>28</v>
      </c>
    </row>
    <row r="7" spans="1:13" ht="18.75" x14ac:dyDescent="0.2">
      <c r="A7" s="15" t="s">
        <v>30</v>
      </c>
      <c r="B7" s="4" t="s">
        <v>31</v>
      </c>
      <c r="C7" s="16" t="s">
        <v>27</v>
      </c>
      <c r="D7" s="16" t="s">
        <v>27</v>
      </c>
      <c r="E7" s="16" t="s">
        <v>32</v>
      </c>
      <c r="F7" s="32">
        <f>marginal_cost!K2</f>
        <v>95.226003047232098</v>
      </c>
      <c r="G7" s="16">
        <v>10</v>
      </c>
      <c r="H7" s="32">
        <f>capital_cost!I2</f>
        <v>720000</v>
      </c>
      <c r="I7" s="35">
        <f>marginal_cost!E2/marginal_cost!F2</f>
        <v>0.59891107078039929</v>
      </c>
      <c r="J7" s="17" t="s">
        <v>28</v>
      </c>
      <c r="K7" s="17" t="s">
        <v>28</v>
      </c>
      <c r="L7" s="18" t="s">
        <v>28</v>
      </c>
      <c r="M7" s="1" t="s">
        <v>61</v>
      </c>
    </row>
    <row r="8" spans="1:13" ht="18.75" x14ac:dyDescent="0.2">
      <c r="A8" s="15" t="s">
        <v>33</v>
      </c>
      <c r="B8" s="4" t="s">
        <v>31</v>
      </c>
      <c r="C8" s="16" t="s">
        <v>27</v>
      </c>
      <c r="D8" s="16" t="s">
        <v>27</v>
      </c>
      <c r="E8" s="16" t="s">
        <v>32</v>
      </c>
      <c r="F8" s="32">
        <f>marginal_cost!K3</f>
        <v>120.83131947800869</v>
      </c>
      <c r="G8" s="16">
        <v>10</v>
      </c>
      <c r="H8" s="32">
        <f>capital_cost!I3</f>
        <v>630000</v>
      </c>
      <c r="I8" s="35">
        <f>marginal_cost!E3/marginal_cost!F3</f>
        <v>0.61797752808988771</v>
      </c>
      <c r="J8" s="17" t="s">
        <v>28</v>
      </c>
      <c r="K8" s="17" t="s">
        <v>28</v>
      </c>
      <c r="L8" s="18" t="s">
        <v>28</v>
      </c>
      <c r="M8" s="1" t="s">
        <v>61</v>
      </c>
    </row>
    <row r="9" spans="1:13" ht="19" x14ac:dyDescent="0.2">
      <c r="A9" s="15" t="s">
        <v>34</v>
      </c>
      <c r="B9" s="4" t="s">
        <v>31</v>
      </c>
      <c r="C9" s="16" t="s">
        <v>27</v>
      </c>
      <c r="D9" s="16" t="s">
        <v>27</v>
      </c>
      <c r="E9" s="16" t="s">
        <v>32</v>
      </c>
      <c r="F9" s="32">
        <f>marginal_cost!K4</f>
        <v>6.0606060606060606</v>
      </c>
      <c r="G9" s="16">
        <v>20</v>
      </c>
      <c r="H9" s="32">
        <f>capital_cost!I4</f>
        <v>3296969.6969696968</v>
      </c>
      <c r="I9" s="16">
        <v>1</v>
      </c>
      <c r="J9" s="17" t="s">
        <v>28</v>
      </c>
      <c r="K9" s="17" t="s">
        <v>28</v>
      </c>
      <c r="L9" s="18" t="s">
        <v>28</v>
      </c>
      <c r="M9" s="1" t="s">
        <v>58</v>
      </c>
    </row>
    <row r="10" spans="1:13" ht="18.75" x14ac:dyDescent="0.2">
      <c r="A10" s="15" t="s">
        <v>38</v>
      </c>
      <c r="B10" s="4" t="s">
        <v>31</v>
      </c>
      <c r="C10" s="16" t="s">
        <v>27</v>
      </c>
      <c r="D10" s="16" t="s">
        <v>27</v>
      </c>
      <c r="E10" s="16" t="s">
        <v>32</v>
      </c>
      <c r="F10" s="16"/>
      <c r="G10" s="16"/>
      <c r="H10" s="16"/>
      <c r="I10" s="16"/>
      <c r="J10" s="17" t="s">
        <v>28</v>
      </c>
      <c r="K10" s="17" t="s">
        <v>28</v>
      </c>
      <c r="L10" s="18" t="s">
        <v>28</v>
      </c>
    </row>
    <row r="11" spans="1:13" ht="19" x14ac:dyDescent="0.2">
      <c r="A11" s="15" t="s">
        <v>39</v>
      </c>
      <c r="B11" s="4" t="s">
        <v>31</v>
      </c>
      <c r="C11" s="16" t="s">
        <v>27</v>
      </c>
      <c r="D11" s="16" t="s">
        <v>27</v>
      </c>
      <c r="E11" s="16" t="s">
        <v>32</v>
      </c>
      <c r="F11" s="16"/>
      <c r="G11" s="16"/>
      <c r="H11" s="16"/>
      <c r="I11" s="16"/>
      <c r="J11" s="17" t="s">
        <v>28</v>
      </c>
      <c r="K11" s="17" t="s">
        <v>28</v>
      </c>
      <c r="L11" s="18" t="s">
        <v>28</v>
      </c>
    </row>
    <row r="12" spans="1:13" ht="19" x14ac:dyDescent="0.2">
      <c r="A12" s="15" t="s">
        <v>65</v>
      </c>
      <c r="B12" s="4" t="s">
        <v>35</v>
      </c>
      <c r="C12" s="16" t="s">
        <v>27</v>
      </c>
      <c r="D12" s="16" t="s">
        <v>27</v>
      </c>
      <c r="E12" s="17" t="s">
        <v>32</v>
      </c>
      <c r="F12" s="32">
        <f>marginal_cost!K5</f>
        <v>21.818181818181817</v>
      </c>
      <c r="G12" s="16">
        <v>25</v>
      </c>
      <c r="H12" s="32">
        <f>capital_cost!I5</f>
        <v>1090.9090909090908</v>
      </c>
      <c r="I12" s="17" t="s">
        <v>28</v>
      </c>
      <c r="J12" s="36">
        <f>0.002/24</f>
        <v>8.3333333333333331E-5</v>
      </c>
      <c r="K12" s="17" t="s">
        <v>28</v>
      </c>
      <c r="L12" s="18" t="s">
        <v>28</v>
      </c>
    </row>
    <row r="13" spans="1:13" ht="19" x14ac:dyDescent="0.2">
      <c r="A13" s="15" t="s">
        <v>66</v>
      </c>
      <c r="B13" s="4" t="s">
        <v>35</v>
      </c>
      <c r="C13" s="16" t="s">
        <v>27</v>
      </c>
      <c r="D13" s="16" t="s">
        <v>27</v>
      </c>
      <c r="E13" s="17" t="s">
        <v>32</v>
      </c>
      <c r="F13" s="16"/>
      <c r="G13" s="16"/>
      <c r="H13" s="16"/>
      <c r="I13" s="16"/>
      <c r="J13" s="16"/>
      <c r="K13" s="17" t="s">
        <v>28</v>
      </c>
      <c r="L13" s="18" t="s">
        <v>28</v>
      </c>
    </row>
    <row r="14" spans="1:13" ht="18.75" x14ac:dyDescent="0.2">
      <c r="A14" s="15" t="s">
        <v>40</v>
      </c>
      <c r="B14" s="4" t="s">
        <v>31</v>
      </c>
      <c r="C14" s="16" t="s">
        <v>27</v>
      </c>
      <c r="D14" s="16" t="s">
        <v>27</v>
      </c>
      <c r="E14" s="17" t="s">
        <v>32</v>
      </c>
      <c r="F14" s="16"/>
      <c r="G14" s="17" t="s">
        <v>28</v>
      </c>
      <c r="H14" s="17"/>
      <c r="I14" s="16"/>
      <c r="J14" s="17" t="s">
        <v>28</v>
      </c>
      <c r="K14" s="16"/>
      <c r="L14" s="19"/>
    </row>
    <row r="15" spans="1:13" ht="18.75" x14ac:dyDescent="0.2">
      <c r="A15" s="15" t="s">
        <v>36</v>
      </c>
      <c r="B15" s="4" t="s">
        <v>31</v>
      </c>
      <c r="C15" s="16" t="s">
        <v>27</v>
      </c>
      <c r="D15" s="16" t="s">
        <v>27</v>
      </c>
      <c r="E15" s="17" t="s">
        <v>32</v>
      </c>
      <c r="F15" s="16"/>
      <c r="G15" s="17" t="s">
        <v>28</v>
      </c>
      <c r="H15" s="17" t="s">
        <v>28</v>
      </c>
      <c r="I15" s="16" t="s">
        <v>43</v>
      </c>
      <c r="J15" s="17" t="s">
        <v>28</v>
      </c>
      <c r="K15" s="16"/>
      <c r="L15" s="19"/>
    </row>
    <row r="16" spans="1:13" ht="18.75" x14ac:dyDescent="0.2">
      <c r="A16" s="20" t="s">
        <v>37</v>
      </c>
      <c r="B16" s="4" t="s">
        <v>31</v>
      </c>
      <c r="C16" s="21" t="s">
        <v>27</v>
      </c>
      <c r="D16" s="21" t="s">
        <v>27</v>
      </c>
      <c r="E16" s="22" t="s">
        <v>32</v>
      </c>
      <c r="F16" s="21"/>
      <c r="G16" s="22" t="s">
        <v>28</v>
      </c>
      <c r="H16" s="22" t="s">
        <v>28</v>
      </c>
      <c r="I16" s="21"/>
      <c r="J16" s="22" t="s">
        <v>28</v>
      </c>
      <c r="K16" s="21"/>
      <c r="L16" s="23"/>
    </row>
    <row r="23" spans="5:11" ht="15" x14ac:dyDescent="0.15">
      <c r="E23" s="24" t="s">
        <v>41</v>
      </c>
      <c r="F23" s="25" t="s">
        <v>42</v>
      </c>
      <c r="G23" s="26">
        <v>0.17</v>
      </c>
      <c r="H23" s="26">
        <v>4.0000000000000001E-3</v>
      </c>
      <c r="I23" s="26">
        <v>1.6000000000000001E-3</v>
      </c>
      <c r="J23" s="26">
        <v>0</v>
      </c>
      <c r="K23" s="27">
        <v>0.2</v>
      </c>
    </row>
  </sheetData>
  <mergeCells count="1">
    <mergeCell ref="A1:L1"/>
  </mergeCells>
  <conditionalFormatting sqref="C5:L11 C12:D16 F12:L16">
    <cfRule type="containsBlanks" dxfId="3" priority="2">
      <formula>LEN(TRIM(C5))=0</formula>
    </cfRule>
    <cfRule type="containsText" dxfId="2" priority="5" operator="containsText" text="x">
      <formula>NOT(ISERROR(SEARCH("x",C5)))</formula>
    </cfRule>
    <cfRule type="containsText" dxfId="1" priority="6" operator="containsText" text="n.v.">
      <formula>NOT(ISERROR(SEARCH("n.v.",C5)))</formula>
    </cfRule>
  </conditionalFormatting>
  <conditionalFormatting sqref="C5:L16">
    <cfRule type="containsText" dxfId="0" priority="1" operator="containsText" text="Simulation">
      <formula>NOT(ISERROR(SEARCH("Simulation",C5)))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dimension ref="A1:J5"/>
  <sheetViews>
    <sheetView workbookViewId="0">
      <selection activeCell="C5" sqref="C5:C6"/>
    </sheetView>
  </sheetViews>
  <sheetFormatPr baseColWidth="10" defaultRowHeight="16" x14ac:dyDescent="0.2"/>
  <cols>
    <col min="1" max="1" width="14.1640625" bestFit="1" customWidth="1"/>
    <col min="2" max="2" width="25.6640625" bestFit="1" customWidth="1"/>
    <col min="3" max="3" width="25.6640625" customWidth="1"/>
    <col min="4" max="4" width="15" bestFit="1" customWidth="1"/>
    <col min="5" max="5" width="31.83203125" bestFit="1" customWidth="1"/>
    <col min="6" max="6" width="19.33203125" bestFit="1" customWidth="1"/>
    <col min="7" max="7" width="13.5" bestFit="1" customWidth="1"/>
    <col min="8" max="8" width="20.6640625" bestFit="1" customWidth="1"/>
    <col min="9" max="9" width="18" bestFit="1" customWidth="1"/>
  </cols>
  <sheetData>
    <row r="1" spans="1:10" x14ac:dyDescent="0.2">
      <c r="B1" t="s">
        <v>67</v>
      </c>
      <c r="C1" t="s">
        <v>68</v>
      </c>
      <c r="D1" t="s">
        <v>46</v>
      </c>
      <c r="E1" t="s">
        <v>47</v>
      </c>
      <c r="F1" t="s">
        <v>48</v>
      </c>
      <c r="G1" t="s">
        <v>45</v>
      </c>
      <c r="H1" t="s">
        <v>49</v>
      </c>
      <c r="I1" t="s">
        <v>44</v>
      </c>
      <c r="J1" t="s">
        <v>50</v>
      </c>
    </row>
    <row r="2" spans="1:10" x14ac:dyDescent="0.2">
      <c r="A2" t="s">
        <v>30</v>
      </c>
      <c r="B2" s="31">
        <v>0</v>
      </c>
      <c r="D2" s="31">
        <v>0</v>
      </c>
      <c r="E2" s="31">
        <v>33</v>
      </c>
      <c r="F2" s="31">
        <v>0</v>
      </c>
      <c r="G2" s="31">
        <v>0</v>
      </c>
      <c r="H2" s="31">
        <v>0</v>
      </c>
      <c r="I2" s="31">
        <f>720*1000</f>
        <v>720000</v>
      </c>
      <c r="J2" t="s">
        <v>61</v>
      </c>
    </row>
    <row r="3" spans="1:10" x14ac:dyDescent="0.2">
      <c r="A3" t="s">
        <v>33</v>
      </c>
      <c r="B3" s="31">
        <v>0</v>
      </c>
      <c r="D3" s="31">
        <v>0</v>
      </c>
      <c r="E3" s="31">
        <v>33</v>
      </c>
      <c r="F3" s="31">
        <v>0</v>
      </c>
      <c r="G3" s="31">
        <v>0</v>
      </c>
      <c r="H3" s="31">
        <v>0</v>
      </c>
      <c r="I3" s="31">
        <f>630*1000</f>
        <v>630000</v>
      </c>
      <c r="J3" t="s">
        <v>61</v>
      </c>
    </row>
    <row r="4" spans="1:10" x14ac:dyDescent="0.2">
      <c r="A4" t="s">
        <v>34</v>
      </c>
      <c r="B4" s="31">
        <v>0</v>
      </c>
      <c r="D4" s="31">
        <v>136000000</v>
      </c>
      <c r="E4" s="31">
        <v>33</v>
      </c>
      <c r="F4" s="31">
        <v>8000</v>
      </c>
      <c r="G4" s="31">
        <v>30000</v>
      </c>
      <c r="H4" s="31">
        <f>(F4/24)*G4</f>
        <v>10000000</v>
      </c>
      <c r="I4" s="31">
        <f>D4/(H4*E4/F4)*1000</f>
        <v>3296969.6969696968</v>
      </c>
      <c r="J4" t="s">
        <v>58</v>
      </c>
    </row>
    <row r="5" spans="1:10" x14ac:dyDescent="0.2">
      <c r="A5" t="s">
        <v>65</v>
      </c>
      <c r="B5" s="31">
        <v>36</v>
      </c>
      <c r="C5" t="s">
        <v>69</v>
      </c>
      <c r="D5" s="31">
        <v>0</v>
      </c>
      <c r="E5" s="31">
        <v>33</v>
      </c>
      <c r="F5" s="31">
        <v>0</v>
      </c>
      <c r="G5" s="31">
        <v>0</v>
      </c>
      <c r="H5" s="31">
        <v>0</v>
      </c>
      <c r="I5" s="31">
        <f>B5/E5*1000</f>
        <v>1090.9090909090908</v>
      </c>
      <c r="J5" t="s">
        <v>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dimension ref="A1:L5"/>
  <sheetViews>
    <sheetView topLeftCell="B1" workbookViewId="0">
      <selection activeCell="C3" sqref="C3"/>
    </sheetView>
  </sheetViews>
  <sheetFormatPr baseColWidth="10" defaultRowHeight="16" x14ac:dyDescent="0.2"/>
  <cols>
    <col min="1" max="1" width="14.1640625" bestFit="1" customWidth="1"/>
    <col min="2" max="2" width="23.1640625" bestFit="1" customWidth="1"/>
    <col min="3" max="3" width="29.33203125" customWidth="1"/>
    <col min="4" max="4" width="13" bestFit="1" customWidth="1"/>
    <col min="5" max="5" width="31.83203125" bestFit="1" customWidth="1"/>
    <col min="6" max="6" width="30.33203125" bestFit="1" customWidth="1"/>
    <col min="7" max="7" width="19.33203125" bestFit="1" customWidth="1"/>
    <col min="8" max="8" width="13.5" bestFit="1" customWidth="1"/>
    <col min="9" max="9" width="13.83203125" customWidth="1"/>
    <col min="10" max="10" width="20.6640625" bestFit="1" customWidth="1"/>
    <col min="11" max="11" width="20.83203125" bestFit="1" customWidth="1"/>
    <col min="12" max="12" width="11" customWidth="1"/>
  </cols>
  <sheetData>
    <row r="1" spans="1:12" x14ac:dyDescent="0.2">
      <c r="B1" t="s">
        <v>64</v>
      </c>
      <c r="C1" t="s">
        <v>68</v>
      </c>
      <c r="D1" t="s">
        <v>59</v>
      </c>
      <c r="E1" t="s">
        <v>47</v>
      </c>
      <c r="F1" t="s">
        <v>63</v>
      </c>
      <c r="G1" t="s">
        <v>48</v>
      </c>
      <c r="H1" t="s">
        <v>62</v>
      </c>
      <c r="I1" t="s">
        <v>45</v>
      </c>
      <c r="J1" t="s">
        <v>49</v>
      </c>
      <c r="K1" t="s">
        <v>60</v>
      </c>
      <c r="L1" t="s">
        <v>50</v>
      </c>
    </row>
    <row r="2" spans="1:12" x14ac:dyDescent="0.2">
      <c r="A2" t="s">
        <v>30</v>
      </c>
      <c r="B2" s="31">
        <v>15</v>
      </c>
      <c r="C2" s="31" t="s">
        <v>73</v>
      </c>
      <c r="D2" s="31">
        <f>B2*100000</f>
        <v>1500000</v>
      </c>
      <c r="E2" s="31">
        <v>33</v>
      </c>
      <c r="F2" s="31">
        <v>55.1</v>
      </c>
      <c r="G2" s="31">
        <v>8000</v>
      </c>
      <c r="H2" s="31">
        <v>1969</v>
      </c>
      <c r="I2" s="31">
        <v>0</v>
      </c>
      <c r="J2" s="31">
        <f>G2*H2</f>
        <v>15752000</v>
      </c>
      <c r="K2" s="31">
        <f>D2/J2*1000</f>
        <v>95.226003047232098</v>
      </c>
      <c r="L2" t="s">
        <v>61</v>
      </c>
    </row>
    <row r="3" spans="1:12" x14ac:dyDescent="0.2">
      <c r="A3" t="s">
        <v>33</v>
      </c>
      <c r="B3" s="31">
        <v>20</v>
      </c>
      <c r="C3" s="31" t="s">
        <v>73</v>
      </c>
      <c r="D3" s="31">
        <f>B3*100000</f>
        <v>2000000</v>
      </c>
      <c r="E3" s="31">
        <v>33</v>
      </c>
      <c r="F3" s="31">
        <v>53.4</v>
      </c>
      <c r="G3" s="31">
        <v>8000</v>
      </c>
      <c r="H3" s="31">
        <v>2069</v>
      </c>
      <c r="I3" s="31">
        <v>0</v>
      </c>
      <c r="J3" s="31">
        <f>G3*H3</f>
        <v>16552000</v>
      </c>
      <c r="K3" s="31">
        <f>D3/J3*1000</f>
        <v>120.83131947800869</v>
      </c>
      <c r="L3" t="s">
        <v>61</v>
      </c>
    </row>
    <row r="4" spans="1:12" x14ac:dyDescent="0.2">
      <c r="A4" t="s">
        <v>34</v>
      </c>
      <c r="B4" s="31">
        <v>0</v>
      </c>
      <c r="C4" s="31"/>
      <c r="D4" s="31">
        <v>2000000</v>
      </c>
      <c r="E4" s="31">
        <v>33</v>
      </c>
      <c r="F4" s="31">
        <v>10</v>
      </c>
      <c r="G4" s="31">
        <v>8000</v>
      </c>
      <c r="H4" s="31">
        <v>0</v>
      </c>
      <c r="I4" s="31">
        <v>30000</v>
      </c>
      <c r="J4" s="31">
        <f>(G4/24)*I4</f>
        <v>10000000</v>
      </c>
      <c r="K4" s="31">
        <f>D4/(J4*E4)*1000</f>
        <v>6.0606060606060606</v>
      </c>
      <c r="L4" t="s">
        <v>58</v>
      </c>
    </row>
    <row r="5" spans="1:12" x14ac:dyDescent="0.2">
      <c r="A5" t="s">
        <v>65</v>
      </c>
      <c r="B5" s="31">
        <v>2</v>
      </c>
      <c r="C5" s="31" t="s">
        <v>72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f>capital_cost!I5*B5*0.01</f>
        <v>21.818181818181817</v>
      </c>
      <c r="L5" t="s">
        <v>71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78BD-3952-40CE-8760-D9B1F68CDD97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3E41-3845-480C-A707-54760FCBF4DD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dimension ref="A1:B28"/>
  <sheetViews>
    <sheetView workbookViewId="0">
      <selection activeCell="A7" sqref="A7"/>
    </sheetView>
  </sheetViews>
  <sheetFormatPr baseColWidth="10" defaultColWidth="11.5" defaultRowHeight="16" x14ac:dyDescent="0.2"/>
  <cols>
    <col min="1" max="1" width="18.33203125" bestFit="1" customWidth="1"/>
    <col min="2" max="2" width="144.33203125" customWidth="1"/>
  </cols>
  <sheetData>
    <row r="1" spans="1:2" ht="21" x14ac:dyDescent="0.25">
      <c r="A1" s="33" t="s">
        <v>51</v>
      </c>
    </row>
    <row r="2" spans="1:2" x14ac:dyDescent="0.2">
      <c r="A2" t="s">
        <v>52</v>
      </c>
      <c r="B2" t="s">
        <v>53</v>
      </c>
    </row>
    <row r="3" spans="1:2" ht="34" x14ac:dyDescent="0.2">
      <c r="A3" s="16">
        <v>1</v>
      </c>
      <c r="B3" s="34" t="s">
        <v>55</v>
      </c>
    </row>
    <row r="4" spans="1:2" ht="34" x14ac:dyDescent="0.2">
      <c r="A4" s="16">
        <v>2</v>
      </c>
      <c r="B4" s="34" t="s">
        <v>54</v>
      </c>
    </row>
    <row r="5" spans="1:2" ht="34" x14ac:dyDescent="0.2">
      <c r="A5" s="16">
        <v>3</v>
      </c>
      <c r="B5" s="34" t="s">
        <v>57</v>
      </c>
    </row>
    <row r="6" spans="1:2" ht="34" x14ac:dyDescent="0.2">
      <c r="A6" s="16">
        <v>4</v>
      </c>
      <c r="B6" s="34" t="s">
        <v>56</v>
      </c>
    </row>
    <row r="7" spans="1:2" x14ac:dyDescent="0.2">
      <c r="A7" s="16"/>
      <c r="B7" s="34"/>
    </row>
    <row r="8" spans="1:2" x14ac:dyDescent="0.2">
      <c r="A8" s="16"/>
      <c r="B8" s="34"/>
    </row>
    <row r="9" spans="1:2" x14ac:dyDescent="0.2">
      <c r="A9" s="16"/>
      <c r="B9" s="34"/>
    </row>
    <row r="10" spans="1:2" x14ac:dyDescent="0.2">
      <c r="A10" s="16"/>
      <c r="B10" s="34"/>
    </row>
    <row r="11" spans="1:2" x14ac:dyDescent="0.2">
      <c r="A11" s="16"/>
      <c r="B11" s="34"/>
    </row>
    <row r="12" spans="1:2" x14ac:dyDescent="0.2">
      <c r="A12" s="16"/>
      <c r="B12" s="34"/>
    </row>
    <row r="13" spans="1:2" x14ac:dyDescent="0.2">
      <c r="A13" s="16"/>
      <c r="B13" s="34"/>
    </row>
    <row r="14" spans="1:2" x14ac:dyDescent="0.2">
      <c r="A14" s="16"/>
      <c r="B14" s="34"/>
    </row>
    <row r="15" spans="1:2" x14ac:dyDescent="0.2">
      <c r="A15" s="16"/>
    </row>
    <row r="16" spans="1:2" x14ac:dyDescent="0.2">
      <c r="A16" s="16"/>
      <c r="B16" s="34"/>
    </row>
    <row r="17" spans="1:2" x14ac:dyDescent="0.2">
      <c r="A17" s="16"/>
      <c r="B17" s="34"/>
    </row>
    <row r="18" spans="1:2" x14ac:dyDescent="0.2">
      <c r="A18" s="16"/>
      <c r="B18" s="34"/>
    </row>
    <row r="19" spans="1:2" x14ac:dyDescent="0.2">
      <c r="A19" s="16"/>
      <c r="B19" s="34"/>
    </row>
    <row r="20" spans="1:2" x14ac:dyDescent="0.2">
      <c r="A20" s="16"/>
      <c r="B20" s="34"/>
    </row>
    <row r="21" spans="1:2" x14ac:dyDescent="0.2">
      <c r="A21" s="16"/>
      <c r="B21" s="34"/>
    </row>
    <row r="22" spans="1:2" x14ac:dyDescent="0.2">
      <c r="A22" s="16"/>
      <c r="B22" s="34"/>
    </row>
    <row r="23" spans="1:2" x14ac:dyDescent="0.2">
      <c r="A23" s="16"/>
    </row>
    <row r="24" spans="1:2" x14ac:dyDescent="0.2">
      <c r="A24" s="16"/>
      <c r="B24" s="34"/>
    </row>
    <row r="25" spans="1:2" x14ac:dyDescent="0.2">
      <c r="A25" s="16"/>
      <c r="B25" s="34"/>
    </row>
    <row r="26" spans="1:2" x14ac:dyDescent="0.2">
      <c r="A26" s="16"/>
      <c r="B26" s="34"/>
    </row>
    <row r="27" spans="1:2" x14ac:dyDescent="0.2">
      <c r="A27" s="16"/>
      <c r="B27" s="34"/>
    </row>
    <row r="28" spans="1:2" x14ac:dyDescent="0.2">
      <c r="A28" s="16"/>
      <c r="B28" s="34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7AB49E-189D-4848-B4EA-561D0793F824}">
  <ds:schemaRefs>
    <ds:schemaRef ds:uri="http://purl.org/dc/elements/1.1/"/>
    <ds:schemaRef ds:uri="http://purl.org/dc/dcmitype/"/>
    <ds:schemaRef ds:uri="3c3af68f-487b-4532-8d75-15d1498f69fb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4fc79a47-31e4-4653-8b27-dca9a17ceac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c3af68f-487b-4532-8d75-15d1498f69fb"/>
    <ds:schemaRef ds:uri="4fc79a47-31e4-4653-8b27-dca9a17ceac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capital_cost</vt:lpstr>
      <vt:lpstr>marginal_cost</vt:lpstr>
      <vt:lpstr>Chile</vt:lpstr>
      <vt:lpstr>Transport</vt:lpstr>
      <vt:lpstr>Zement</vt:lpstr>
      <vt:lpstr>Quellen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2023-01-09T21:49:18Z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