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8F2D95F0-EE43-B543-9893-FA8BAF42B1F1}" xr6:coauthVersionLast="47" xr6:coauthVersionMax="47" xr10:uidLastSave="{00000000-0000-0000-0000-000000000000}"/>
  <bookViews>
    <workbookView xWindow="-34960" yWindow="-6300" windowWidth="29740" windowHeight="17260" activeTab="3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L2" i="7"/>
  <c r="F8" i="1" s="1"/>
  <c r="F20" i="1"/>
  <c r="E9" i="7"/>
  <c r="H22" i="1"/>
  <c r="H20" i="1"/>
  <c r="J10" i="5"/>
  <c r="I10" i="5"/>
  <c r="D10" i="5"/>
  <c r="B10" i="5"/>
  <c r="B4" i="10"/>
  <c r="J4" i="5"/>
  <c r="L11" i="7"/>
  <c r="E12" i="7"/>
  <c r="L12" i="7" s="1"/>
  <c r="F7" i="1" s="1"/>
  <c r="E8" i="7"/>
  <c r="H7" i="1"/>
  <c r="J12" i="5"/>
  <c r="J6" i="5"/>
  <c r="L6" i="7" s="1"/>
  <c r="H19" i="1"/>
  <c r="L4" i="7"/>
  <c r="E11" i="10"/>
  <c r="A4" i="10"/>
  <c r="E13" i="10" l="1"/>
  <c r="A6" i="10"/>
  <c r="B6" i="10"/>
  <c r="G2" i="8"/>
  <c r="J14" i="1" l="1"/>
  <c r="G3" i="8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J7" i="7"/>
  <c r="K7" i="7" s="1"/>
  <c r="D8" i="7"/>
  <c r="D7" i="7"/>
  <c r="E7" i="7" s="1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3" i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F10" i="1"/>
  <c r="J3" i="5"/>
  <c r="H9" i="1" s="1"/>
  <c r="H8" i="1"/>
  <c r="H4" i="5"/>
  <c r="H10" i="1" l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<sst xmlns="http://schemas.openxmlformats.org/spreadsheetml/2006/main" count="346" uniqueCount="175">
  <si>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</si>
  <si>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</si>
  <si>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</si>
  <si>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</si>
  <si>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</si>
  <si>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</si>
  <si>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</si>
  <si>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</si>
  <si>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</si>
  <si>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</si>
  <si>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</si>
  <si>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</si>
  <si>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</si>
  <si>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</si>
  <si>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</si>
  <si>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</si>
  <si>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</si>
  <si>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</si>
  <si>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</si>
  <si>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</si>
  <si>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</si>
  <si>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</si>
  <si>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</si>
  <si>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</si>
  <si>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</si>
  <si>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</si>
  <si>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</si>
  <si>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</si>
  <si>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</si>
  <si>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</si>
  <si>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</si>
  <si>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</si>
  <si>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</si>
  <si>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</si>
  <si>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</si>
  <si>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</si>
  <si>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</si>
  <si>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</si>
  <si>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GH2 Speicher</t>
  </si>
  <si>
    <t>Store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</si>
  <si>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</si>
  <si>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</si>
  <si>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</si>
  <si>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</si>
  <si>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</si>
  <si>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</si>
  <si>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</si>
  <si>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</si>
  <si>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LOHC Schiff</t>
  </si>
  <si>
    <t>Regasifizierung</t>
  </si>
  <si>
    <t>NH3 Cracker</t>
  </si>
  <si>
    <t>[10] [8]</t>
  </si>
  <si>
    <t>Dehydrierung</t>
  </si>
  <si>
    <t>Wert on Top</t>
  </si>
  <si>
    <t>€/MWh H2</t>
  </si>
  <si>
    <t>a</t>
  </si>
  <si>
    <t>€/MW H2</t>
  </si>
  <si>
    <t>%</t>
  </si>
  <si>
    <t>Stoffliche Verluste!</t>
  </si>
  <si>
    <t>Transportation BOG</t>
  </si>
  <si>
    <t>%/day</t>
  </si>
  <si>
    <t>Quelle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</si>
  <si>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</si>
  <si>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</si>
  <si>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</si>
  <si>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</si>
  <si>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</si>
  <si>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</si>
  <si>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</si>
  <si>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</si>
  <si>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</si>
  <si>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</si>
  <si>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</si>
  <si>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</si>
  <si>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</si>
  <si>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</si>
  <si>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</si>
  <si>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</si>
  <si>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</si>
  <si>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</si>
  <si>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</si>
  <si>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</si>
  <si>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</si>
  <si>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</si>
  <si>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</si>
  <si>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</si>
  <si>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</si>
  <si>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</si>
  <si>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</si>
  <si>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</si>
  <si>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</si>
  <si>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</si>
  <si>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</si>
  <si>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€/kg</t>
  </si>
  <si>
    <t>[3]</t>
  </si>
  <si>
    <t>$/kg</t>
  </si>
  <si>
    <t>[5]</t>
  </si>
  <si>
    <t>$/m3</t>
  </si>
  <si>
    <t>[6]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</si>
  <si>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</si>
  <si>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</si>
  <si>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</si>
  <si>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</si>
  <si>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</si>
  <si>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</si>
  <si>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</si>
  <si>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</si>
  <si>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</si>
  <si>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</si>
  <si>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</si>
  <si>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</si>
  <si>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</si>
  <si>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</si>
  <si>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</si>
  <si>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</si>
  <si>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</si>
  <si>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</si>
  <si>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</si>
  <si>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</si>
  <si>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</si>
  <si>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</si>
  <si>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</si>
  <si>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</si>
  <si>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</si>
  <si>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</si>
  <si>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</si>
  <si>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</si>
  <si>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</si>
  <si>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</si>
  <si>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</si>
  <si>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</si>
  <si>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</si>
  <si>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</si>
  <si>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</si>
  <si>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</si>
  <si>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</si>
  <si>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</si>
  <si>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</si>
  <si>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</si>
  <si>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</si>
  <si>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</si>
  <si>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</si>
  <si>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</si>
  <si>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</si>
  <si>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</si>
  <si>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</si>
  <si>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</si>
  <si>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</si>
  <si>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</si>
  <si>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</si>
  <si>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</si>
  <si>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</si>
  <si>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</si>
  <si>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</si>
  <si>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</si>
  <si>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</si>
  <si>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</si>
  <si>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</si>
  <si>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</si>
  <si>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</si>
  <si>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</si>
  <si>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</si>
  <si>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</si>
  <si>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</si>
  <si>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</si>
  <si>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</si>
  <si>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</si>
  <si>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</si>
  <si>
    <t>NH3 Erzeugung</t>
  </si>
  <si>
    <t>was das für wyldes bild</t>
  </si>
  <si>
    <t>$/m4</t>
  </si>
  <si>
    <t>[11]</t>
  </si>
  <si>
    <t>LOHC (Material kauf in $)</t>
  </si>
  <si>
    <t>invest*a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</si>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</sst>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6" formatCode="#,##0.00\ &quot;€&quot;"/>
    <numFmt numFmtId="167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3" fillId="0" borderId="0" xfId="0" applyNumberFormat="1" applyFont="1" applyAlignment="1">
      <alignment horizontal="center" vertical="center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zoomScale="85" zoomScaleNormal="85" workbookViewId="0">
      <selection activeCell="F14" sqref="F14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v>38.299999999999997</v>
      </c>
      <c r="G5" s="13">
        <v>20</v>
      </c>
      <c r="H5" s="25">
        <v>1333000</v>
      </c>
      <c r="I5" s="13" t="s">
        <v>24</v>
      </c>
      <c r="J5" s="13" t="s">
        <v>24</v>
      </c>
    </row>
    <row r="6" spans="1:13" ht="18.75" customHeight="1" x14ac:dyDescent="0.2">
      <c r="A6" s="11" t="s">
        <v>25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v>30</v>
      </c>
      <c r="G6" s="12">
        <v>20</v>
      </c>
      <c r="H6" s="25">
        <v>1462000</v>
      </c>
      <c r="I6" s="13" t="s">
        <v>24</v>
      </c>
      <c r="J6" s="13" t="s">
        <v>24</v>
      </c>
    </row>
    <row r="7" spans="1:13" ht="18.75" customHeight="1" x14ac:dyDescent="0.2">
      <c r="A7" s="11" t="s">
        <v>26</v>
      </c>
      <c r="B7" s="3" t="s">
        <v>27</v>
      </c>
      <c r="C7" s="12" t="s">
        <v>23</v>
      </c>
      <c r="D7" s="12" t="s">
        <v>23</v>
      </c>
      <c r="E7" s="12" t="s">
        <v>28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29</v>
      </c>
    </row>
    <row r="8" spans="1:13" ht="18.75" customHeight="1" x14ac:dyDescent="0.2">
      <c r="A8" s="11" t="s">
        <v>30</v>
      </c>
      <c r="B8" s="3" t="s">
        <v>27</v>
      </c>
      <c r="C8" s="12" t="s">
        <v>23</v>
      </c>
      <c r="D8" s="12" t="s">
        <v>23</v>
      </c>
      <c r="E8" s="12" t="s">
        <v>28</v>
      </c>
      <c r="F8" s="25">
        <f>marginal_cost!L2</f>
        <v>2.88563645597673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31</v>
      </c>
    </row>
    <row r="9" spans="1:13" ht="18.75" customHeight="1" x14ac:dyDescent="0.2">
      <c r="A9" s="11" t="s">
        <v>32</v>
      </c>
      <c r="B9" s="3" t="s">
        <v>27</v>
      </c>
      <c r="C9" s="12" t="s">
        <v>23</v>
      </c>
      <c r="D9" s="12" t="s">
        <v>23</v>
      </c>
      <c r="E9" s="12" t="s">
        <v>28</v>
      </c>
      <c r="F9" s="25">
        <f>marginal_cost!L3</f>
        <v>3.6615551356972333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31</v>
      </c>
    </row>
    <row r="10" spans="1:13" ht="19" x14ac:dyDescent="0.2">
      <c r="A10" s="11" t="s">
        <v>33</v>
      </c>
      <c r="B10" s="3" t="s">
        <v>27</v>
      </c>
      <c r="C10" s="12" t="s">
        <v>23</v>
      </c>
      <c r="D10" s="12" t="s">
        <v>23</v>
      </c>
      <c r="E10" s="12" t="s">
        <v>28</v>
      </c>
      <c r="F10" s="25">
        <f>marginal_cost!L4</f>
        <v>6.0606060606060606</v>
      </c>
      <c r="G10" s="12">
        <v>20</v>
      </c>
      <c r="H10" s="19">
        <f>capital_cost!J4</f>
        <v>3296969.6969696968</v>
      </c>
      <c r="I10" s="28">
        <v>1</v>
      </c>
      <c r="J10" s="13" t="s">
        <v>24</v>
      </c>
      <c r="K10" s="1" t="s">
        <v>34</v>
      </c>
    </row>
    <row r="11" spans="1:13" ht="18.75" customHeight="1" x14ac:dyDescent="0.2">
      <c r="A11" s="11" t="s">
        <v>35</v>
      </c>
      <c r="B11" s="3" t="s">
        <v>27</v>
      </c>
      <c r="C11" s="12" t="s">
        <v>23</v>
      </c>
      <c r="D11" s="12" t="s">
        <v>23</v>
      </c>
      <c r="E11" s="12" t="s">
        <v>28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36</v>
      </c>
      <c r="B12" s="3" t="s">
        <v>27</v>
      </c>
      <c r="C12" s="12" t="s">
        <v>23</v>
      </c>
      <c r="D12" s="12" t="s">
        <v>23</v>
      </c>
      <c r="E12" s="12" t="s">
        <v>28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37</v>
      </c>
    </row>
    <row r="13" spans="1:13" ht="19" x14ac:dyDescent="0.2">
      <c r="A13" s="11" t="s">
        <v>38</v>
      </c>
      <c r="B13" s="3" t="s">
        <v>39</v>
      </c>
      <c r="C13" s="12" t="s">
        <v>23</v>
      </c>
      <c r="D13" s="12" t="s">
        <v>23</v>
      </c>
      <c r="E13" s="13" t="s">
        <v>28</v>
      </c>
      <c r="F13" s="25"/>
      <c r="G13" s="12">
        <v>20</v>
      </c>
      <c r="H13" s="19">
        <f>capital_cost!J6</f>
        <v>1222.1212121212125</v>
      </c>
      <c r="I13" s="47" t="s">
        <v>24</v>
      </c>
      <c r="J13" s="28">
        <v>3.3000000000000002E-2</v>
      </c>
      <c r="K13" s="34"/>
    </row>
    <row r="14" spans="1:13" ht="19" x14ac:dyDescent="0.2">
      <c r="A14" s="11" t="s">
        <v>40</v>
      </c>
      <c r="B14" s="3" t="s">
        <v>39</v>
      </c>
      <c r="C14" s="12" t="s">
        <v>23</v>
      </c>
      <c r="D14" s="12" t="s">
        <v>23</v>
      </c>
      <c r="E14" s="13" t="s">
        <v>28</v>
      </c>
      <c r="F14" s="25"/>
      <c r="G14" s="12">
        <v>25</v>
      </c>
      <c r="H14" s="19">
        <f>capital_cost!J5</f>
        <v>1090.9090909090908</v>
      </c>
      <c r="I14" s="47" t="s">
        <v>24</v>
      </c>
      <c r="J14" s="28">
        <f>0.002*24</f>
        <v>4.8000000000000001E-2</v>
      </c>
    </row>
    <row r="15" spans="1:13" ht="19.25" customHeight="1" x14ac:dyDescent="0.2">
      <c r="A15" s="11" t="s">
        <v>41</v>
      </c>
      <c r="B15" s="3" t="s">
        <v>39</v>
      </c>
      <c r="C15" s="12" t="s">
        <v>23</v>
      </c>
      <c r="D15" s="12" t="s">
        <v>23</v>
      </c>
      <c r="E15" s="13" t="s">
        <v>28</v>
      </c>
      <c r="F15" s="25"/>
      <c r="G15" s="12">
        <v>20</v>
      </c>
      <c r="H15" s="19">
        <v>255</v>
      </c>
      <c r="I15" s="47" t="s">
        <v>24</v>
      </c>
      <c r="J15" s="28">
        <v>4.0000000000000002E-4</v>
      </c>
      <c r="K15" s="1" t="s">
        <v>37</v>
      </c>
    </row>
    <row r="16" spans="1:13" ht="19" x14ac:dyDescent="0.2">
      <c r="A16" s="11" t="s">
        <v>42</v>
      </c>
      <c r="B16" s="3" t="s">
        <v>39</v>
      </c>
      <c r="C16" s="12" t="s">
        <v>23</v>
      </c>
      <c r="D16" s="12" t="s">
        <v>23</v>
      </c>
      <c r="E16" s="13" t="s">
        <v>28</v>
      </c>
      <c r="F16" s="25"/>
      <c r="G16" s="12">
        <v>30</v>
      </c>
      <c r="H16" s="19">
        <v>239</v>
      </c>
      <c r="I16" s="47" t="s">
        <v>24</v>
      </c>
      <c r="J16" s="28">
        <v>0</v>
      </c>
      <c r="K16" s="1" t="s">
        <v>37</v>
      </c>
    </row>
    <row r="17" spans="1:13" ht="18.75" customHeight="1" x14ac:dyDescent="0.2">
      <c r="A17" s="11" t="s">
        <v>43</v>
      </c>
      <c r="B17" s="3" t="s">
        <v>27</v>
      </c>
      <c r="C17" s="12" t="s">
        <v>23</v>
      </c>
      <c r="D17" s="12" t="s">
        <v>23</v>
      </c>
      <c r="E17" s="13" t="s">
        <v>28</v>
      </c>
      <c r="F17" s="25">
        <v>3.9</v>
      </c>
      <c r="G17" s="13" t="s">
        <v>24</v>
      </c>
      <c r="H17" s="13"/>
      <c r="I17" s="13"/>
      <c r="J17" s="13" t="s">
        <v>24</v>
      </c>
      <c r="K17" s="1" t="s">
        <v>44</v>
      </c>
    </row>
    <row r="18" spans="1:13" ht="18.75" customHeight="1" x14ac:dyDescent="0.2">
      <c r="A18" s="11" t="s">
        <v>45</v>
      </c>
      <c r="B18" s="3" t="s">
        <v>27</v>
      </c>
      <c r="C18" s="12" t="s">
        <v>23</v>
      </c>
      <c r="D18" s="12" t="s">
        <v>23</v>
      </c>
      <c r="E18" s="13" t="s">
        <v>28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46</v>
      </c>
    </row>
    <row r="19" spans="1:13" ht="18.75" customHeight="1" x14ac:dyDescent="0.2">
      <c r="A19" s="11" t="s">
        <v>47</v>
      </c>
      <c r="B19" s="3" t="s">
        <v>27</v>
      </c>
      <c r="C19" s="12" t="s">
        <v>23</v>
      </c>
      <c r="D19" s="12" t="s">
        <v>23</v>
      </c>
      <c r="E19" s="13" t="s">
        <v>28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46</v>
      </c>
      <c r="L19" s="1" t="s">
        <v>169</v>
      </c>
    </row>
    <row r="20" spans="1:13" ht="18.75" customHeight="1" x14ac:dyDescent="0.2">
      <c r="A20" s="11" t="s">
        <v>48</v>
      </c>
      <c r="B20" s="3" t="s">
        <v>27</v>
      </c>
      <c r="C20" s="12" t="s">
        <v>23</v>
      </c>
      <c r="D20" s="12" t="s">
        <v>23</v>
      </c>
      <c r="E20" s="13" t="s">
        <v>28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49</v>
      </c>
      <c r="B21" s="3" t="s">
        <v>27</v>
      </c>
      <c r="C21" s="12" t="s">
        <v>23</v>
      </c>
      <c r="D21" s="12" t="s">
        <v>23</v>
      </c>
      <c r="E21" s="13" t="s">
        <v>28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50</v>
      </c>
      <c r="B22" s="3" t="s">
        <v>27</v>
      </c>
      <c r="C22" s="12" t="s">
        <v>23</v>
      </c>
      <c r="D22" s="12" t="s">
        <v>23</v>
      </c>
      <c r="E22" s="13" t="s">
        <v>28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51</v>
      </c>
      <c r="M22"/>
    </row>
    <row r="23" spans="1:13" ht="19" x14ac:dyDescent="0.2">
      <c r="A23" s="11" t="s">
        <v>52</v>
      </c>
      <c r="B23" s="3" t="s">
        <v>27</v>
      </c>
      <c r="C23" s="12" t="s">
        <v>23</v>
      </c>
      <c r="D23" s="12" t="s">
        <v>23</v>
      </c>
      <c r="E23" s="13" t="s">
        <v>28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37</v>
      </c>
    </row>
    <row r="26" spans="1:13" x14ac:dyDescent="0.2">
      <c r="F26" s="1" t="s">
        <v>54</v>
      </c>
      <c r="G26" s="1" t="s">
        <v>55</v>
      </c>
      <c r="H26" s="1" t="s">
        <v>56</v>
      </c>
      <c r="I26" s="1" t="s">
        <v>57</v>
      </c>
      <c r="J26" s="1" t="s">
        <v>57</v>
      </c>
    </row>
    <row r="27" spans="1:13" x14ac:dyDescent="0.2">
      <c r="A27" s="24"/>
      <c r="I27" s="1" t="s">
        <v>58</v>
      </c>
      <c r="J27" s="1" t="s">
        <v>58</v>
      </c>
    </row>
    <row r="28" spans="1:13" ht="19" x14ac:dyDescent="0.2">
      <c r="A28" s="35" t="s">
        <v>172</v>
      </c>
      <c r="B28" s="3"/>
      <c r="E28" s="13" t="s">
        <v>53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59</v>
      </c>
      <c r="B31" s="15" t="s">
        <v>60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62</v>
      </c>
      <c r="B39" s="1">
        <v>0.27</v>
      </c>
      <c r="C39" s="27" t="s">
        <v>63</v>
      </c>
    </row>
    <row r="43" spans="1:7" ht="409.5" customHeight="1" x14ac:dyDescent="0.2">
      <c r="E43" s="46"/>
      <c r="F43" s="46"/>
      <c r="G43" s="46"/>
    </row>
    <row r="44" spans="1:7" x14ac:dyDescent="0.2">
      <c r="E44" s="46"/>
      <c r="F44" s="46"/>
      <c r="G44" s="46"/>
    </row>
    <row r="45" spans="1:7" x14ac:dyDescent="0.2">
      <c r="E45" s="46"/>
      <c r="F45" s="46"/>
      <c r="G45" s="46"/>
    </row>
    <row r="46" spans="1:7" x14ac:dyDescent="0.2">
      <c r="E46" s="46"/>
      <c r="F46" s="46"/>
      <c r="G46" s="46"/>
    </row>
    <row r="47" spans="1:7" x14ac:dyDescent="0.2">
      <c r="E47" s="46"/>
      <c r="F47" s="46"/>
      <c r="G47" s="46"/>
    </row>
    <row r="48" spans="1:7" x14ac:dyDescent="0.2">
      <c r="E48" s="46"/>
      <c r="F48" s="46"/>
      <c r="G48" s="46"/>
    </row>
    <row r="49" spans="1:7" x14ac:dyDescent="0.2">
      <c r="E49" s="46"/>
      <c r="F49" s="46"/>
      <c r="G49" s="46"/>
    </row>
    <row r="50" spans="1:7" x14ac:dyDescent="0.2">
      <c r="E50" s="46"/>
      <c r="F50" s="46"/>
      <c r="G50" s="46"/>
    </row>
    <row r="51" spans="1:7" x14ac:dyDescent="0.2">
      <c r="E51" s="46"/>
      <c r="F51" s="46"/>
      <c r="G51" s="46"/>
    </row>
    <row r="52" spans="1:7" x14ac:dyDescent="0.2">
      <c r="E52" s="46"/>
      <c r="F52" s="46"/>
      <c r="G52" s="46"/>
    </row>
    <row r="53" spans="1:7" x14ac:dyDescent="0.2">
      <c r="E53" s="46"/>
      <c r="F53" s="46"/>
      <c r="G53" s="46"/>
    </row>
    <row r="54" spans="1:7" x14ac:dyDescent="0.2">
      <c r="E54" s="46"/>
      <c r="F54" s="46"/>
      <c r="G54" s="46"/>
    </row>
    <row r="55" spans="1:7" x14ac:dyDescent="0.2">
      <c r="E55" s="46"/>
      <c r="F55" s="46"/>
      <c r="G55" s="46"/>
    </row>
    <row r="56" spans="1:7" x14ac:dyDescent="0.2">
      <c r="E56" s="46"/>
      <c r="F56" s="46"/>
      <c r="G56" s="46"/>
    </row>
    <row r="57" spans="1:7" x14ac:dyDescent="0.2">
      <c r="E57" s="46"/>
      <c r="F57" s="46"/>
      <c r="G57" s="46"/>
    </row>
    <row r="59" spans="1:7" x14ac:dyDescent="0.2">
      <c r="B59" s="1" t="s">
        <v>64</v>
      </c>
    </row>
    <row r="60" spans="1:7" x14ac:dyDescent="0.2">
      <c r="A60" s="24" t="s">
        <v>65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66</v>
      </c>
    </row>
    <row r="2" spans="1:3" x14ac:dyDescent="0.2">
      <c r="A2" t="s">
        <v>67</v>
      </c>
      <c r="B2">
        <v>1.0900000000000001</v>
      </c>
      <c r="C2" t="s">
        <v>68</v>
      </c>
    </row>
    <row r="4" spans="1:3" x14ac:dyDescent="0.2">
      <c r="A4" s="32" t="s">
        <v>69</v>
      </c>
      <c r="B4" s="32"/>
      <c r="C4" s="32"/>
    </row>
    <row r="5" spans="1:3" x14ac:dyDescent="0.2">
      <c r="A5" t="s">
        <v>70</v>
      </c>
      <c r="B5">
        <v>10</v>
      </c>
      <c r="C5" t="s">
        <v>71</v>
      </c>
    </row>
    <row r="6" spans="1:3" x14ac:dyDescent="0.2">
      <c r="A6" t="s">
        <v>72</v>
      </c>
      <c r="B6">
        <f>24*15+4</f>
        <v>364</v>
      </c>
      <c r="C6" t="s">
        <v>73</v>
      </c>
    </row>
    <row r="7" spans="1:3" x14ac:dyDescent="0.2">
      <c r="A7" t="s">
        <v>74</v>
      </c>
      <c r="B7">
        <f>B6*B5</f>
        <v>3640</v>
      </c>
      <c r="C7" t="s">
        <v>75</v>
      </c>
    </row>
    <row r="11" spans="1:3" x14ac:dyDescent="0.2">
      <c r="A11" s="32" t="s">
        <v>76</v>
      </c>
    </row>
    <row r="12" spans="1:3" x14ac:dyDescent="0.2">
      <c r="A12" t="s">
        <v>77</v>
      </c>
      <c r="B12">
        <v>33</v>
      </c>
      <c r="C12" t="s">
        <v>78</v>
      </c>
    </row>
    <row r="13" spans="1:3" x14ac:dyDescent="0.2">
      <c r="A13" t="s">
        <v>79</v>
      </c>
    </row>
    <row r="14" spans="1:3" x14ac:dyDescent="0.2">
      <c r="A14" t="s">
        <v>80</v>
      </c>
      <c r="B14">
        <v>71.099999999999994</v>
      </c>
      <c r="C14" t="s">
        <v>81</v>
      </c>
    </row>
    <row r="15" spans="1:3" x14ac:dyDescent="0.2">
      <c r="A15" t="s">
        <v>82</v>
      </c>
      <c r="B15">
        <v>5.2</v>
      </c>
      <c r="C15" t="s">
        <v>78</v>
      </c>
    </row>
    <row r="16" spans="1:3" x14ac:dyDescent="0.2">
      <c r="A16" t="s">
        <v>83</v>
      </c>
      <c r="B16">
        <v>682.8</v>
      </c>
      <c r="C16" t="s">
        <v>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61</v>
      </c>
    </row>
    <row r="2" spans="1:11" x14ac:dyDescent="0.2">
      <c r="A2" t="s">
        <v>30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31</v>
      </c>
    </row>
    <row r="3" spans="1:11" x14ac:dyDescent="0.2">
      <c r="A3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31</v>
      </c>
    </row>
    <row r="4" spans="1:11" x14ac:dyDescent="0.2">
      <c r="A4" t="s">
        <v>33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34</v>
      </c>
    </row>
    <row r="5" spans="1:11" x14ac:dyDescent="0.2">
      <c r="A5" t="s">
        <v>40</v>
      </c>
      <c r="B5" s="18">
        <v>36</v>
      </c>
      <c r="C5" s="18" t="s">
        <v>93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94</v>
      </c>
    </row>
    <row r="6" spans="1:11" x14ac:dyDescent="0.2">
      <c r="A6" t="s">
        <v>38</v>
      </c>
      <c r="B6" s="18">
        <v>37</v>
      </c>
      <c r="C6" s="18" t="s">
        <v>95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96</v>
      </c>
    </row>
    <row r="7" spans="1:11" x14ac:dyDescent="0.2">
      <c r="A7" t="s">
        <v>41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45</v>
      </c>
      <c r="B8" s="18">
        <v>1355</v>
      </c>
      <c r="C8" s="18" t="s">
        <v>97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98</v>
      </c>
    </row>
    <row r="9" spans="1:11" x14ac:dyDescent="0.2">
      <c r="A9" t="s">
        <v>47</v>
      </c>
      <c r="B9" s="18">
        <v>1016</v>
      </c>
      <c r="C9" s="18" t="s">
        <v>97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98</v>
      </c>
    </row>
    <row r="10" spans="1:11" x14ac:dyDescent="0.2">
      <c r="A10" t="s">
        <v>48</v>
      </c>
      <c r="B10" s="30">
        <f>65000000/efficiency!I5</f>
        <v>406.25</v>
      </c>
      <c r="C10" s="18" t="s">
        <v>170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171</v>
      </c>
    </row>
    <row r="11" spans="1:11" x14ac:dyDescent="0.2">
      <c r="A11" t="s">
        <v>50</v>
      </c>
      <c r="J11" s="18">
        <v>235000</v>
      </c>
      <c r="K11" t="s">
        <v>37</v>
      </c>
    </row>
    <row r="12" spans="1:11" x14ac:dyDescent="0.2">
      <c r="A12" t="s">
        <v>26</v>
      </c>
      <c r="E12" s="36">
        <v>66666666</v>
      </c>
      <c r="J12" s="36">
        <f>E12/Chile!B18</f>
        <v>1213.4979686043803</v>
      </c>
    </row>
    <row r="13" spans="1:11" x14ac:dyDescent="0.2">
      <c r="A13" t="s">
        <v>168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tabSelected="1" topLeftCell="C1" workbookViewId="0">
      <selection activeCell="L8" sqref="L8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99</v>
      </c>
      <c r="C1" t="s">
        <v>85</v>
      </c>
      <c r="D1" t="s">
        <v>100</v>
      </c>
      <c r="E1" t="s">
        <v>101</v>
      </c>
      <c r="F1" t="s">
        <v>102</v>
      </c>
      <c r="G1" t="s">
        <v>88</v>
      </c>
      <c r="H1" t="s">
        <v>103</v>
      </c>
      <c r="I1" t="s">
        <v>89</v>
      </c>
      <c r="J1" t="s">
        <v>90</v>
      </c>
      <c r="K1" t="s">
        <v>104</v>
      </c>
      <c r="L1" t="s">
        <v>105</v>
      </c>
      <c r="M1" t="s">
        <v>61</v>
      </c>
    </row>
    <row r="2" spans="1:13" x14ac:dyDescent="0.2">
      <c r="A2" t="s">
        <v>30</v>
      </c>
      <c r="B2" s="18">
        <v>15</v>
      </c>
      <c r="C2" s="18" t="s">
        <v>106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E2/J2*1000/Allgemein!$B$12</f>
        <v>2.88563645597673</v>
      </c>
      <c r="M2" t="s">
        <v>31</v>
      </c>
    </row>
    <row r="3" spans="1:13" x14ac:dyDescent="0.2">
      <c r="A3" t="s">
        <v>32</v>
      </c>
      <c r="B3" s="18">
        <v>20</v>
      </c>
      <c r="C3" s="18" t="s">
        <v>106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>E3/J3*1000/Allgemein!$B$12</f>
        <v>3.6615551356972333</v>
      </c>
      <c r="M3" t="s">
        <v>31</v>
      </c>
    </row>
    <row r="4" spans="1:13" x14ac:dyDescent="0.2">
      <c r="A4" t="s">
        <v>33</v>
      </c>
      <c r="B4" s="18">
        <v>0</v>
      </c>
      <c r="C4" s="18">
        <v>0</v>
      </c>
      <c r="D4" s="18">
        <v>0</v>
      </c>
      <c r="E4" s="18">
        <v>2000000</v>
      </c>
      <c r="F4" s="18">
        <v>10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E4/(J4*Allgemein!$B$12)*1000</f>
        <v>6.0606060606060606</v>
      </c>
      <c r="M4" t="s">
        <v>34</v>
      </c>
    </row>
    <row r="5" spans="1:13" x14ac:dyDescent="0.2">
      <c r="A5" t="s">
        <v>40</v>
      </c>
      <c r="B5" s="18">
        <v>2</v>
      </c>
      <c r="C5" s="18" t="s">
        <v>107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108</v>
      </c>
    </row>
    <row r="6" spans="1:13" x14ac:dyDescent="0.2">
      <c r="A6" t="s">
        <v>38</v>
      </c>
      <c r="B6" s="18">
        <v>2</v>
      </c>
      <c r="C6" s="18" t="s">
        <v>107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96</v>
      </c>
    </row>
    <row r="7" spans="1:13" x14ac:dyDescent="0.2">
      <c r="A7" t="s">
        <v>45</v>
      </c>
      <c r="B7" s="18">
        <v>24.14</v>
      </c>
      <c r="C7" s="18" t="s">
        <v>109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98</v>
      </c>
    </row>
    <row r="8" spans="1:13" x14ac:dyDescent="0.2">
      <c r="A8" t="s">
        <v>47</v>
      </c>
      <c r="B8" s="18">
        <v>24.14</v>
      </c>
      <c r="C8" s="18" t="s">
        <v>109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98</v>
      </c>
    </row>
    <row r="9" spans="1:13" x14ac:dyDescent="0.2">
      <c r="A9" t="s">
        <v>48</v>
      </c>
      <c r="B9" s="18">
        <v>24.14</v>
      </c>
      <c r="C9" s="18" t="s">
        <v>109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50</v>
      </c>
      <c r="B10" s="43">
        <v>0.03</v>
      </c>
      <c r="C10" t="s">
        <v>173</v>
      </c>
      <c r="M10" s="27"/>
    </row>
    <row r="11" spans="1:13" x14ac:dyDescent="0.2">
      <c r="A11" t="s">
        <v>49</v>
      </c>
      <c r="B11" s="43">
        <v>0.03</v>
      </c>
      <c r="C11" t="s">
        <v>173</v>
      </c>
      <c r="L11" s="38">
        <f>capital_cost!$J$5*B5*0.01</f>
        <v>21.818181818181817</v>
      </c>
    </row>
    <row r="12" spans="1:13" x14ac:dyDescent="0.2">
      <c r="A12" t="s">
        <v>26</v>
      </c>
      <c r="E12" s="18">
        <f>8966666/Gesamt!G7</f>
        <v>448333.3</v>
      </c>
      <c r="F12" t="s">
        <v>110</v>
      </c>
      <c r="L12" s="37">
        <f>E12/Chile!B17</f>
        <v>8.160773313723205E-3</v>
      </c>
      <c r="M12" t="s">
        <v>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F5" sqref="F5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15</v>
      </c>
      <c r="H1" t="s">
        <v>61</v>
      </c>
    </row>
    <row r="2" spans="1:14" x14ac:dyDescent="0.2">
      <c r="A2" t="s">
        <v>33</v>
      </c>
      <c r="B2">
        <v>10</v>
      </c>
      <c r="C2">
        <v>0</v>
      </c>
      <c r="D2">
        <v>0</v>
      </c>
      <c r="E2">
        <v>0</v>
      </c>
      <c r="F2">
        <v>0</v>
      </c>
      <c r="G2" s="29">
        <f>B2/Allgemein!$B$12</f>
        <v>0.30303030303030304</v>
      </c>
    </row>
    <row r="3" spans="1:14" x14ac:dyDescent="0.2">
      <c r="A3" t="s">
        <v>45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98</v>
      </c>
      <c r="I3" s="18">
        <v>160000</v>
      </c>
      <c r="J3" t="s">
        <v>116</v>
      </c>
      <c r="K3" t="s">
        <v>117</v>
      </c>
      <c r="L3" s="18"/>
      <c r="M3" s="29"/>
      <c r="N3" s="30"/>
    </row>
    <row r="4" spans="1:14" x14ac:dyDescent="0.2">
      <c r="A4" t="s">
        <v>47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98</v>
      </c>
      <c r="I4" s="18">
        <v>160000</v>
      </c>
      <c r="J4" t="s">
        <v>116</v>
      </c>
      <c r="K4" t="s">
        <v>117</v>
      </c>
    </row>
    <row r="5" spans="1:14" x14ac:dyDescent="0.2">
      <c r="A5" t="s">
        <v>48</v>
      </c>
      <c r="C5" s="18"/>
      <c r="D5" s="18">
        <v>24.14</v>
      </c>
      <c r="E5" s="18"/>
      <c r="F5" s="18"/>
      <c r="I5" s="18">
        <v>160000</v>
      </c>
      <c r="J5" t="s">
        <v>116</v>
      </c>
      <c r="K5" t="s">
        <v>117</v>
      </c>
    </row>
    <row r="6" spans="1:14" x14ac:dyDescent="0.2">
      <c r="A6" t="s">
        <v>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118</v>
      </c>
    </row>
    <row r="2" spans="1:11" x14ac:dyDescent="0.2">
      <c r="A2" t="s">
        <v>119</v>
      </c>
      <c r="B2" t="s">
        <v>120</v>
      </c>
    </row>
    <row r="3" spans="1:11" x14ac:dyDescent="0.2">
      <c r="A3" t="s">
        <v>121</v>
      </c>
      <c r="B3" s="23" t="s">
        <v>122</v>
      </c>
    </row>
    <row r="4" spans="1:11" x14ac:dyDescent="0.2">
      <c r="B4" s="23" t="s">
        <v>123</v>
      </c>
    </row>
    <row r="5" spans="1:11" x14ac:dyDescent="0.2">
      <c r="B5" s="23" t="s">
        <v>124</v>
      </c>
    </row>
    <row r="7" spans="1:11" x14ac:dyDescent="0.2">
      <c r="A7" t="s">
        <v>125</v>
      </c>
    </row>
    <row r="9" spans="1:11" x14ac:dyDescent="0.2">
      <c r="A9" t="s">
        <v>126</v>
      </c>
      <c r="B9" t="s">
        <v>127</v>
      </c>
      <c r="C9" t="s">
        <v>128</v>
      </c>
    </row>
    <row r="10" spans="1:11" x14ac:dyDescent="0.2">
      <c r="B10">
        <v>280</v>
      </c>
      <c r="C10" t="s">
        <v>129</v>
      </c>
      <c r="D10">
        <v>232</v>
      </c>
      <c r="E10" t="s">
        <v>130</v>
      </c>
      <c r="F10">
        <v>8000</v>
      </c>
      <c r="G10" t="s">
        <v>131</v>
      </c>
      <c r="H10">
        <v>9</v>
      </c>
      <c r="I10" t="s">
        <v>132</v>
      </c>
      <c r="J10">
        <v>1</v>
      </c>
      <c r="K10" t="s">
        <v>133</v>
      </c>
    </row>
    <row r="11" spans="1:11" x14ac:dyDescent="0.2">
      <c r="B11">
        <f>F10*D10*F10</f>
        <v>14848000000</v>
      </c>
      <c r="C11" t="s">
        <v>134</v>
      </c>
    </row>
    <row r="12" spans="1:11" x14ac:dyDescent="0.2">
      <c r="B12">
        <f>B11/1000</f>
        <v>14848000</v>
      </c>
      <c r="C12" t="s">
        <v>135</v>
      </c>
      <c r="E12">
        <v>189000</v>
      </c>
      <c r="F12" t="s">
        <v>136</v>
      </c>
      <c r="G12">
        <v>136000</v>
      </c>
      <c r="H12" t="s">
        <v>136</v>
      </c>
    </row>
    <row r="13" spans="1:11" x14ac:dyDescent="0.2">
      <c r="B13">
        <f>G12*365</f>
        <v>49640000</v>
      </c>
      <c r="C13" t="s">
        <v>137</v>
      </c>
      <c r="E13">
        <f>365*E12</f>
        <v>68985000</v>
      </c>
      <c r="F13" t="s">
        <v>137</v>
      </c>
      <c r="G13">
        <f>G12*365</f>
        <v>49640000</v>
      </c>
      <c r="H13" t="s">
        <v>137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138</v>
      </c>
    </row>
    <row r="18" spans="1:3" x14ac:dyDescent="0.2">
      <c r="B18">
        <f>B17/1000</f>
        <v>54937.599999999999</v>
      </c>
      <c r="C18" t="s">
        <v>139</v>
      </c>
    </row>
    <row r="21" spans="1:3" x14ac:dyDescent="0.2">
      <c r="A21" t="s">
        <v>140</v>
      </c>
      <c r="B21">
        <v>222</v>
      </c>
      <c r="C21" t="s">
        <v>141</v>
      </c>
    </row>
    <row r="27" spans="1:3" x14ac:dyDescent="0.2">
      <c r="C27" t="s">
        <v>142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21" sqref="B21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143</v>
      </c>
    </row>
    <row r="2" spans="1:2" x14ac:dyDescent="0.2">
      <c r="A2" t="s">
        <v>144</v>
      </c>
      <c r="B2" t="s">
        <v>145</v>
      </c>
    </row>
    <row r="3" spans="1:2" ht="34" x14ac:dyDescent="0.2">
      <c r="A3" s="12">
        <v>1</v>
      </c>
      <c r="B3" s="21" t="s">
        <v>146</v>
      </c>
    </row>
    <row r="4" spans="1:2" ht="34" x14ac:dyDescent="0.2">
      <c r="A4" s="12">
        <v>2</v>
      </c>
      <c r="B4" s="21" t="s">
        <v>147</v>
      </c>
    </row>
    <row r="5" spans="1:2" ht="34" x14ac:dyDescent="0.2">
      <c r="A5" s="12">
        <v>3</v>
      </c>
      <c r="B5" s="21" t="s">
        <v>148</v>
      </c>
    </row>
    <row r="6" spans="1:2" ht="34" x14ac:dyDescent="0.2">
      <c r="A6" s="12">
        <v>4</v>
      </c>
      <c r="B6" s="21" t="s">
        <v>149</v>
      </c>
    </row>
    <row r="7" spans="1:2" x14ac:dyDescent="0.2">
      <c r="A7" s="12">
        <v>5</v>
      </c>
      <c r="B7" t="s">
        <v>150</v>
      </c>
    </row>
    <row r="8" spans="1:2" ht="34" x14ac:dyDescent="0.2">
      <c r="A8" s="12">
        <v>6</v>
      </c>
      <c r="B8" s="21" t="s">
        <v>151</v>
      </c>
    </row>
    <row r="9" spans="1:2" ht="17" x14ac:dyDescent="0.2">
      <c r="A9" s="12">
        <v>7</v>
      </c>
      <c r="B9" s="21" t="s">
        <v>152</v>
      </c>
    </row>
    <row r="10" spans="1:2" x14ac:dyDescent="0.2">
      <c r="A10" s="12">
        <v>8</v>
      </c>
      <c r="B10" t="s">
        <v>153</v>
      </c>
    </row>
    <row r="11" spans="1:2" x14ac:dyDescent="0.2">
      <c r="A11" s="12">
        <v>9</v>
      </c>
      <c r="B11" t="s">
        <v>154</v>
      </c>
    </row>
    <row r="12" spans="1:2" ht="34" x14ac:dyDescent="0.2">
      <c r="A12" s="12">
        <v>10</v>
      </c>
      <c r="B12" s="21" t="s">
        <v>155</v>
      </c>
    </row>
    <row r="13" spans="1:2" ht="51" x14ac:dyDescent="0.2">
      <c r="A13" s="12">
        <v>11</v>
      </c>
      <c r="B13" s="21" t="s">
        <v>174</v>
      </c>
    </row>
    <row r="14" spans="1:2" x14ac:dyDescent="0.2">
      <c r="A14" s="12"/>
      <c r="B14" s="21"/>
    </row>
    <row r="15" spans="1:2" x14ac:dyDescent="0.2">
      <c r="A15" s="12"/>
    </row>
    <row r="16" spans="1:2" x14ac:dyDescent="0.2">
      <c r="A16" s="12"/>
      <c r="B16" s="21"/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156</v>
      </c>
      <c r="B1" t="s">
        <v>157</v>
      </c>
      <c r="C1" t="s">
        <v>158</v>
      </c>
    </row>
    <row r="2" spans="1:6" x14ac:dyDescent="0.2">
      <c r="A2">
        <v>28</v>
      </c>
      <c r="B2">
        <v>6</v>
      </c>
      <c r="C2">
        <v>34</v>
      </c>
      <c r="D2" t="s">
        <v>159</v>
      </c>
    </row>
    <row r="4" spans="1:6" x14ac:dyDescent="0.2">
      <c r="A4">
        <f>28/34</f>
        <v>0.82352941176470584</v>
      </c>
      <c r="B4">
        <f>6/34</f>
        <v>0.17647058823529413</v>
      </c>
      <c r="D4" t="s">
        <v>160</v>
      </c>
    </row>
    <row r="5" spans="1:6" x14ac:dyDescent="0.2">
      <c r="D5" t="s">
        <v>161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132</v>
      </c>
      <c r="E6" t="s">
        <v>162</v>
      </c>
    </row>
    <row r="8" spans="1:6" x14ac:dyDescent="0.2">
      <c r="E8" t="s">
        <v>163</v>
      </c>
    </row>
    <row r="10" spans="1:6" x14ac:dyDescent="0.2">
      <c r="E10" t="s">
        <v>164</v>
      </c>
    </row>
    <row r="11" spans="1:6" x14ac:dyDescent="0.2">
      <c r="E11">
        <f>176.47*33.33</f>
        <v>5881.7451000000001</v>
      </c>
      <c r="F11" t="s">
        <v>165</v>
      </c>
    </row>
    <row r="12" spans="1:6" x14ac:dyDescent="0.2">
      <c r="E12" t="s">
        <v>166</v>
      </c>
    </row>
    <row r="13" spans="1:6" x14ac:dyDescent="0.2">
      <c r="E13">
        <f>1500/5.88</f>
        <v>255.10204081632654</v>
      </c>
      <c r="F13" t="s">
        <v>167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7AB49E-189D-4848-B4EA-561D0793F824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3c3af68f-487b-4532-8d75-15d1498f69fb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fc79a47-31e4-4653-8b27-dca9a17ceac4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2023-01-22T11:21:08Z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