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5"/>
  <workbookPr/>
  <mc:AlternateContent xmlns:mc="http://schemas.openxmlformats.org/markup-compatibility/2006">
    <mc:Choice Requires="x15">
      <x15ac:absPath xmlns:x15ac="http://schemas.microsoft.com/office/spreadsheetml/2010/11/ac" url="C:\Users\caroline.oliveira\Downloads\"/>
    </mc:Choice>
  </mc:AlternateContent>
  <xr:revisionPtr revIDLastSave="296" documentId="13_ncr:1_{5C58B921-A54E-4123-8CF5-E05CF68A174A}" xr6:coauthVersionLast="47" xr6:coauthVersionMax="47" xr10:uidLastSave="{F068159F-6FB7-4336-95EC-2A67151D0336}"/>
  <bookViews>
    <workbookView xWindow="-110" yWindow="-110" windowWidth="19420" windowHeight="10300" tabRatio="737" activeTab="5" xr2:uid="{00000000-000D-0000-FFFF-FFFF00000000}"/>
  </bookViews>
  <sheets>
    <sheet name="InformacoesBasicas" sheetId="1" r:id="rId1"/>
    <sheet name="Custo Unitário" sheetId="4" r:id="rId2"/>
    <sheet name="Entrada de $" sheetId="2" r:id="rId3"/>
    <sheet name="Saídas de $" sheetId="5" r:id="rId4"/>
    <sheet name="Calculo de Custo" sheetId="3" r:id="rId5"/>
    <sheet name="Resumo-Planejamento Financeiro" sheetId="6" r:id="rId6"/>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6" l="1"/>
  <c r="P16" i="5"/>
  <c r="P25" i="5"/>
  <c r="P24" i="5"/>
  <c r="C17" i="2"/>
  <c r="D17" i="2"/>
  <c r="E17" i="2"/>
  <c r="F17" i="2"/>
  <c r="G17" i="2"/>
  <c r="H17" i="2"/>
  <c r="I17" i="2"/>
  <c r="J17" i="2"/>
  <c r="K17" i="2"/>
  <c r="L17" i="2"/>
  <c r="M17" i="2"/>
  <c r="B17" i="2"/>
  <c r="C13" i="2"/>
  <c r="D13" i="2"/>
  <c r="E13" i="2"/>
  <c r="F13" i="2"/>
  <c r="G13" i="2"/>
  <c r="H13" i="2"/>
  <c r="I13" i="2"/>
  <c r="J13" i="2"/>
  <c r="K13" i="2"/>
  <c r="L13" i="2"/>
  <c r="M13" i="2"/>
  <c r="B13" i="2"/>
  <c r="E9" i="2"/>
  <c r="F9" i="2"/>
  <c r="G9" i="2"/>
  <c r="H9" i="2"/>
  <c r="I9" i="2"/>
  <c r="J9" i="2"/>
  <c r="K9" i="2"/>
  <c r="L9" i="2"/>
  <c r="M9" i="2"/>
  <c r="C9" i="2"/>
  <c r="D9" i="2"/>
  <c r="B9" i="2"/>
  <c r="B7" i="2"/>
  <c r="H15" i="2"/>
  <c r="E11" i="2"/>
  <c r="P23" i="5"/>
  <c r="P22" i="5"/>
  <c r="P21" i="5"/>
  <c r="P20" i="5"/>
  <c r="P19" i="5"/>
  <c r="P18" i="5"/>
  <c r="P17" i="5"/>
  <c r="P15" i="5"/>
  <c r="P13" i="5"/>
  <c r="B6" i="5" l="1"/>
  <c r="B56" i="6" s="1"/>
  <c r="N8" i="2"/>
  <c r="B17" i="3"/>
  <c r="F17" i="3" s="1"/>
  <c r="F16" i="3" s="1"/>
  <c r="B15" i="2"/>
  <c r="A4" i="4"/>
  <c r="A15" i="1"/>
  <c r="A17" i="1"/>
  <c r="A18" i="1"/>
  <c r="A19" i="1"/>
  <c r="A16" i="1"/>
  <c r="B18" i="3"/>
  <c r="C18" i="3"/>
  <c r="D18" i="3"/>
  <c r="E18" i="3"/>
  <c r="F18" i="3"/>
  <c r="G18" i="3"/>
  <c r="H18" i="3"/>
  <c r="I18" i="3"/>
  <c r="J18" i="3"/>
  <c r="K18" i="3"/>
  <c r="L18" i="3"/>
  <c r="M18" i="3"/>
  <c r="B14" i="3"/>
  <c r="C14" i="3"/>
  <c r="D14" i="3"/>
  <c r="E14" i="3"/>
  <c r="F14" i="3"/>
  <c r="G14" i="3"/>
  <c r="H14" i="3"/>
  <c r="I14" i="3"/>
  <c r="J14" i="3"/>
  <c r="K14" i="3"/>
  <c r="L14" i="3"/>
  <c r="M14" i="3"/>
  <c r="B9" i="3"/>
  <c r="E9" i="3" s="1"/>
  <c r="C10" i="3"/>
  <c r="C5" i="3" s="1"/>
  <c r="B13" i="3"/>
  <c r="C13" i="3" s="1"/>
  <c r="D10" i="3"/>
  <c r="E10" i="3"/>
  <c r="F10" i="3"/>
  <c r="G10" i="3"/>
  <c r="H10" i="3"/>
  <c r="I10" i="3"/>
  <c r="J10" i="3"/>
  <c r="K10" i="3"/>
  <c r="L10" i="3"/>
  <c r="M10" i="3"/>
  <c r="B10" i="3"/>
  <c r="C7" i="2"/>
  <c r="C11" i="2"/>
  <c r="D7" i="2"/>
  <c r="D11" i="2"/>
  <c r="E7" i="2"/>
  <c r="F7" i="2"/>
  <c r="F11" i="2"/>
  <c r="G7" i="2"/>
  <c r="G11" i="2"/>
  <c r="H7" i="2"/>
  <c r="H11" i="2"/>
  <c r="I7" i="2"/>
  <c r="I11" i="2"/>
  <c r="J7" i="2"/>
  <c r="J11" i="2"/>
  <c r="K7" i="2"/>
  <c r="K11" i="2"/>
  <c r="L7" i="2"/>
  <c r="L11" i="2"/>
  <c r="M7" i="2"/>
  <c r="M11" i="2"/>
  <c r="B11" i="2"/>
  <c r="A17" i="2"/>
  <c r="A15" i="2"/>
  <c r="N17" i="2"/>
  <c r="N16" i="2"/>
  <c r="M15" i="2"/>
  <c r="L15" i="2"/>
  <c r="K15" i="2"/>
  <c r="J15" i="2"/>
  <c r="I15" i="2"/>
  <c r="G15" i="2"/>
  <c r="F15" i="2"/>
  <c r="E15" i="2"/>
  <c r="D15" i="2"/>
  <c r="C15" i="2"/>
  <c r="A8" i="3"/>
  <c r="A9" i="3"/>
  <c r="A12" i="3"/>
  <c r="A13" i="3"/>
  <c r="A16" i="3"/>
  <c r="A17" i="3"/>
  <c r="A6" i="4"/>
  <c r="A8" i="4"/>
  <c r="A7" i="2"/>
  <c r="A9" i="2"/>
  <c r="N9" i="2"/>
  <c r="A11" i="2"/>
  <c r="N12" i="2"/>
  <c r="A13" i="2"/>
  <c r="N13" i="2"/>
  <c r="P14" i="5"/>
  <c r="D12" i="5"/>
  <c r="E12" i="5"/>
  <c r="E3" i="5" s="1"/>
  <c r="F12" i="5"/>
  <c r="F3" i="5" s="1"/>
  <c r="G12" i="5"/>
  <c r="G3" i="5" s="1"/>
  <c r="H12" i="5"/>
  <c r="H3" i="5" s="1"/>
  <c r="I12" i="5"/>
  <c r="I3" i="5" s="1"/>
  <c r="J12" i="5"/>
  <c r="J3" i="5" s="1"/>
  <c r="K12" i="5"/>
  <c r="K3" i="5" s="1"/>
  <c r="L12" i="5"/>
  <c r="L3" i="5" s="1"/>
  <c r="M12" i="5"/>
  <c r="M3" i="5" s="1"/>
  <c r="N12" i="5"/>
  <c r="N3" i="5" s="1"/>
  <c r="O12" i="5"/>
  <c r="O3" i="5" s="1"/>
  <c r="I9" i="3"/>
  <c r="D3" i="5" l="1"/>
  <c r="C18" i="6"/>
  <c r="D18" i="6"/>
  <c r="E18" i="6"/>
  <c r="F18" i="6"/>
  <c r="E5" i="2"/>
  <c r="B3" i="5"/>
  <c r="P3" i="5" s="1"/>
  <c r="P12" i="5"/>
  <c r="B8" i="6" s="1"/>
  <c r="H13" i="3"/>
  <c r="H12" i="3" s="1"/>
  <c r="H17" i="3"/>
  <c r="H16" i="3" s="1"/>
  <c r="I13" i="3"/>
  <c r="I12" i="3" s="1"/>
  <c r="K13" i="3"/>
  <c r="K12" i="3" s="1"/>
  <c r="K5" i="2"/>
  <c r="B5" i="2"/>
  <c r="M5" i="2"/>
  <c r="I5" i="2"/>
  <c r="D5" i="2"/>
  <c r="H5" i="2"/>
  <c r="L5" i="2"/>
  <c r="G5" i="2"/>
  <c r="J5" i="2"/>
  <c r="F5" i="2"/>
  <c r="N11" i="2"/>
  <c r="C5" i="2"/>
  <c r="F5" i="3"/>
  <c r="M13" i="3"/>
  <c r="M12" i="3" s="1"/>
  <c r="F13" i="3"/>
  <c r="F12" i="3" s="1"/>
  <c r="B12" i="3"/>
  <c r="E13" i="3"/>
  <c r="E12" i="3" s="1"/>
  <c r="J13" i="3"/>
  <c r="J12" i="3" s="1"/>
  <c r="D13" i="3"/>
  <c r="D12" i="3" s="1"/>
  <c r="G13" i="3"/>
  <c r="G12" i="3" s="1"/>
  <c r="L13" i="3"/>
  <c r="C12" i="3"/>
  <c r="H5" i="3"/>
  <c r="L12" i="3"/>
  <c r="G5" i="3"/>
  <c r="C9" i="3"/>
  <c r="C8" i="3" s="1"/>
  <c r="K5" i="3"/>
  <c r="N14" i="3"/>
  <c r="N18" i="3"/>
  <c r="J5" i="3"/>
  <c r="I17" i="3"/>
  <c r="I16" i="3" s="1"/>
  <c r="G17" i="3"/>
  <c r="G16" i="3" s="1"/>
  <c r="J17" i="3"/>
  <c r="J16" i="3" s="1"/>
  <c r="L17" i="3"/>
  <c r="L16" i="3" s="1"/>
  <c r="D17" i="3"/>
  <c r="D16" i="3" s="1"/>
  <c r="C17" i="3"/>
  <c r="C16" i="3" s="1"/>
  <c r="M17" i="3"/>
  <c r="M16" i="3" s="1"/>
  <c r="E17" i="3"/>
  <c r="E16" i="3" s="1"/>
  <c r="K9" i="3"/>
  <c r="K8" i="3" s="1"/>
  <c r="K17" i="3"/>
  <c r="K16" i="3" s="1"/>
  <c r="M9" i="3"/>
  <c r="M8" i="3" s="1"/>
  <c r="B16" i="3"/>
  <c r="D5" i="3"/>
  <c r="B5" i="3"/>
  <c r="E8" i="3"/>
  <c r="I8" i="3"/>
  <c r="I5" i="3"/>
  <c r="L5" i="3"/>
  <c r="N7" i="2"/>
  <c r="M5" i="3"/>
  <c r="N15" i="2"/>
  <c r="E5" i="3"/>
  <c r="D9" i="3"/>
  <c r="D8" i="3" s="1"/>
  <c r="F9" i="3"/>
  <c r="F8" i="3" s="1"/>
  <c r="H9" i="3"/>
  <c r="H8" i="3" s="1"/>
  <c r="J9" i="3"/>
  <c r="J8" i="3" s="1"/>
  <c r="L9" i="3"/>
  <c r="L8" i="3" s="1"/>
  <c r="G9" i="3"/>
  <c r="G8" i="3" s="1"/>
  <c r="B8" i="3"/>
  <c r="N10" i="3"/>
  <c r="C8" i="6" l="1"/>
  <c r="C6" i="3"/>
  <c r="D6" i="3"/>
  <c r="B6" i="3"/>
  <c r="M6" i="3"/>
  <c r="N5" i="2"/>
  <c r="B4" i="6" s="1"/>
  <c r="B16" i="6" s="1"/>
  <c r="K6" i="3"/>
  <c r="I6" i="3"/>
  <c r="J6" i="3"/>
  <c r="E6" i="3"/>
  <c r="H6" i="3"/>
  <c r="G6" i="3"/>
  <c r="N12" i="3"/>
  <c r="L6" i="3"/>
  <c r="F6" i="3"/>
  <c r="N13" i="3"/>
  <c r="N5" i="3"/>
  <c r="N17" i="3"/>
  <c r="N16" i="3"/>
  <c r="N8" i="3"/>
  <c r="N9" i="3"/>
  <c r="D8" i="6" l="1"/>
  <c r="N6" i="3"/>
  <c r="B7" i="6" s="1"/>
  <c r="C7" i="6" s="1"/>
  <c r="D7" i="6" s="1"/>
  <c r="E7" i="6" s="1"/>
  <c r="F7" i="6" s="1"/>
  <c r="C4" i="6"/>
  <c r="C16" i="6" s="1"/>
  <c r="B5" i="6"/>
  <c r="B6" i="6" s="1"/>
  <c r="E8" i="6" l="1"/>
  <c r="B9" i="6"/>
  <c r="B10" i="6" s="1"/>
  <c r="C5" i="6"/>
  <c r="C6" i="6" s="1"/>
  <c r="C9" i="6" s="1"/>
  <c r="D4" i="6"/>
  <c r="E4" i="6" s="1"/>
  <c r="B17" i="6" l="1"/>
  <c r="B19" i="6" s="1"/>
  <c r="F8" i="6"/>
  <c r="D5" i="6"/>
  <c r="D6" i="6" s="1"/>
  <c r="D9" i="6" s="1"/>
  <c r="D16" i="6"/>
  <c r="C10" i="6"/>
  <c r="B11" i="6"/>
  <c r="C56" i="6" s="1"/>
  <c r="F4" i="6"/>
  <c r="E5" i="6"/>
  <c r="E16" i="6"/>
  <c r="C17" i="6" l="1"/>
  <c r="C19" i="6" s="1"/>
  <c r="F5" i="6"/>
  <c r="F16" i="6"/>
  <c r="D10" i="6"/>
  <c r="C11" i="6"/>
  <c r="D56" i="6" s="1"/>
  <c r="E6" i="6"/>
  <c r="E9" i="6" s="1"/>
  <c r="D17" i="6" l="1"/>
  <c r="D19" i="6" s="1"/>
  <c r="D11" i="6"/>
  <c r="E56" i="6" s="1"/>
  <c r="E10" i="6"/>
  <c r="F6" i="6"/>
  <c r="F9" i="6" s="1"/>
  <c r="E17" i="6" l="1"/>
  <c r="E19" i="6" s="1"/>
  <c r="F10" i="6"/>
  <c r="E11" i="6"/>
  <c r="F56" i="6" s="1"/>
  <c r="F17" i="6" l="1"/>
  <c r="F19" i="6" s="1"/>
  <c r="F11" i="6"/>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Caroline Gonçalves de Oliveira</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C16" authorId="1" shapeId="0" xr:uid="{AB74CE05-F5BE-467E-BE98-CC27D07698B0}">
      <text>
        <r>
          <rPr>
            <b/>
            <sz val="9"/>
            <color indexed="81"/>
            <rFont val="Segoe UI"/>
            <charset val="1"/>
          </rPr>
          <t>Caroline Gonçalves de Oliveira:</t>
        </r>
        <r>
          <rPr>
            <sz val="9"/>
            <color indexed="81"/>
            <rFont val="Segoe UI"/>
            <charset val="1"/>
          </rPr>
          <t xml:space="preserve">
Catálogo de Dados em Nuvem + Data Discovery (usuário precisa permitir o acesso a seus dados ou prover metadados para a plataforma)</t>
        </r>
      </text>
    </comment>
    <comment ref="C17" authorId="1" shapeId="0" xr:uid="{022FABD2-1414-4DE9-94CA-E75CFCA19119}">
      <text>
        <r>
          <rPr>
            <sz val="10"/>
            <rFont val="Arial"/>
          </rPr>
          <t xml:space="preserve">Caroline Gonçalves de Oliveira:
Terceirização da Engenharia de Dados para a plataforma. 
Contempla o controle da ingestão e output de dados (ETL/ELT) entre as ferramentas de armazenamento/OLTP/OLAP/BI que o cliente utiliza 
</t>
        </r>
      </text>
    </comment>
    <comment ref="C18" authorId="1" shapeId="0" xr:uid="{B16BB07C-10E3-4866-B283-DF6E63F5B9C0}">
      <text>
        <r>
          <rPr>
            <sz val="10"/>
            <rFont val="Arial"/>
          </rPr>
          <t>Caroline Gonçalves de Oliveira:
Consultoria de Dados dedicada (pessoas físicas com conhecimento ou "TAMs") + desenvolvimento de plugins/variações/especializações do serviço dedicados ao cliente.
Obs.: TAMs são "Technical Account Manager", uma pessoa dedicada a conhecer o negócio do cliente e o nosso sistema, para ser um "consultor especializado ou dedicado" ao cliente. A Microsoft, por exemplo, tem TAMs para clientes com plano de Suporte Premier</t>
        </r>
      </text>
    </comment>
    <comment ref="A22"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29"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36"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Caroline Gonçalves de Oliveira</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9" authorId="1" shapeId="0" xr:uid="{74356FA5-4D0F-4CDB-A5CC-6B0187AF28C2}">
      <text>
        <r>
          <rPr>
            <b/>
            <sz val="9"/>
            <color indexed="81"/>
            <rFont val="Segoe UI"/>
            <family val="2"/>
          </rPr>
          <t>Caroline Gonçalves de Oliveira:</t>
        </r>
        <r>
          <rPr>
            <sz val="9"/>
            <color indexed="81"/>
            <rFont val="Segoe UI"/>
            <family val="2"/>
          </rPr>
          <t xml:space="preserve">
Nós vamos desenolver, somos alunos de ADS</t>
        </r>
      </text>
    </comment>
    <comment ref="A10" authorId="1" shapeId="0" xr:uid="{91D14422-E03D-41BC-A571-736F52318D41}">
      <text>
        <r>
          <rPr>
            <b/>
            <sz val="9"/>
            <color indexed="81"/>
            <rFont val="Segoe UI"/>
            <family val="2"/>
          </rPr>
          <t>Caroline Gonçalves de Oliveira:</t>
        </r>
        <r>
          <rPr>
            <sz val="9"/>
            <color indexed="81"/>
            <rFont val="Segoe UI"/>
            <family val="2"/>
          </rPr>
          <t xml:space="preserve">
Nós vamos desenolver, somos alunos de ADS</t>
        </r>
      </text>
    </comment>
    <comment ref="A13" authorId="1" shapeId="0" xr:uid="{65D4D63B-3BEB-43B8-A91F-8B06EEE932DB}">
      <text>
        <r>
          <rPr>
            <b/>
            <sz val="9"/>
            <color indexed="81"/>
            <rFont val="Segoe UI"/>
            <family val="2"/>
          </rPr>
          <t>Caroline Gonçalves de Oliveira:</t>
        </r>
        <r>
          <rPr>
            <sz val="9"/>
            <color indexed="81"/>
            <rFont val="Segoe UI"/>
            <family val="2"/>
          </rPr>
          <t xml:space="preserve">
Pró-Labore
</t>
        </r>
      </text>
    </comment>
    <comment ref="A19" authorId="0" shapeId="0" xr:uid="{00000000-0006-0000-0400-000002000000}">
      <text>
        <r>
          <rPr>
            <sz val="10"/>
            <rFont val="Arial"/>
          </rPr>
          <t xml:space="preserve">Internet
</t>
        </r>
      </text>
    </comment>
    <comment ref="A24" authorId="1" shapeId="0" xr:uid="{007B8B16-F282-4FCA-A0AB-CA0B400EE13A}">
      <text>
        <r>
          <rPr>
            <b/>
            <sz val="9"/>
            <color indexed="81"/>
            <rFont val="Segoe UI"/>
            <family val="2"/>
          </rPr>
          <t>Caroline Gonçalves de Oliveira:</t>
        </r>
        <r>
          <rPr>
            <sz val="9"/>
            <color indexed="81"/>
            <rFont val="Segoe UI"/>
            <family val="2"/>
          </rPr>
          <t xml:space="preserve">
Hospedagem de site, armazenamento de informações sobre clientes...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<sst xmlns="http://schemas.openxmlformats.org/spreadsheetml/2006/main" count="103" uniqueCount="82">
  <si>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</si>
  <si>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</si>
  <si>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Authent</t>
  </si>
  <si>
    <t>Atividade:</t>
  </si>
  <si>
    <t>1 para Comércio (posicione o cursor para ver exemplos)</t>
  </si>
  <si>
    <t>2 para Serviços (posicione o cursor para ver exemplos)</t>
  </si>
  <si>
    <t>3 para Indústria (posicione o cursor para ver exemplos)</t>
  </si>
  <si>
    <t>Plano Essentials</t>
  </si>
  <si>
    <t>Plano Control</t>
  </si>
  <si>
    <t>Plano Full Control</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</si>
  <si>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</si>
  <si>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</si>
  <si>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</si>
  <si>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</si>
  <si>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</si>
  <si>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</si>
  <si>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</si>
  <si>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</si>
  <si>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</si>
  <si>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</si>
  <si>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</si>
  <si>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Cálculo do Custo Unitário</t>
  </si>
  <si>
    <t>\+ Pay As Go</t>
  </si>
  <si>
    <t>Planilha para Projeção de Vendas</t>
  </si>
  <si>
    <t>Custo de aquisicao</t>
  </si>
  <si>
    <t>Mês</t>
  </si>
  <si>
    <t>Vendas - Ano 01</t>
  </si>
  <si>
    <t>Vendas Totais</t>
  </si>
  <si>
    <t>Itens vendidos</t>
  </si>
  <si>
    <t>Estimativa de Saídas de Caixa com Gastos Pré-Operacionais e Despesas Operacionais</t>
  </si>
  <si>
    <t>Gastos e Despesas - Ano 01</t>
  </si>
  <si>
    <t>Total de Saída de Caixa</t>
  </si>
  <si>
    <t>Gastos para criar a empresa</t>
  </si>
  <si>
    <t>Depreciação</t>
  </si>
  <si>
    <t>Gastos com documentação</t>
  </si>
  <si>
    <t>Advogado</t>
  </si>
  <si>
    <t>Desenvolvimento App Android</t>
  </si>
  <si>
    <t>Desenvolvimento Site</t>
  </si>
  <si>
    <t>Despesas com a operação</t>
  </si>
  <si>
    <t>Despesas com salários</t>
  </si>
  <si>
    <t>Retirada dos sócios</t>
  </si>
  <si>
    <t>Investimento em Marketing</t>
  </si>
  <si>
    <t>Comissões Vendas</t>
  </si>
  <si>
    <t>Processadoras de pagamento</t>
  </si>
  <si>
    <t>Hospedagem</t>
  </si>
  <si>
    <t>Despesas com serviços</t>
  </si>
  <si>
    <t>Aluguel</t>
  </si>
  <si>
    <t>Água</t>
  </si>
  <si>
    <t>Energia Elétrica</t>
  </si>
  <si>
    <t>Despesas de depreciação</t>
  </si>
  <si>
    <t>Cloud AWS</t>
  </si>
  <si>
    <t>Outras Despesas</t>
  </si>
  <si>
    <t>Planilha para Cálculo do Custo Total</t>
  </si>
  <si>
    <t>Assinaturas ativas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</si>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</sst>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20">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
      <u/>
      <sz val="10"/>
      <name val="Arial"/>
      <family val="2"/>
    </font>
    <font>
      <sz val="9"/>
      <color indexed="81"/>
      <name val="Segoe UI"/>
      <charset val="1"/>
    </font>
    <font>
      <b/>
      <sz val="9"/>
      <color indexed="81"/>
      <name val="Segoe UI"/>
      <charset val="1"/>
    </font>
    <font>
      <u/>
      <sz val="8"/>
      <name val="Arial"/>
      <family val="2"/>
    </font>
    <font>
      <sz val="9"/>
      <color indexed="81"/>
      <name val="Segoe UI"/>
      <family val="2"/>
    </font>
    <font>
      <b/>
      <sz val="9"/>
      <color indexed="81"/>
      <name val="Segoe UI"/>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0">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14" fillId="0" borderId="0" xfId="0" applyFont="1"/>
    <xf numFmtId="0" fontId="17" fillId="4" borderId="0" xfId="0" applyFont="1" applyFill="1"/>
    <xf numFmtId="0" fontId="17" fillId="0" borderId="0" xfId="0" applyFont="1" applyAlignment="1">
      <alignment horizontal="right"/>
    </xf>
    <xf numFmtId="8" fontId="6" fillId="3" borderId="0" xfId="0" applyNumberFormat="1" applyFont="1" applyFill="1" applyAlignment="1">
      <alignment horizontal="center"/>
    </xf>
    <xf numFmtId="8" fontId="6" fillId="0" borderId="0" xfId="0" applyNumberFormat="1" applyFont="1" applyAlignment="1">
      <alignment horizontal="center"/>
    </xf>
    <xf numFmtId="6" fontId="0" fillId="0" borderId="0" xfId="0" applyNumberForma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98792</c:v>
                </c:pt>
                <c:pt idx="1">
                  <c:v>217342.40000000002</c:v>
                </c:pt>
                <c:pt idx="2">
                  <c:v>391216.32000000007</c:v>
                </c:pt>
                <c:pt idx="3">
                  <c:v>586824.4800000001</c:v>
                </c:pt>
                <c:pt idx="4">
                  <c:v>762871.82400000014</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168003.6</c:v>
                </c:pt>
                <c:pt idx="1">
                  <c:v>205786.28000000003</c:v>
                </c:pt>
                <c:pt idx="2">
                  <c:v>283138.70940000005</c:v>
                </c:pt>
                <c:pt idx="3">
                  <c:v>365292.64931400004</c:v>
                </c:pt>
                <c:pt idx="4">
                  <c:v>436577.65435854014</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0"/>
  <sheetViews>
    <sheetView showGridLines="0" zoomScale="120" zoomScaleNormal="120" zoomScalePageLayoutView="120" workbookViewId="0">
      <selection sqref="A1:F7"/>
    </sheetView>
  </sheetViews>
  <sheetFormatPr defaultColWidth="8.85546875" defaultRowHeight="12.6"/>
  <cols>
    <col min="1" max="1" width="10.85546875" customWidth="1"/>
    <col min="3" max="3" width="23.42578125" customWidth="1"/>
    <col min="6" max="6" width="16.85546875" customWidth="1"/>
    <col min="7" max="7" width="9" customWidth="1"/>
  </cols>
  <sheetData>
    <row r="1" spans="1:6">
      <c r="A1" s="47" t="s">
        <v>0</v>
      </c>
      <c r="B1" s="48"/>
      <c r="C1" s="48"/>
      <c r="D1" s="48"/>
      <c r="E1" s="48"/>
      <c r="F1" s="48"/>
    </row>
    <row r="2" spans="1:6">
      <c r="A2" s="48"/>
      <c r="B2" s="48"/>
      <c r="C2" s="48"/>
      <c r="D2" s="48"/>
      <c r="E2" s="48"/>
      <c r="F2" s="48"/>
    </row>
    <row r="3" spans="1:6">
      <c r="A3" s="48"/>
      <c r="B3" s="48"/>
      <c r="C3" s="48"/>
      <c r="D3" s="48"/>
      <c r="E3" s="48"/>
      <c r="F3" s="48"/>
    </row>
    <row r="4" spans="1:6">
      <c r="A4" s="48"/>
      <c r="B4" s="48"/>
      <c r="C4" s="48"/>
      <c r="D4" s="48"/>
      <c r="E4" s="48"/>
      <c r="F4" s="48"/>
    </row>
    <row r="5" spans="1:6">
      <c r="A5" s="48"/>
      <c r="B5" s="48"/>
      <c r="C5" s="48"/>
      <c r="D5" s="48"/>
      <c r="E5" s="48"/>
      <c r="F5" s="48"/>
    </row>
    <row r="6" spans="1:6">
      <c r="A6" s="49"/>
      <c r="B6" s="49"/>
      <c r="C6" s="49"/>
      <c r="D6" s="49"/>
      <c r="E6" s="49"/>
      <c r="F6" s="49"/>
    </row>
    <row r="7" spans="1:6">
      <c r="A7" s="49"/>
      <c r="B7" s="49"/>
      <c r="C7" s="49"/>
      <c r="D7" s="49"/>
      <c r="E7" s="49"/>
      <c r="F7" s="49"/>
    </row>
    <row r="9" spans="1:6" ht="12.95">
      <c r="A9" s="1" t="s">
        <v>1</v>
      </c>
      <c r="C9" s="29" t="s">
        <v>2</v>
      </c>
      <c r="D9" s="19"/>
      <c r="E9" s="19"/>
      <c r="F9" s="19"/>
    </row>
    <row r="10" spans="1:6" ht="12.95">
      <c r="A10" s="1" t="s">
        <v>3</v>
      </c>
      <c r="B10" s="46">
        <v>2</v>
      </c>
      <c r="C10" t="s">
        <v>4</v>
      </c>
    </row>
    <row r="11" spans="1:6">
      <c r="B11" s="46"/>
      <c r="C11" t="s">
        <v>5</v>
      </c>
    </row>
    <row r="12" spans="1:6">
      <c r="B12" s="46"/>
      <c r="C12" t="s">
        <v>6</v>
      </c>
    </row>
    <row r="13" spans="1:6">
      <c r="C13" s="40"/>
    </row>
    <row r="15" spans="1:6" ht="12.95">
      <c r="A15" s="1" t="str">
        <f>IF(B10=2,"Nomes dos serviços que sua empresa irá vender","Nome dos produtos que sua empresa irá vender")</f>
        <v>Nomes dos serviços que sua empresa irá vender</v>
      </c>
      <c r="B15" s="1"/>
      <c r="C15" s="1"/>
    </row>
    <row r="16" spans="1:6">
      <c r="A16" t="str">
        <f>IF(B$10=2,"Serviço","Produto")</f>
        <v>Serviço</v>
      </c>
      <c r="B16" s="27">
        <v>1</v>
      </c>
      <c r="C16" s="29" t="s">
        <v>7</v>
      </c>
    </row>
    <row r="17" spans="1:4">
      <c r="A17" t="str">
        <f t="shared" ref="A17:A19" si="0">IF(B$10=2,"Serviço","Produto")</f>
        <v>Serviço</v>
      </c>
      <c r="B17" s="27">
        <v>2</v>
      </c>
      <c r="C17" s="29" t="s">
        <v>8</v>
      </c>
    </row>
    <row r="18" spans="1:4">
      <c r="A18" t="str">
        <f t="shared" si="0"/>
        <v>Serviço</v>
      </c>
      <c r="B18" s="27">
        <v>3</v>
      </c>
      <c r="C18" s="29" t="s">
        <v>9</v>
      </c>
    </row>
    <row r="19" spans="1:4">
      <c r="A19" t="str">
        <f t="shared" si="0"/>
        <v>Serviço</v>
      </c>
      <c r="B19" s="27">
        <v>4</v>
      </c>
      <c r="C19" s="19"/>
    </row>
    <row r="22" spans="1:4" ht="12.95">
      <c r="A22" s="1" t="s">
        <v>10</v>
      </c>
    </row>
    <row r="23" spans="1:4">
      <c r="A23" t="s">
        <v>11</v>
      </c>
      <c r="D23" s="20">
        <v>1.2</v>
      </c>
    </row>
    <row r="24" spans="1:4">
      <c r="A24" t="s">
        <v>12</v>
      </c>
      <c r="D24" s="20">
        <v>0.8</v>
      </c>
    </row>
    <row r="25" spans="1:4">
      <c r="A25" t="s">
        <v>13</v>
      </c>
      <c r="D25" s="20">
        <v>0.5</v>
      </c>
    </row>
    <row r="26" spans="1:4">
      <c r="A26" t="s">
        <v>14</v>
      </c>
      <c r="D26" s="20">
        <v>0.3</v>
      </c>
    </row>
    <row r="29" spans="1:4" ht="12.95">
      <c r="A29" s="1" t="s">
        <v>15</v>
      </c>
    </row>
    <row r="30" spans="1:4">
      <c r="A30" t="s">
        <v>16</v>
      </c>
      <c r="D30" s="20">
        <v>0.5</v>
      </c>
    </row>
    <row r="31" spans="1:4">
      <c r="A31" t="s">
        <v>17</v>
      </c>
      <c r="D31" s="20">
        <v>0.3</v>
      </c>
    </row>
    <row r="32" spans="1:4">
      <c r="A32" t="s">
        <v>18</v>
      </c>
      <c r="D32" s="20">
        <v>0.2</v>
      </c>
    </row>
    <row r="33" spans="1:4">
      <c r="A33" t="s">
        <v>19</v>
      </c>
      <c r="D33" s="20">
        <v>0.1</v>
      </c>
    </row>
    <row r="36" spans="1:4" ht="12.95">
      <c r="A36" s="1" t="s">
        <v>20</v>
      </c>
    </row>
    <row r="37" spans="1:4">
      <c r="A37" t="s">
        <v>16</v>
      </c>
      <c r="D37" s="20">
        <v>0.11</v>
      </c>
    </row>
    <row r="38" spans="1:4">
      <c r="A38" t="s">
        <v>17</v>
      </c>
      <c r="D38" s="20">
        <v>0.11</v>
      </c>
    </row>
    <row r="39" spans="1:4">
      <c r="A39" t="s">
        <v>18</v>
      </c>
      <c r="D39" s="20">
        <v>0.11</v>
      </c>
    </row>
    <row r="40" spans="1:4">
      <c r="A40" t="s">
        <v>19</v>
      </c>
      <c r="D40" s="20">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showGridLines="0" zoomScale="130" zoomScaleNormal="130" workbookViewId="0">
      <selection activeCell="H18" sqref="H18"/>
    </sheetView>
  </sheetViews>
  <sheetFormatPr defaultColWidth="8.85546875" defaultRowHeight="9.9499999999999993"/>
  <cols>
    <col min="1" max="1" width="46.42578125" style="2" customWidth="1"/>
    <col min="2" max="2" width="13.85546875" style="2" customWidth="1"/>
    <col min="3" max="16384" width="8.85546875" style="2"/>
  </cols>
  <sheetData>
    <row r="1" spans="1:3" ht="15.6">
      <c r="A1" s="23" t="s">
        <v>21</v>
      </c>
    </row>
    <row r="4" spans="1:3">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Plano Essentials</v>
      </c>
      <c r="B4" s="22">
        <v>399</v>
      </c>
      <c r="C4" s="2" t="s">
        <v>22</v>
      </c>
    </row>
    <row r="6" spans="1:3">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Plano Control</v>
      </c>
      <c r="B6" s="22">
        <v>1119</v>
      </c>
      <c r="C6" s="2" t="s">
        <v>22</v>
      </c>
    </row>
    <row r="8" spans="1:3">
      <c r="A8" s="8"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Plano Full Control</v>
      </c>
      <c r="B8" s="22">
        <v>2249</v>
      </c>
      <c r="C8" s="2" t="s">
        <v>22</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1"/>
  <sheetViews>
    <sheetView showGridLines="0" zoomScale="115" zoomScaleNormal="115" workbookViewId="0">
      <selection activeCell="A8" sqref="A8"/>
    </sheetView>
  </sheetViews>
  <sheetFormatPr defaultColWidth="8.85546875" defaultRowHeight="9.9499999999999993"/>
  <cols>
    <col min="1" max="1" width="22.7109375" style="2" customWidth="1"/>
    <col min="2" max="13" width="11" style="2" customWidth="1"/>
    <col min="14" max="14" width="15.42578125" style="3" customWidth="1"/>
    <col min="15" max="16384" width="8.85546875" style="2"/>
  </cols>
  <sheetData>
    <row r="1" spans="1:14" ht="15.6">
      <c r="A1" s="23" t="s">
        <v>23</v>
      </c>
    </row>
    <row r="3" spans="1:14">
      <c r="A3" s="2" t="s">
        <v>24</v>
      </c>
    </row>
    <row r="4" spans="1:14" ht="10.5">
      <c r="A4" s="4" t="s">
        <v>25</v>
      </c>
      <c r="B4" s="4">
        <v>1</v>
      </c>
      <c r="C4" s="4">
        <v>2</v>
      </c>
      <c r="D4" s="4">
        <v>3</v>
      </c>
      <c r="E4" s="4">
        <v>4</v>
      </c>
      <c r="F4" s="4">
        <v>5</v>
      </c>
      <c r="G4" s="4">
        <v>6</v>
      </c>
      <c r="H4" s="4">
        <v>7</v>
      </c>
      <c r="I4" s="4">
        <v>8</v>
      </c>
      <c r="J4" s="4">
        <v>9</v>
      </c>
      <c r="K4" s="4">
        <v>10</v>
      </c>
      <c r="L4" s="4">
        <v>11</v>
      </c>
      <c r="M4" s="4">
        <v>12</v>
      </c>
      <c r="N4" s="5" t="s">
        <v>26</v>
      </c>
    </row>
    <row r="5" spans="1:14" ht="10.5">
      <c r="A5" s="6" t="s">
        <v>27</v>
      </c>
      <c r="B5" s="7">
        <f>B7+B11+B15</f>
        <v>399</v>
      </c>
      <c r="C5" s="7">
        <f t="shared" ref="C5:M5" si="0">C7+C11+C15</f>
        <v>798</v>
      </c>
      <c r="D5" s="7">
        <f t="shared" si="0"/>
        <v>2316</v>
      </c>
      <c r="E5" s="7">
        <f t="shared" si="0"/>
        <v>6471</v>
      </c>
      <c r="F5" s="7">
        <f t="shared" si="0"/>
        <v>6870</v>
      </c>
      <c r="G5" s="7">
        <f t="shared" si="0"/>
        <v>7989</v>
      </c>
      <c r="H5" s="7">
        <f t="shared" si="0"/>
        <v>9108</v>
      </c>
      <c r="I5" s="7">
        <f t="shared" si="0"/>
        <v>9507</v>
      </c>
      <c r="J5" s="7">
        <f t="shared" si="0"/>
        <v>11025</v>
      </c>
      <c r="K5" s="7">
        <f t="shared" si="0"/>
        <v>13274</v>
      </c>
      <c r="L5" s="7">
        <f t="shared" si="0"/>
        <v>14393</v>
      </c>
      <c r="M5" s="7">
        <f t="shared" si="0"/>
        <v>16642</v>
      </c>
      <c r="N5" s="7">
        <f>SUM(B5:M5)</f>
        <v>98792</v>
      </c>
    </row>
    <row r="7" spans="1:14">
      <c r="A7" s="8" t="str">
        <f>"Vendas de "&amp;InformacoesBasicas!C16</f>
        <v>Vendas de Plano Essentials</v>
      </c>
      <c r="B7" s="9">
        <f t="shared" ref="B7:M7" si="1">B8*B9</f>
        <v>399</v>
      </c>
      <c r="C7" s="9">
        <f t="shared" si="1"/>
        <v>798</v>
      </c>
      <c r="D7" s="9">
        <f t="shared" si="1"/>
        <v>1197</v>
      </c>
      <c r="E7" s="9">
        <f t="shared" si="1"/>
        <v>1995</v>
      </c>
      <c r="F7" s="9">
        <f t="shared" si="1"/>
        <v>2394</v>
      </c>
      <c r="G7" s="9">
        <f t="shared" si="1"/>
        <v>2394</v>
      </c>
      <c r="H7" s="9">
        <f t="shared" si="1"/>
        <v>2394</v>
      </c>
      <c r="I7" s="9">
        <f t="shared" si="1"/>
        <v>2793</v>
      </c>
      <c r="J7" s="9">
        <f t="shared" si="1"/>
        <v>3192</v>
      </c>
      <c r="K7" s="9">
        <f t="shared" si="1"/>
        <v>3192</v>
      </c>
      <c r="L7" s="9">
        <f t="shared" si="1"/>
        <v>3192</v>
      </c>
      <c r="M7" s="9">
        <f t="shared" si="1"/>
        <v>3192</v>
      </c>
      <c r="N7" s="10">
        <f>SUM(B7:M7)</f>
        <v>27132</v>
      </c>
    </row>
    <row r="8" spans="1:14">
      <c r="A8" s="2" t="s">
        <v>28</v>
      </c>
      <c r="B8" s="21">
        <v>1</v>
      </c>
      <c r="C8" s="21">
        <v>2</v>
      </c>
      <c r="D8" s="21">
        <v>3</v>
      </c>
      <c r="E8" s="21">
        <v>5</v>
      </c>
      <c r="F8" s="21">
        <v>6</v>
      </c>
      <c r="G8" s="21">
        <v>6</v>
      </c>
      <c r="H8" s="21">
        <v>6</v>
      </c>
      <c r="I8" s="21">
        <v>7</v>
      </c>
      <c r="J8" s="21">
        <v>8</v>
      </c>
      <c r="K8" s="21">
        <v>8</v>
      </c>
      <c r="L8" s="21">
        <v>8</v>
      </c>
      <c r="M8" s="21">
        <v>8</v>
      </c>
      <c r="N8" s="3">
        <f>SUM(B8:M8)</f>
        <v>68</v>
      </c>
    </row>
    <row r="9" spans="1:14">
      <c r="A9" s="2" t="str">
        <f>"Preço de "&amp;InformacoesBasicas!C16</f>
        <v>Preço de Plano Essentials</v>
      </c>
      <c r="B9" s="22">
        <f>'Custo Unitário'!$B$4</f>
        <v>399</v>
      </c>
      <c r="C9" s="22">
        <f>'Custo Unitário'!$B$4</f>
        <v>399</v>
      </c>
      <c r="D9" s="22">
        <f>'Custo Unitário'!$B$4</f>
        <v>399</v>
      </c>
      <c r="E9" s="22">
        <f>'Custo Unitário'!$B$4</f>
        <v>399</v>
      </c>
      <c r="F9" s="22">
        <f>'Custo Unitário'!$B$4</f>
        <v>399</v>
      </c>
      <c r="G9" s="22">
        <f>'Custo Unitário'!$B$4</f>
        <v>399</v>
      </c>
      <c r="H9" s="22">
        <f>'Custo Unitário'!$B$4</f>
        <v>399</v>
      </c>
      <c r="I9" s="22">
        <f>'Custo Unitário'!$B$4</f>
        <v>399</v>
      </c>
      <c r="J9" s="22">
        <f>'Custo Unitário'!$B$4</f>
        <v>399</v>
      </c>
      <c r="K9" s="22">
        <f>'Custo Unitário'!$B$4</f>
        <v>399</v>
      </c>
      <c r="L9" s="22">
        <f>'Custo Unitário'!$B$4</f>
        <v>399</v>
      </c>
      <c r="M9" s="22">
        <f>'Custo Unitário'!$B$4</f>
        <v>399</v>
      </c>
      <c r="N9" s="12">
        <f>SUM(B9:M9)</f>
        <v>4788</v>
      </c>
    </row>
    <row r="11" spans="1:14">
      <c r="A11" s="8" t="str">
        <f>"Vendas de "&amp;InformacoesBasicas!C17</f>
        <v>Vendas de Plano Control</v>
      </c>
      <c r="B11" s="9">
        <f t="shared" ref="B11:M11" si="2">B12*B13</f>
        <v>0</v>
      </c>
      <c r="C11" s="9">
        <f t="shared" si="2"/>
        <v>0</v>
      </c>
      <c r="D11" s="9">
        <f t="shared" si="2"/>
        <v>1119</v>
      </c>
      <c r="E11" s="9">
        <f t="shared" si="2"/>
        <v>4476</v>
      </c>
      <c r="F11" s="9">
        <f t="shared" si="2"/>
        <v>4476</v>
      </c>
      <c r="G11" s="9">
        <f t="shared" si="2"/>
        <v>5595</v>
      </c>
      <c r="H11" s="9">
        <f t="shared" si="2"/>
        <v>6714</v>
      </c>
      <c r="I11" s="9">
        <f t="shared" si="2"/>
        <v>6714</v>
      </c>
      <c r="J11" s="9">
        <f t="shared" si="2"/>
        <v>7833</v>
      </c>
      <c r="K11" s="9">
        <f t="shared" si="2"/>
        <v>7833</v>
      </c>
      <c r="L11" s="9">
        <f t="shared" si="2"/>
        <v>8952</v>
      </c>
      <c r="M11" s="9">
        <f t="shared" si="2"/>
        <v>8952</v>
      </c>
      <c r="N11" s="10">
        <f>SUM(B11:M11)</f>
        <v>62664</v>
      </c>
    </row>
    <row r="12" spans="1:14">
      <c r="A12" s="2" t="s">
        <v>28</v>
      </c>
      <c r="B12" s="21">
        <v>0</v>
      </c>
      <c r="C12" s="21">
        <v>0</v>
      </c>
      <c r="D12" s="21">
        <v>1</v>
      </c>
      <c r="E12" s="21">
        <v>4</v>
      </c>
      <c r="F12" s="21">
        <v>4</v>
      </c>
      <c r="G12" s="21">
        <v>5</v>
      </c>
      <c r="H12" s="21">
        <v>6</v>
      </c>
      <c r="I12" s="21">
        <v>6</v>
      </c>
      <c r="J12" s="21">
        <v>7</v>
      </c>
      <c r="K12" s="21">
        <v>7</v>
      </c>
      <c r="L12" s="21">
        <v>8</v>
      </c>
      <c r="M12" s="41">
        <v>8</v>
      </c>
      <c r="N12" s="3">
        <f>SUM(B12:M12)</f>
        <v>56</v>
      </c>
    </row>
    <row r="13" spans="1:14">
      <c r="A13" s="2" t="str">
        <f>"Preço de "&amp;InformacoesBasicas!C17</f>
        <v>Preço de Plano Control</v>
      </c>
      <c r="B13" s="22">
        <f>'Custo Unitário'!$B$6</f>
        <v>1119</v>
      </c>
      <c r="C13" s="22">
        <f>'Custo Unitário'!$B$6</f>
        <v>1119</v>
      </c>
      <c r="D13" s="22">
        <f>'Custo Unitário'!$B$6</f>
        <v>1119</v>
      </c>
      <c r="E13" s="22">
        <f>'Custo Unitário'!$B$6</f>
        <v>1119</v>
      </c>
      <c r="F13" s="22">
        <f>'Custo Unitário'!$B$6</f>
        <v>1119</v>
      </c>
      <c r="G13" s="22">
        <f>'Custo Unitário'!$B$6</f>
        <v>1119</v>
      </c>
      <c r="H13" s="22">
        <f>'Custo Unitário'!$B$6</f>
        <v>1119</v>
      </c>
      <c r="I13" s="22">
        <f>'Custo Unitário'!$B$6</f>
        <v>1119</v>
      </c>
      <c r="J13" s="22">
        <f>'Custo Unitário'!$B$6</f>
        <v>1119</v>
      </c>
      <c r="K13" s="22">
        <f>'Custo Unitário'!$B$6</f>
        <v>1119</v>
      </c>
      <c r="L13" s="22">
        <f>'Custo Unitário'!$B$6</f>
        <v>1119</v>
      </c>
      <c r="M13" s="22">
        <f>'Custo Unitário'!$B$6</f>
        <v>1119</v>
      </c>
      <c r="N13" s="12">
        <f>SUM(B13:M13)</f>
        <v>13428</v>
      </c>
    </row>
    <row r="15" spans="1:14">
      <c r="A15" s="8" t="str">
        <f>"Vendas de "&amp;InformacoesBasicas!C18</f>
        <v>Vendas de Plano Full Control</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2249</v>
      </c>
      <c r="L15" s="9">
        <f t="shared" si="3"/>
        <v>2249</v>
      </c>
      <c r="M15" s="9">
        <f t="shared" si="3"/>
        <v>4498</v>
      </c>
      <c r="N15" s="10">
        <f>SUM(B15:M15)</f>
        <v>8996</v>
      </c>
    </row>
    <row r="16" spans="1:14">
      <c r="A16" s="2" t="s">
        <v>28</v>
      </c>
      <c r="B16" s="21">
        <v>0</v>
      </c>
      <c r="C16" s="21">
        <v>0</v>
      </c>
      <c r="D16" s="21">
        <v>0</v>
      </c>
      <c r="E16" s="21">
        <v>0</v>
      </c>
      <c r="F16" s="21">
        <v>0</v>
      </c>
      <c r="G16" s="21">
        <v>0</v>
      </c>
      <c r="H16" s="21">
        <v>0</v>
      </c>
      <c r="I16" s="21">
        <v>0</v>
      </c>
      <c r="J16" s="21">
        <v>0</v>
      </c>
      <c r="K16" s="21">
        <v>1</v>
      </c>
      <c r="L16" s="21">
        <v>1</v>
      </c>
      <c r="M16" s="21">
        <v>2</v>
      </c>
      <c r="N16" s="42">
        <f>SUM(B16:M16)</f>
        <v>4</v>
      </c>
    </row>
    <row r="17" spans="1:14">
      <c r="A17" s="2" t="str">
        <f>"Preço de "&amp;InformacoesBasicas!C18</f>
        <v>Preço de Plano Full Control</v>
      </c>
      <c r="B17" s="22">
        <f>'Custo Unitário'!$B$8</f>
        <v>2249</v>
      </c>
      <c r="C17" s="22">
        <f>'Custo Unitário'!$B$8</f>
        <v>2249</v>
      </c>
      <c r="D17" s="22">
        <f>'Custo Unitário'!$B$8</f>
        <v>2249</v>
      </c>
      <c r="E17" s="22">
        <f>'Custo Unitário'!$B$8</f>
        <v>2249</v>
      </c>
      <c r="F17" s="22">
        <f>'Custo Unitário'!$B$8</f>
        <v>2249</v>
      </c>
      <c r="G17" s="22">
        <f>'Custo Unitário'!$B$8</f>
        <v>2249</v>
      </c>
      <c r="H17" s="22">
        <f>'Custo Unitário'!$B$8</f>
        <v>2249</v>
      </c>
      <c r="I17" s="22">
        <f>'Custo Unitário'!$B$8</f>
        <v>2249</v>
      </c>
      <c r="J17" s="22">
        <f>'Custo Unitário'!$B$8</f>
        <v>2249</v>
      </c>
      <c r="K17" s="22">
        <f>'Custo Unitário'!$B$8</f>
        <v>2249</v>
      </c>
      <c r="L17" s="22">
        <f>'Custo Unitário'!$B$8</f>
        <v>2249</v>
      </c>
      <c r="M17" s="22">
        <f>'Custo Unitário'!$B$8</f>
        <v>2249</v>
      </c>
      <c r="N17" s="12">
        <f>SUM(B17:M17)</f>
        <v>26988</v>
      </c>
    </row>
    <row r="20" spans="1:14">
      <c r="B20" s="11"/>
      <c r="C20" s="11"/>
      <c r="D20" s="11"/>
      <c r="E20" s="11"/>
      <c r="F20" s="11"/>
      <c r="G20" s="11"/>
      <c r="H20" s="11"/>
      <c r="I20" s="11"/>
      <c r="J20" s="11"/>
      <c r="K20" s="11"/>
      <c r="L20" s="11"/>
      <c r="M20" s="11"/>
    </row>
    <row r="21" spans="1:14">
      <c r="B21" s="11"/>
      <c r="C21" s="11"/>
      <c r="D21" s="11"/>
      <c r="E21" s="11"/>
      <c r="F21" s="11"/>
      <c r="G21" s="11"/>
      <c r="H21" s="11"/>
      <c r="I21" s="11"/>
      <c r="J21" s="11"/>
      <c r="K21" s="11"/>
      <c r="L21" s="11"/>
      <c r="M21" s="11"/>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showGridLines="0" topLeftCell="A12" zoomScale="118" workbookViewId="0">
      <pane xSplit="1" topLeftCell="L1" activePane="topRight" state="frozen"/>
      <selection pane="topRight" activeCell="M30" sqref="M30"/>
    </sheetView>
  </sheetViews>
  <sheetFormatPr defaultColWidth="8.85546875" defaultRowHeight="9.9499999999999993"/>
  <cols>
    <col min="1" max="1" width="27.85546875" style="14" customWidth="1"/>
    <col min="2" max="2" width="11" style="11" bestFit="1" customWidth="1"/>
    <col min="3" max="3" width="11.140625" style="11" customWidth="1"/>
    <col min="4" max="15" width="11" style="11" customWidth="1"/>
    <col min="16" max="16" width="23.42578125" style="12" customWidth="1"/>
    <col min="17" max="16384" width="8.85546875" style="14"/>
  </cols>
  <sheetData>
    <row r="1" spans="1:16" ht="23.45" customHeight="1">
      <c r="A1" s="23" t="s">
        <v>29</v>
      </c>
    </row>
    <row r="2" spans="1:16" s="26" customFormat="1" ht="10.5">
      <c r="A2" s="24" t="s">
        <v>25</v>
      </c>
      <c r="B2" s="24"/>
      <c r="C2" s="24"/>
      <c r="D2" s="24">
        <v>1</v>
      </c>
      <c r="E2" s="24">
        <v>2</v>
      </c>
      <c r="F2" s="24">
        <v>3</v>
      </c>
      <c r="G2" s="24">
        <v>4</v>
      </c>
      <c r="H2" s="24">
        <v>5</v>
      </c>
      <c r="I2" s="24">
        <v>6</v>
      </c>
      <c r="J2" s="24">
        <v>7</v>
      </c>
      <c r="K2" s="24">
        <v>8</v>
      </c>
      <c r="L2" s="24">
        <v>9</v>
      </c>
      <c r="M2" s="24">
        <v>10</v>
      </c>
      <c r="N2" s="24">
        <v>11</v>
      </c>
      <c r="O2" s="24">
        <v>12</v>
      </c>
      <c r="P2" s="25" t="s">
        <v>30</v>
      </c>
    </row>
    <row r="3" spans="1:16" ht="10.5">
      <c r="A3" s="15" t="s">
        <v>31</v>
      </c>
      <c r="B3" s="7">
        <f>B6</f>
        <v>10000</v>
      </c>
      <c r="C3" s="7"/>
      <c r="D3" s="7">
        <f>D12</f>
        <v>3756</v>
      </c>
      <c r="E3" s="7">
        <f t="shared" ref="E3:O3" si="0">E12</f>
        <v>3806</v>
      </c>
      <c r="F3" s="7">
        <f t="shared" si="0"/>
        <v>6906</v>
      </c>
      <c r="G3" s="7">
        <f t="shared" si="0"/>
        <v>3956</v>
      </c>
      <c r="H3" s="7">
        <f t="shared" si="0"/>
        <v>4006</v>
      </c>
      <c r="I3" s="7">
        <f t="shared" si="0"/>
        <v>4056</v>
      </c>
      <c r="J3" s="7">
        <f t="shared" si="0"/>
        <v>4156</v>
      </c>
      <c r="K3" s="7">
        <f t="shared" si="0"/>
        <v>7206</v>
      </c>
      <c r="L3" s="7">
        <f t="shared" si="0"/>
        <v>4256</v>
      </c>
      <c r="M3" s="7">
        <f>M12</f>
        <v>4306</v>
      </c>
      <c r="N3" s="7">
        <f t="shared" si="0"/>
        <v>4406</v>
      </c>
      <c r="O3" s="7">
        <f t="shared" si="0"/>
        <v>3456</v>
      </c>
      <c r="P3" s="13">
        <f>SUM(B3:O3)</f>
        <v>64272</v>
      </c>
    </row>
    <row r="6" spans="1:16">
      <c r="A6" s="16" t="s">
        <v>32</v>
      </c>
      <c r="B6" s="9">
        <f>SUM(B7:B10)</f>
        <v>10000</v>
      </c>
      <c r="C6" s="43" t="s">
        <v>33</v>
      </c>
    </row>
    <row r="7" spans="1:16">
      <c r="A7" s="14" t="s">
        <v>34</v>
      </c>
      <c r="B7" s="22">
        <v>5000</v>
      </c>
      <c r="C7" s="43"/>
    </row>
    <row r="8" spans="1:16">
      <c r="A8" s="14" t="s">
        <v>35</v>
      </c>
      <c r="B8" s="22">
        <v>5000</v>
      </c>
      <c r="C8" s="43"/>
      <c r="D8" s="14"/>
    </row>
    <row r="9" spans="1:16">
      <c r="A9" s="14" t="s">
        <v>36</v>
      </c>
      <c r="B9" s="22">
        <v>0</v>
      </c>
      <c r="C9" s="43"/>
      <c r="D9" s="14"/>
    </row>
    <row r="10" spans="1:16">
      <c r="A10" s="14" t="s">
        <v>37</v>
      </c>
      <c r="B10" s="22">
        <v>0</v>
      </c>
      <c r="C10" s="43"/>
      <c r="D10" s="14"/>
    </row>
    <row r="11" spans="1:16">
      <c r="C11" s="44"/>
    </row>
    <row r="12" spans="1:16">
      <c r="A12" s="16" t="s">
        <v>38</v>
      </c>
      <c r="D12" s="9">
        <f>SUM(D13:D25)</f>
        <v>3756</v>
      </c>
      <c r="E12" s="9">
        <f>SUM(E13:E25)</f>
        <v>3806</v>
      </c>
      <c r="F12" s="9">
        <f>SUM(F13:F25)</f>
        <v>6906</v>
      </c>
      <c r="G12" s="9">
        <f>SUM(G13:G25)</f>
        <v>3956</v>
      </c>
      <c r="H12" s="9">
        <f>SUM(H13:H25)</f>
        <v>4006</v>
      </c>
      <c r="I12" s="9">
        <f>SUM(I13:I25)</f>
        <v>4056</v>
      </c>
      <c r="J12" s="9">
        <f>SUM(J13:J25)</f>
        <v>4156</v>
      </c>
      <c r="K12" s="9">
        <f>SUM(K13:K25)</f>
        <v>7206</v>
      </c>
      <c r="L12" s="9">
        <f>SUM(L13:L25)</f>
        <v>4256</v>
      </c>
      <c r="M12" s="9">
        <f>SUM(M13:M25)</f>
        <v>4306</v>
      </c>
      <c r="N12" s="9">
        <f>SUM(N13:N25)</f>
        <v>4406</v>
      </c>
      <c r="O12" s="9">
        <f>SUM(O13:O25)</f>
        <v>3456</v>
      </c>
      <c r="P12" s="10">
        <f>SUM(D12:O12)</f>
        <v>54272</v>
      </c>
    </row>
    <row r="13" spans="1:16">
      <c r="A13" s="14" t="s">
        <v>39</v>
      </c>
      <c r="D13" s="28">
        <v>0</v>
      </c>
      <c r="E13" s="28">
        <v>0</v>
      </c>
      <c r="F13" s="28">
        <v>0</v>
      </c>
      <c r="G13" s="28">
        <v>0</v>
      </c>
      <c r="H13" s="28">
        <v>0</v>
      </c>
      <c r="I13" s="28">
        <v>0</v>
      </c>
      <c r="J13" s="28">
        <v>0</v>
      </c>
      <c r="K13" s="28">
        <v>0</v>
      </c>
      <c r="L13" s="28">
        <v>0</v>
      </c>
      <c r="M13" s="28">
        <v>0</v>
      </c>
      <c r="N13" s="28">
        <v>0</v>
      </c>
      <c r="O13" s="28">
        <v>0</v>
      </c>
      <c r="P13" s="12">
        <f>SUM(D13:O13)</f>
        <v>0</v>
      </c>
    </row>
    <row r="14" spans="1:16">
      <c r="A14" s="14" t="s">
        <v>40</v>
      </c>
      <c r="D14" s="28">
        <v>6</v>
      </c>
      <c r="E14" s="28">
        <v>6</v>
      </c>
      <c r="F14" s="28">
        <v>6</v>
      </c>
      <c r="G14" s="28">
        <v>6</v>
      </c>
      <c r="H14" s="28">
        <v>6</v>
      </c>
      <c r="I14" s="28">
        <v>6</v>
      </c>
      <c r="J14" s="28">
        <v>6</v>
      </c>
      <c r="K14" s="28">
        <v>6</v>
      </c>
      <c r="L14" s="28">
        <v>6</v>
      </c>
      <c r="M14" s="28">
        <v>6</v>
      </c>
      <c r="N14" s="28">
        <v>6</v>
      </c>
      <c r="O14" s="28">
        <v>6</v>
      </c>
      <c r="P14" s="12">
        <f>SUM(D14:O14)</f>
        <v>72</v>
      </c>
    </row>
    <row r="15" spans="1:16">
      <c r="A15" s="14" t="s">
        <v>41</v>
      </c>
      <c r="D15" s="28">
        <v>2000</v>
      </c>
      <c r="E15" s="28">
        <v>2000</v>
      </c>
      <c r="F15" s="28">
        <v>5000</v>
      </c>
      <c r="G15" s="28">
        <v>2000</v>
      </c>
      <c r="H15" s="28">
        <v>2000</v>
      </c>
      <c r="I15" s="28">
        <v>2000</v>
      </c>
      <c r="J15" s="28">
        <v>2000</v>
      </c>
      <c r="K15" s="28">
        <v>5000</v>
      </c>
      <c r="L15" s="28">
        <v>2000</v>
      </c>
      <c r="M15" s="28">
        <v>2000</v>
      </c>
      <c r="N15" s="28">
        <v>2000</v>
      </c>
      <c r="O15" s="28">
        <v>1000</v>
      </c>
      <c r="P15" s="12">
        <f>SUM(D15:O15)</f>
        <v>29000</v>
      </c>
    </row>
    <row r="16" spans="1:16">
      <c r="A16" s="14" t="s">
        <v>42</v>
      </c>
      <c r="D16" s="28">
        <v>0</v>
      </c>
      <c r="E16" s="28">
        <v>0</v>
      </c>
      <c r="F16" s="28">
        <v>0</v>
      </c>
      <c r="G16" s="28">
        <v>0</v>
      </c>
      <c r="H16" s="28">
        <v>0</v>
      </c>
      <c r="I16" s="28">
        <v>0</v>
      </c>
      <c r="J16" s="28">
        <v>0</v>
      </c>
      <c r="K16" s="28">
        <v>0</v>
      </c>
      <c r="L16" s="28">
        <v>0</v>
      </c>
      <c r="M16" s="28">
        <v>0</v>
      </c>
      <c r="N16" s="28">
        <v>0</v>
      </c>
      <c r="O16" s="28">
        <v>0</v>
      </c>
      <c r="P16" s="12">
        <f t="shared" ref="P16" si="1">SUM(D16:O16)</f>
        <v>0</v>
      </c>
    </row>
    <row r="17" spans="1:16">
      <c r="A17" s="14" t="s">
        <v>43</v>
      </c>
      <c r="D17" s="28">
        <v>50</v>
      </c>
      <c r="E17" s="28">
        <v>100</v>
      </c>
      <c r="F17" s="28">
        <v>150</v>
      </c>
      <c r="G17" s="28">
        <v>200</v>
      </c>
      <c r="H17" s="28">
        <v>250</v>
      </c>
      <c r="I17" s="28">
        <v>300</v>
      </c>
      <c r="J17" s="28">
        <v>350</v>
      </c>
      <c r="K17" s="28">
        <v>400</v>
      </c>
      <c r="L17" s="28">
        <v>450</v>
      </c>
      <c r="M17" s="28">
        <v>500</v>
      </c>
      <c r="N17" s="28">
        <v>600</v>
      </c>
      <c r="O17" s="28">
        <v>650</v>
      </c>
      <c r="P17" s="12">
        <f>SUM(D17:O17)</f>
        <v>4000</v>
      </c>
    </row>
    <row r="18" spans="1:16">
      <c r="A18" s="14" t="s">
        <v>44</v>
      </c>
      <c r="D18" s="28">
        <v>0</v>
      </c>
      <c r="E18" s="28">
        <v>0</v>
      </c>
      <c r="F18" s="28">
        <v>0</v>
      </c>
      <c r="G18" s="28">
        <v>0</v>
      </c>
      <c r="H18" s="28">
        <v>0</v>
      </c>
      <c r="I18" s="28">
        <v>0</v>
      </c>
      <c r="J18" s="28">
        <v>0</v>
      </c>
      <c r="K18" s="28">
        <v>0</v>
      </c>
      <c r="L18" s="28">
        <v>0</v>
      </c>
      <c r="M18" s="28">
        <v>0</v>
      </c>
      <c r="N18" s="28">
        <v>0</v>
      </c>
      <c r="O18" s="28">
        <v>0</v>
      </c>
      <c r="P18" s="12">
        <f>SUM(D18:O18)</f>
        <v>0</v>
      </c>
    </row>
    <row r="19" spans="1:16">
      <c r="A19" s="14" t="s">
        <v>45</v>
      </c>
      <c r="D19" s="28">
        <v>500</v>
      </c>
      <c r="E19" s="28">
        <v>500</v>
      </c>
      <c r="F19" s="28">
        <v>500</v>
      </c>
      <c r="G19" s="28">
        <v>500</v>
      </c>
      <c r="H19" s="28">
        <v>500</v>
      </c>
      <c r="I19" s="28">
        <v>500</v>
      </c>
      <c r="J19" s="28">
        <v>500</v>
      </c>
      <c r="K19" s="28">
        <v>500</v>
      </c>
      <c r="L19" s="28">
        <v>500</v>
      </c>
      <c r="M19" s="28">
        <v>500</v>
      </c>
      <c r="N19" s="28">
        <v>500</v>
      </c>
      <c r="O19" s="28">
        <v>500</v>
      </c>
      <c r="P19" s="12">
        <f t="shared" ref="P19:P23" si="2">SUM(D19:O19)</f>
        <v>6000</v>
      </c>
    </row>
    <row r="20" spans="1:16">
      <c r="A20" s="14" t="s">
        <v>46</v>
      </c>
      <c r="D20" s="28">
        <v>0</v>
      </c>
      <c r="E20" s="28">
        <v>0</v>
      </c>
      <c r="F20" s="28">
        <v>0</v>
      </c>
      <c r="G20" s="28">
        <v>0</v>
      </c>
      <c r="H20" s="28">
        <v>0</v>
      </c>
      <c r="I20" s="28">
        <v>0</v>
      </c>
      <c r="J20" s="28">
        <v>0</v>
      </c>
      <c r="K20" s="28">
        <v>0</v>
      </c>
      <c r="L20" s="28">
        <v>0</v>
      </c>
      <c r="M20" s="28">
        <v>0</v>
      </c>
      <c r="N20" s="28">
        <v>0</v>
      </c>
      <c r="O20" s="28">
        <v>0</v>
      </c>
      <c r="P20" s="12">
        <f t="shared" si="2"/>
        <v>0</v>
      </c>
    </row>
    <row r="21" spans="1:16">
      <c r="A21" s="14" t="s">
        <v>47</v>
      </c>
      <c r="D21" s="28">
        <v>200</v>
      </c>
      <c r="E21" s="28">
        <v>200</v>
      </c>
      <c r="F21" s="28">
        <v>200</v>
      </c>
      <c r="G21" s="28">
        <v>200</v>
      </c>
      <c r="H21" s="28">
        <v>200</v>
      </c>
      <c r="I21" s="28">
        <v>200</v>
      </c>
      <c r="J21" s="28">
        <v>200</v>
      </c>
      <c r="K21" s="28">
        <v>200</v>
      </c>
      <c r="L21" s="28">
        <v>200</v>
      </c>
      <c r="M21" s="28">
        <v>200</v>
      </c>
      <c r="N21" s="28">
        <v>200</v>
      </c>
      <c r="O21" s="28">
        <v>200</v>
      </c>
      <c r="P21" s="12">
        <f t="shared" si="2"/>
        <v>2400</v>
      </c>
    </row>
    <row r="22" spans="1:16">
      <c r="A22" s="14" t="s">
        <v>48</v>
      </c>
      <c r="D22" s="28">
        <v>200</v>
      </c>
      <c r="E22" s="28">
        <v>200</v>
      </c>
      <c r="F22" s="28">
        <v>200</v>
      </c>
      <c r="G22" s="28">
        <v>200</v>
      </c>
      <c r="H22" s="28">
        <v>200</v>
      </c>
      <c r="I22" s="28">
        <v>200</v>
      </c>
      <c r="J22" s="28">
        <v>200</v>
      </c>
      <c r="K22" s="28">
        <v>200</v>
      </c>
      <c r="L22" s="28">
        <v>200</v>
      </c>
      <c r="M22" s="28">
        <v>200</v>
      </c>
      <c r="N22" s="28">
        <v>200</v>
      </c>
      <c r="O22" s="28">
        <v>200</v>
      </c>
      <c r="P22" s="12">
        <f t="shared" si="2"/>
        <v>2400</v>
      </c>
    </row>
    <row r="23" spans="1:16">
      <c r="A23" s="14" t="s">
        <v>49</v>
      </c>
      <c r="D23" s="28">
        <v>0</v>
      </c>
      <c r="E23" s="28">
        <v>0</v>
      </c>
      <c r="F23" s="28">
        <v>0</v>
      </c>
      <c r="G23" s="28">
        <v>0</v>
      </c>
      <c r="H23" s="28">
        <v>0</v>
      </c>
      <c r="I23" s="28">
        <v>0</v>
      </c>
      <c r="J23" s="28">
        <v>0</v>
      </c>
      <c r="K23" s="28">
        <v>0</v>
      </c>
      <c r="L23" s="28">
        <v>0</v>
      </c>
      <c r="M23" s="28">
        <v>0</v>
      </c>
      <c r="N23" s="28">
        <v>0</v>
      </c>
      <c r="O23" s="28">
        <v>0</v>
      </c>
      <c r="P23" s="12">
        <f t="shared" si="2"/>
        <v>0</v>
      </c>
    </row>
    <row r="24" spans="1:16">
      <c r="A24" s="14" t="s">
        <v>50</v>
      </c>
      <c r="D24" s="28">
        <v>200</v>
      </c>
      <c r="E24" s="28">
        <v>200</v>
      </c>
      <c r="F24" s="28">
        <v>250</v>
      </c>
      <c r="G24" s="28">
        <v>250</v>
      </c>
      <c r="H24" s="28">
        <v>250</v>
      </c>
      <c r="I24" s="28">
        <v>250</v>
      </c>
      <c r="J24" s="28">
        <v>300</v>
      </c>
      <c r="K24" s="28">
        <v>300</v>
      </c>
      <c r="L24" s="28">
        <v>300</v>
      </c>
      <c r="M24" s="28">
        <v>300</v>
      </c>
      <c r="N24" s="28">
        <v>300</v>
      </c>
      <c r="O24" s="28">
        <v>300</v>
      </c>
      <c r="P24" s="12">
        <f t="shared" ref="P24" si="3">SUM(D24:O24)</f>
        <v>3200</v>
      </c>
    </row>
    <row r="25" spans="1:16">
      <c r="A25" s="14" t="s">
        <v>51</v>
      </c>
      <c r="D25" s="28">
        <v>600</v>
      </c>
      <c r="E25" s="28">
        <v>600</v>
      </c>
      <c r="F25" s="28">
        <v>600</v>
      </c>
      <c r="G25" s="28">
        <v>600</v>
      </c>
      <c r="H25" s="28">
        <v>600</v>
      </c>
      <c r="I25" s="28">
        <v>600</v>
      </c>
      <c r="J25" s="28">
        <v>600</v>
      </c>
      <c r="K25" s="28">
        <v>600</v>
      </c>
      <c r="L25" s="28">
        <v>600</v>
      </c>
      <c r="M25" s="28">
        <v>600</v>
      </c>
      <c r="N25" s="28">
        <v>600</v>
      </c>
      <c r="O25" s="28">
        <v>600</v>
      </c>
      <c r="P25" s="12">
        <f>SUM(D25:O25)</f>
        <v>7200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8"/>
  <sheetViews>
    <sheetView showGridLines="0" workbookViewId="0">
      <selection activeCell="G18" sqref="G18:G21"/>
    </sheetView>
  </sheetViews>
  <sheetFormatPr defaultColWidth="8.85546875" defaultRowHeight="9.9499999999999993"/>
  <cols>
    <col min="1" max="1" width="27.140625" style="2" customWidth="1"/>
    <col min="2" max="2" width="9.42578125" style="2" bestFit="1" customWidth="1"/>
    <col min="3" max="3" width="10.140625" style="2" bestFit="1" customWidth="1"/>
    <col min="4" max="11" width="11" style="2" bestFit="1" customWidth="1"/>
    <col min="12" max="13" width="12.42578125" style="2" bestFit="1" customWidth="1"/>
    <col min="14" max="14" width="13.85546875" style="2" bestFit="1" customWidth="1"/>
    <col min="15" max="16384" width="8.85546875" style="2"/>
  </cols>
  <sheetData>
    <row r="1" spans="1:14" ht="15.6">
      <c r="A1" s="23" t="s">
        <v>52</v>
      </c>
    </row>
    <row r="4" spans="1:14" ht="10.5">
      <c r="A4" s="4" t="s">
        <v>25</v>
      </c>
      <c r="B4" s="4">
        <v>1</v>
      </c>
      <c r="C4" s="4">
        <v>2</v>
      </c>
      <c r="D4" s="4">
        <v>3</v>
      </c>
      <c r="E4" s="4">
        <v>4</v>
      </c>
      <c r="F4" s="4">
        <v>5</v>
      </c>
      <c r="G4" s="4">
        <v>6</v>
      </c>
      <c r="H4" s="4">
        <v>7</v>
      </c>
      <c r="I4" s="4">
        <v>8</v>
      </c>
      <c r="J4" s="4">
        <v>9</v>
      </c>
      <c r="K4" s="4">
        <v>10</v>
      </c>
      <c r="L4" s="4">
        <v>11</v>
      </c>
      <c r="M4" s="4">
        <v>12</v>
      </c>
      <c r="N4" s="5" t="s">
        <v>26</v>
      </c>
    </row>
    <row r="5" spans="1:14" ht="10.5">
      <c r="A5" s="4" t="s">
        <v>53</v>
      </c>
      <c r="B5" s="4">
        <f>B10+B14+B18</f>
        <v>1</v>
      </c>
      <c r="C5" s="4">
        <f t="shared" ref="C5:N5" si="0">C10+C14+C18</f>
        <v>2</v>
      </c>
      <c r="D5" s="4">
        <f t="shared" si="0"/>
        <v>4</v>
      </c>
      <c r="E5" s="4">
        <f t="shared" si="0"/>
        <v>9</v>
      </c>
      <c r="F5" s="4">
        <f t="shared" si="0"/>
        <v>10</v>
      </c>
      <c r="G5" s="4">
        <f t="shared" si="0"/>
        <v>11</v>
      </c>
      <c r="H5" s="4">
        <f t="shared" si="0"/>
        <v>12</v>
      </c>
      <c r="I5" s="4">
        <f t="shared" si="0"/>
        <v>13</v>
      </c>
      <c r="J5" s="4">
        <f t="shared" si="0"/>
        <v>15</v>
      </c>
      <c r="K5" s="4">
        <f t="shared" si="0"/>
        <v>16</v>
      </c>
      <c r="L5" s="4">
        <f t="shared" si="0"/>
        <v>17</v>
      </c>
      <c r="M5" s="4">
        <f t="shared" si="0"/>
        <v>18</v>
      </c>
      <c r="N5" s="4">
        <f t="shared" si="0"/>
        <v>128</v>
      </c>
    </row>
    <row r="6" spans="1:14" ht="10.5">
      <c r="A6" s="6" t="s">
        <v>27</v>
      </c>
      <c r="B6" s="7">
        <f>B8+B12+B16</f>
        <v>399</v>
      </c>
      <c r="C6" s="7">
        <f t="shared" ref="C6:N6" si="1">C8+C12+C16</f>
        <v>798</v>
      </c>
      <c r="D6" s="7">
        <f t="shared" si="1"/>
        <v>2316</v>
      </c>
      <c r="E6" s="7">
        <f t="shared" si="1"/>
        <v>6471</v>
      </c>
      <c r="F6" s="7">
        <f t="shared" si="1"/>
        <v>6870</v>
      </c>
      <c r="G6" s="7">
        <f t="shared" si="1"/>
        <v>7989</v>
      </c>
      <c r="H6" s="7">
        <f t="shared" si="1"/>
        <v>9108</v>
      </c>
      <c r="I6" s="7">
        <f t="shared" si="1"/>
        <v>9507</v>
      </c>
      <c r="J6" s="7">
        <f t="shared" si="1"/>
        <v>11025</v>
      </c>
      <c r="K6" s="7">
        <f t="shared" si="1"/>
        <v>13274</v>
      </c>
      <c r="L6" s="7">
        <f t="shared" si="1"/>
        <v>14393</v>
      </c>
      <c r="M6" s="7">
        <f t="shared" si="1"/>
        <v>16642</v>
      </c>
      <c r="N6" s="7">
        <f t="shared" si="1"/>
        <v>98792</v>
      </c>
    </row>
    <row r="7" spans="1:14" ht="10.5">
      <c r="A7" s="6"/>
    </row>
    <row r="8" spans="1:14">
      <c r="A8" s="8" t="str">
        <f>"Custo Total de "&amp;InformacoesBasicas!C16</f>
        <v>Custo Total de Plano Essentials</v>
      </c>
      <c r="B8" s="9">
        <f>B9*B10</f>
        <v>399</v>
      </c>
      <c r="C8" s="9">
        <f t="shared" ref="C8:M8" si="2">C9*C10</f>
        <v>798</v>
      </c>
      <c r="D8" s="9">
        <f t="shared" si="2"/>
        <v>1197</v>
      </c>
      <c r="E8" s="9">
        <f t="shared" si="2"/>
        <v>1995</v>
      </c>
      <c r="F8" s="9">
        <f t="shared" si="2"/>
        <v>2394</v>
      </c>
      <c r="G8" s="9">
        <f t="shared" si="2"/>
        <v>2394</v>
      </c>
      <c r="H8" s="9">
        <f t="shared" si="2"/>
        <v>2394</v>
      </c>
      <c r="I8" s="9">
        <f t="shared" si="2"/>
        <v>2793</v>
      </c>
      <c r="J8" s="9">
        <f t="shared" si="2"/>
        <v>3192</v>
      </c>
      <c r="K8" s="9">
        <f t="shared" si="2"/>
        <v>3192</v>
      </c>
      <c r="L8" s="9">
        <f t="shared" si="2"/>
        <v>3192</v>
      </c>
      <c r="M8" s="9">
        <f t="shared" si="2"/>
        <v>3192</v>
      </c>
      <c r="N8" s="10">
        <f>SUM(B8:M8)</f>
        <v>27132</v>
      </c>
    </row>
    <row r="9" spans="1:14">
      <c r="A9" s="2" t="str">
        <f>IF(InformacoesBasicas!B10=1,"Custo de Aquisição de ",IF(InformacoesBasicas!B10=2,"Custo de Prestação de Serviço de ",IF(InformacoesBasicas!B10=3,"Custo de Fabricação de ","Custo de")))&amp;InformacoesBasicas!C16</f>
        <v>Custo de Prestação de Serviço de Plano Essentials</v>
      </c>
      <c r="B9" s="11">
        <f>'Custo Unitário'!B4</f>
        <v>399</v>
      </c>
      <c r="C9" s="11">
        <f>$B9</f>
        <v>399</v>
      </c>
      <c r="D9" s="11">
        <f t="shared" ref="D9:M9" si="3">$B9</f>
        <v>399</v>
      </c>
      <c r="E9" s="11">
        <f t="shared" si="3"/>
        <v>399</v>
      </c>
      <c r="F9" s="11">
        <f t="shared" si="3"/>
        <v>399</v>
      </c>
      <c r="G9" s="11">
        <f t="shared" si="3"/>
        <v>399</v>
      </c>
      <c r="H9" s="11">
        <f t="shared" si="3"/>
        <v>399</v>
      </c>
      <c r="I9" s="11">
        <f t="shared" si="3"/>
        <v>399</v>
      </c>
      <c r="J9" s="11">
        <f t="shared" si="3"/>
        <v>399</v>
      </c>
      <c r="K9" s="11">
        <f t="shared" si="3"/>
        <v>399</v>
      </c>
      <c r="L9" s="11">
        <f t="shared" si="3"/>
        <v>399</v>
      </c>
      <c r="M9" s="11">
        <f t="shared" si="3"/>
        <v>399</v>
      </c>
      <c r="N9" s="12">
        <f>AVERAGE(B9:L9)</f>
        <v>399</v>
      </c>
    </row>
    <row r="10" spans="1:14">
      <c r="A10" s="2" t="s">
        <v>28</v>
      </c>
      <c r="B10" s="2">
        <f>'Entrada de $'!B8</f>
        <v>1</v>
      </c>
      <c r="C10" s="2">
        <f>'Entrada de $'!C8</f>
        <v>2</v>
      </c>
      <c r="D10" s="2">
        <f>'Entrada de $'!D8</f>
        <v>3</v>
      </c>
      <c r="E10" s="2">
        <f>'Entrada de $'!E8</f>
        <v>5</v>
      </c>
      <c r="F10" s="2">
        <f>'Entrada de $'!F8</f>
        <v>6</v>
      </c>
      <c r="G10" s="2">
        <f>'Entrada de $'!G8</f>
        <v>6</v>
      </c>
      <c r="H10" s="2">
        <f>'Entrada de $'!H8</f>
        <v>6</v>
      </c>
      <c r="I10" s="2">
        <f>'Entrada de $'!I8</f>
        <v>7</v>
      </c>
      <c r="J10" s="2">
        <f>'Entrada de $'!J8</f>
        <v>8</v>
      </c>
      <c r="K10" s="2">
        <f>'Entrada de $'!K8</f>
        <v>8</v>
      </c>
      <c r="L10" s="2">
        <f>'Entrada de $'!L8</f>
        <v>8</v>
      </c>
      <c r="M10" s="2">
        <f>'Entrada de $'!M8</f>
        <v>8</v>
      </c>
      <c r="N10" s="2">
        <f>SUM(B10:M10)</f>
        <v>68</v>
      </c>
    </row>
    <row r="12" spans="1:14">
      <c r="A12" s="8" t="str">
        <f>"Custo Total de "&amp;InformacoesBasicas!C17</f>
        <v>Custo Total de Plano Control</v>
      </c>
      <c r="B12" s="9">
        <f t="shared" ref="B12:M12" si="4">B13*B14</f>
        <v>0</v>
      </c>
      <c r="C12" s="9">
        <f t="shared" si="4"/>
        <v>0</v>
      </c>
      <c r="D12" s="9">
        <f t="shared" si="4"/>
        <v>1119</v>
      </c>
      <c r="E12" s="9">
        <f t="shared" si="4"/>
        <v>4476</v>
      </c>
      <c r="F12" s="9">
        <f t="shared" si="4"/>
        <v>4476</v>
      </c>
      <c r="G12" s="9">
        <f t="shared" si="4"/>
        <v>5595</v>
      </c>
      <c r="H12" s="9">
        <f t="shared" si="4"/>
        <v>6714</v>
      </c>
      <c r="I12" s="9">
        <f t="shared" si="4"/>
        <v>6714</v>
      </c>
      <c r="J12" s="9">
        <f t="shared" si="4"/>
        <v>7833</v>
      </c>
      <c r="K12" s="9">
        <f t="shared" si="4"/>
        <v>7833</v>
      </c>
      <c r="L12" s="9">
        <f t="shared" si="4"/>
        <v>8952</v>
      </c>
      <c r="M12" s="9">
        <f t="shared" si="4"/>
        <v>8952</v>
      </c>
      <c r="N12" s="10">
        <f>SUM(B12:M12)</f>
        <v>62664</v>
      </c>
    </row>
    <row r="13" spans="1:14">
      <c r="A13" s="2" t="str">
        <f>IF(InformacoesBasicas!B10=1,"Custo de Aquisição de ",IF(InformacoesBasicas!B10=2,"Custo de Prestação de Serviço de ",IF(InformacoesBasicas!B10=3,"Custo de Fabricação de ","Custo de")))&amp;InformacoesBasicas!C17</f>
        <v>Custo de Prestação de Serviço de Plano Control</v>
      </c>
      <c r="B13" s="11">
        <f>'Custo Unitário'!B6</f>
        <v>1119</v>
      </c>
      <c r="C13" s="11">
        <f>$B13</f>
        <v>1119</v>
      </c>
      <c r="D13" s="11">
        <f t="shared" ref="D13:M13" si="5">$B13</f>
        <v>1119</v>
      </c>
      <c r="E13" s="11">
        <f t="shared" si="5"/>
        <v>1119</v>
      </c>
      <c r="F13" s="11">
        <f t="shared" si="5"/>
        <v>1119</v>
      </c>
      <c r="G13" s="11">
        <f t="shared" si="5"/>
        <v>1119</v>
      </c>
      <c r="H13" s="11">
        <f t="shared" si="5"/>
        <v>1119</v>
      </c>
      <c r="I13" s="11">
        <f t="shared" si="5"/>
        <v>1119</v>
      </c>
      <c r="J13" s="11">
        <f t="shared" si="5"/>
        <v>1119</v>
      </c>
      <c r="K13" s="11">
        <f t="shared" si="5"/>
        <v>1119</v>
      </c>
      <c r="L13" s="11">
        <f t="shared" si="5"/>
        <v>1119</v>
      </c>
      <c r="M13" s="11">
        <f t="shared" si="5"/>
        <v>1119</v>
      </c>
      <c r="N13" s="12">
        <f>AVERAGE(B13:L13)</f>
        <v>1119</v>
      </c>
    </row>
    <row r="14" spans="1:14">
      <c r="A14" s="2" t="s">
        <v>28</v>
      </c>
      <c r="B14" s="2">
        <f>'Entrada de $'!B12</f>
        <v>0</v>
      </c>
      <c r="C14" s="2">
        <f>'Entrada de $'!C12</f>
        <v>0</v>
      </c>
      <c r="D14" s="2">
        <f>'Entrada de $'!D12</f>
        <v>1</v>
      </c>
      <c r="E14" s="2">
        <f>'Entrada de $'!E12</f>
        <v>4</v>
      </c>
      <c r="F14" s="2">
        <f>'Entrada de $'!F12</f>
        <v>4</v>
      </c>
      <c r="G14" s="2">
        <f>'Entrada de $'!G12</f>
        <v>5</v>
      </c>
      <c r="H14" s="2">
        <f>'Entrada de $'!H12</f>
        <v>6</v>
      </c>
      <c r="I14" s="2">
        <f>'Entrada de $'!I12</f>
        <v>6</v>
      </c>
      <c r="J14" s="2">
        <f>'Entrada de $'!J12</f>
        <v>7</v>
      </c>
      <c r="K14" s="2">
        <f>'Entrada de $'!K12</f>
        <v>7</v>
      </c>
      <c r="L14" s="2">
        <f>'Entrada de $'!L12</f>
        <v>8</v>
      </c>
      <c r="M14" s="2">
        <f>'Entrada de $'!M12</f>
        <v>8</v>
      </c>
      <c r="N14" s="2">
        <f>SUM(B14:M14)</f>
        <v>56</v>
      </c>
    </row>
    <row r="16" spans="1:14">
      <c r="A16" s="8" t="str">
        <f>"Custo Total de "&amp;InformacoesBasicas!C18</f>
        <v>Custo Total de Plano Full Control</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2249</v>
      </c>
      <c r="L16" s="9">
        <f t="shared" si="6"/>
        <v>2249</v>
      </c>
      <c r="M16" s="9">
        <f t="shared" si="6"/>
        <v>4498</v>
      </c>
      <c r="N16" s="10">
        <f>SUM(B16:M16)</f>
        <v>8996</v>
      </c>
    </row>
    <row r="17" spans="1:14">
      <c r="A17" s="2" t="str">
        <f>IF(InformacoesBasicas!B10=1,"Custo de Aquisição de ",IF(InformacoesBasicas!B10=2,"Custo de Prestação de Serviço de ",IF(InformacoesBasicas!B10=3,"Custo de Fabricação de ","Custo de")))&amp;InformacoesBasicas!C18</f>
        <v>Custo de Prestação de Serviço de Plano Full Control</v>
      </c>
      <c r="B17" s="11">
        <f>'Custo Unitário'!B8</f>
        <v>2249</v>
      </c>
      <c r="C17" s="11">
        <f>$B17</f>
        <v>2249</v>
      </c>
      <c r="D17" s="11">
        <f t="shared" ref="D17:M17" si="7">$B17</f>
        <v>2249</v>
      </c>
      <c r="E17" s="11">
        <f t="shared" si="7"/>
        <v>2249</v>
      </c>
      <c r="F17" s="11">
        <f t="shared" si="7"/>
        <v>2249</v>
      </c>
      <c r="G17" s="11">
        <f t="shared" si="7"/>
        <v>2249</v>
      </c>
      <c r="H17" s="11">
        <f t="shared" si="7"/>
        <v>2249</v>
      </c>
      <c r="I17" s="11">
        <f t="shared" si="7"/>
        <v>2249</v>
      </c>
      <c r="J17" s="11">
        <f t="shared" si="7"/>
        <v>2249</v>
      </c>
      <c r="K17" s="11">
        <f t="shared" si="7"/>
        <v>2249</v>
      </c>
      <c r="L17" s="11">
        <f t="shared" si="7"/>
        <v>2249</v>
      </c>
      <c r="M17" s="11">
        <f t="shared" si="7"/>
        <v>2249</v>
      </c>
      <c r="N17" s="12">
        <f>AVERAGE(B17:L17)</f>
        <v>2249</v>
      </c>
    </row>
    <row r="18" spans="1:14">
      <c r="A18" s="2" t="s">
        <v>28</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1</v>
      </c>
      <c r="L18" s="2">
        <f>'Entrada de $'!L16</f>
        <v>1</v>
      </c>
      <c r="M18" s="2">
        <f>'Entrada de $'!M16</f>
        <v>2</v>
      </c>
      <c r="N18" s="2">
        <f>SUM(B18:M18)</f>
        <v>4</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6"/>
  <sheetViews>
    <sheetView showGridLines="0" tabSelected="1" workbookViewId="0">
      <selection activeCell="B14" sqref="B14"/>
    </sheetView>
  </sheetViews>
  <sheetFormatPr defaultColWidth="8.85546875" defaultRowHeight="12.6"/>
  <cols>
    <col min="1" max="1" width="47.5703125" style="17" bestFit="1" customWidth="1"/>
    <col min="2" max="2" width="13.5703125" style="17" bestFit="1" customWidth="1"/>
    <col min="3" max="3" width="14.85546875" style="17" customWidth="1"/>
    <col min="4" max="6" width="13" style="17" customWidth="1"/>
    <col min="7" max="7" width="13.140625" style="17" bestFit="1" customWidth="1"/>
    <col min="8" max="16384" width="8.85546875" style="17"/>
  </cols>
  <sheetData>
    <row r="1" spans="1:6" ht="15.6">
      <c r="A1" s="23" t="s">
        <v>54</v>
      </c>
      <c r="B1" s="30"/>
      <c r="C1" s="30"/>
      <c r="D1" s="30"/>
      <c r="E1" s="30"/>
      <c r="F1" s="30"/>
    </row>
    <row r="3" spans="1:6">
      <c r="A3" s="30"/>
      <c r="B3" s="18" t="s">
        <v>55</v>
      </c>
      <c r="C3" s="18" t="s">
        <v>56</v>
      </c>
      <c r="D3" s="18" t="s">
        <v>57</v>
      </c>
      <c r="E3" s="18" t="s">
        <v>58</v>
      </c>
      <c r="F3" s="18" t="s">
        <v>59</v>
      </c>
    </row>
    <row r="4" spans="1:6">
      <c r="A4" s="31" t="s">
        <v>60</v>
      </c>
      <c r="B4" s="32">
        <f>'Entrada de $'!N5</f>
        <v>98792</v>
      </c>
      <c r="C4" s="32">
        <f>B4*(1+InformacoesBasicas!D23)</f>
        <v>217342.40000000002</v>
      </c>
      <c r="D4" s="32">
        <f>C4*(1+InformacoesBasicas!D24)</f>
        <v>391216.32000000007</v>
      </c>
      <c r="E4" s="32">
        <f>D4*(1+InformacoesBasicas!D25)</f>
        <v>586824.4800000001</v>
      </c>
      <c r="F4" s="32">
        <f>E4*(1+InformacoesBasicas!D26)</f>
        <v>762871.82400000014</v>
      </c>
    </row>
    <row r="5" spans="1:6">
      <c r="A5" s="30" t="s">
        <v>61</v>
      </c>
      <c r="B5" s="33">
        <f>IF(InformacoesBasicas!$B10=1,0.18,IF(InformacoesBasicas!$B10=2,0.05,IF(InformacoesBasicas!$B10=1,0.1,0.1)))*B4</f>
        <v>4939.6000000000004</v>
      </c>
      <c r="C5" s="33">
        <f>IF(InformacoesBasicas!$B10=1,0.18,IF(InformacoesBasicas!$B10=2,0.05,IF(InformacoesBasicas!$B10=1,0.1,0.1)))*C4</f>
        <v>10867.120000000003</v>
      </c>
      <c r="D5" s="33">
        <f>IF(InformacoesBasicas!$B10=1,0.18,IF(InformacoesBasicas!$B10=2,0.05,IF(InformacoesBasicas!$B10=1,0.1,0.1)))*D4</f>
        <v>19560.816000000003</v>
      </c>
      <c r="E5" s="33">
        <f>IF(InformacoesBasicas!$B10=1,0.18,IF(InformacoesBasicas!$B10=2,0.05,IF(InformacoesBasicas!$B10=1,0.1,0.1)))*E4</f>
        <v>29341.224000000006</v>
      </c>
      <c r="F5" s="33">
        <f>IF(InformacoesBasicas!$B10=1,0.18,IF(InformacoesBasicas!$B10=2,0.05,IF(InformacoesBasicas!$B10=1,0.1,0.1)))*F4</f>
        <v>38143.59120000001</v>
      </c>
    </row>
    <row r="6" spans="1:6">
      <c r="A6" s="31" t="s">
        <v>62</v>
      </c>
      <c r="B6" s="32">
        <f>B4-B5</f>
        <v>93852.4</v>
      </c>
      <c r="C6" s="32">
        <f>C4-C5</f>
        <v>206475.28000000003</v>
      </c>
      <c r="D6" s="32">
        <f>D4-D5</f>
        <v>371655.50400000007</v>
      </c>
      <c r="E6" s="32">
        <f>E4-E5</f>
        <v>557483.25600000005</v>
      </c>
      <c r="F6" s="32">
        <f>F4-F5</f>
        <v>724728.23280000011</v>
      </c>
    </row>
    <row r="7" spans="1:6">
      <c r="A7" s="34" t="s">
        <v>63</v>
      </c>
      <c r="B7" s="35">
        <f>'Calculo de Custo'!N6</f>
        <v>98792</v>
      </c>
      <c r="C7" s="33">
        <f>B7*(1+InformacoesBasicas!D37)</f>
        <v>109659.12000000001</v>
      </c>
      <c r="D7" s="33">
        <f>C7*(1+InformacoesBasicas!D38)</f>
        <v>121721.62320000002</v>
      </c>
      <c r="E7" s="33">
        <f>D7*(1+InformacoesBasicas!D39)</f>
        <v>135111.00175200004</v>
      </c>
      <c r="F7" s="33">
        <f>E7*(1+InformacoesBasicas!D40)</f>
        <v>149973.21194472007</v>
      </c>
    </row>
    <row r="8" spans="1:6">
      <c r="A8" s="30" t="s">
        <v>64</v>
      </c>
      <c r="B8" s="33">
        <f>'Saídas de $'!P12</f>
        <v>54272</v>
      </c>
      <c r="C8" s="33">
        <f>B8*(1+InformacoesBasicas!D30)</f>
        <v>81408</v>
      </c>
      <c r="D8" s="33">
        <f>C8*(1+InformacoesBasicas!D31)</f>
        <v>105830.40000000001</v>
      </c>
      <c r="E8" s="33">
        <f>D8*(1+InformacoesBasicas!D32)</f>
        <v>126996.48000000001</v>
      </c>
      <c r="F8" s="33">
        <f>E8*(1+InformacoesBasicas!D33)</f>
        <v>139696.12800000003</v>
      </c>
    </row>
    <row r="9" spans="1:6">
      <c r="A9" s="30" t="s">
        <v>65</v>
      </c>
      <c r="B9" s="33">
        <f>B6-B8-B7</f>
        <v>-59211.600000000006</v>
      </c>
      <c r="C9" s="33">
        <f>C6-C8-C7</f>
        <v>15408.160000000018</v>
      </c>
      <c r="D9" s="33">
        <f>D6-D8-D7</f>
        <v>144103.48080000002</v>
      </c>
      <c r="E9" s="33">
        <f>E6-E8-E7</f>
        <v>295375.774248</v>
      </c>
      <c r="F9" s="33">
        <f>F6-F8-F7</f>
        <v>435058.89285528002</v>
      </c>
    </row>
    <row r="10" spans="1:6">
      <c r="A10" s="30" t="s">
        <v>66</v>
      </c>
      <c r="B10" s="33">
        <f>IF(B9&gt;0,B9*0.25,0)</f>
        <v>0</v>
      </c>
      <c r="C10" s="33">
        <f>IF(C9&gt;0,C9*0.25,0)</f>
        <v>3852.0400000000045</v>
      </c>
      <c r="D10" s="33">
        <f>IF(D9&gt;0,D9*0.25,0)</f>
        <v>36025.870200000005</v>
      </c>
      <c r="E10" s="33">
        <f>IF(E9&gt;0,E9*0.25,0)</f>
        <v>73843.943562</v>
      </c>
      <c r="F10" s="33">
        <f>IF(F9&gt;0,F9*0.25,0)</f>
        <v>108764.72321382001</v>
      </c>
    </row>
    <row r="11" spans="1:6">
      <c r="A11" s="31" t="s">
        <v>67</v>
      </c>
      <c r="B11" s="32">
        <f>B9-B10</f>
        <v>-59211.600000000006</v>
      </c>
      <c r="C11" s="32">
        <f>C9-C10</f>
        <v>11556.120000000014</v>
      </c>
      <c r="D11" s="32">
        <f>D9-D10</f>
        <v>108077.61060000001</v>
      </c>
      <c r="E11" s="32">
        <f>E9-E10</f>
        <v>221531.830686</v>
      </c>
      <c r="F11" s="32">
        <f>F9-F10</f>
        <v>326294.16964146</v>
      </c>
    </row>
    <row r="14" spans="1:6" ht="15.6">
      <c r="A14" s="23" t="s">
        <v>68</v>
      </c>
      <c r="B14" s="30"/>
      <c r="C14" s="30"/>
      <c r="D14" s="30"/>
      <c r="E14" s="30"/>
      <c r="F14" s="30"/>
    </row>
    <row r="15" spans="1:6" ht="15.6">
      <c r="A15" s="23"/>
      <c r="B15" s="18" t="s">
        <v>55</v>
      </c>
      <c r="C15" s="18" t="s">
        <v>56</v>
      </c>
      <c r="D15" s="18" t="s">
        <v>57</v>
      </c>
      <c r="E15" s="18" t="s">
        <v>58</v>
      </c>
      <c r="F15" s="18" t="s">
        <v>59</v>
      </c>
    </row>
    <row r="16" spans="1:6">
      <c r="A16" s="31" t="s">
        <v>69</v>
      </c>
      <c r="B16" s="32">
        <f>B4</f>
        <v>98792</v>
      </c>
      <c r="C16" s="32">
        <f>C4</f>
        <v>217342.40000000002</v>
      </c>
      <c r="D16" s="32">
        <f>D4</f>
        <v>391216.32000000007</v>
      </c>
      <c r="E16" s="32">
        <f>E4</f>
        <v>586824.4800000001</v>
      </c>
      <c r="F16" s="32">
        <f>F4</f>
        <v>762871.82400000014</v>
      </c>
    </row>
    <row r="17" spans="1:10" ht="12.75">
      <c r="A17" s="30" t="s">
        <v>70</v>
      </c>
      <c r="B17" s="45">
        <f>B5+B8+B10+B7+'Saídas de $'!B3</f>
        <v>168003.6</v>
      </c>
      <c r="C17" s="45">
        <f>C5+C8+C10+C7</f>
        <v>205786.28000000003</v>
      </c>
      <c r="D17" s="45">
        <f>D5+D8+D10+D7</f>
        <v>283138.70940000005</v>
      </c>
      <c r="E17" s="45">
        <f>E5+E8+E10+E7</f>
        <v>365292.64931400004</v>
      </c>
      <c r="F17" s="45">
        <f>F5+F8+F10+F7</f>
        <v>436577.65435854014</v>
      </c>
      <c r="G17" s="30"/>
      <c r="H17" s="30"/>
      <c r="I17" s="30"/>
      <c r="J17" s="30"/>
    </row>
    <row r="18" spans="1:10" ht="12.75">
      <c r="A18" s="30" t="s">
        <v>71</v>
      </c>
      <c r="B18" s="45">
        <f>SUM('Saídas de $'!C$8:$C$10)</f>
        <v>0</v>
      </c>
      <c r="C18" s="45">
        <f>SUM('Saídas de $'!$C$10:D$12)</f>
        <v>3756</v>
      </c>
      <c r="D18" s="45">
        <f>SUM('Saídas de $'!$C$10:E$12)</f>
        <v>7562</v>
      </c>
      <c r="E18" s="45">
        <f>SUM('Saídas de $'!$C$10:F$12)</f>
        <v>14468</v>
      </c>
      <c r="F18" s="45">
        <f>SUM('Saídas de $'!$C$10:G$12)</f>
        <v>18424</v>
      </c>
      <c r="G18" s="45">
        <v>0</v>
      </c>
      <c r="H18" s="45">
        <v>0</v>
      </c>
      <c r="I18" s="45">
        <v>0</v>
      </c>
      <c r="J18" s="45">
        <v>0</v>
      </c>
    </row>
    <row r="19" spans="1:10">
      <c r="A19" s="31" t="s">
        <v>72</v>
      </c>
      <c r="B19" s="32">
        <f>B16-B17+B18</f>
        <v>-69211.600000000006</v>
      </c>
      <c r="C19" s="32">
        <f>C16-C17+C18</f>
        <v>15312.119999999995</v>
      </c>
      <c r="D19" s="32">
        <f>D16-D17+D18</f>
        <v>115639.61060000001</v>
      </c>
      <c r="E19" s="32">
        <f>E16-E17+E18</f>
        <v>235999.83068600006</v>
      </c>
      <c r="F19" s="32">
        <f>F16-F17+F18</f>
        <v>344718.16964146</v>
      </c>
      <c r="G19" s="30"/>
      <c r="H19" s="30"/>
      <c r="I19" s="30"/>
      <c r="J19" s="30"/>
    </row>
    <row r="23" spans="1:10">
      <c r="A23" s="36" t="s">
        <v>73</v>
      </c>
      <c r="B23" s="31"/>
      <c r="C23" s="37">
        <f>IRR(B56:G56)</f>
        <v>1.0138454463695883</v>
      </c>
      <c r="D23" s="31" t="s">
        <v>74</v>
      </c>
      <c r="E23" s="30"/>
      <c r="F23" s="30"/>
      <c r="G23" s="30"/>
      <c r="H23" s="30"/>
      <c r="I23" s="30"/>
      <c r="J23" s="30"/>
    </row>
    <row r="25" spans="1:10">
      <c r="A25" s="30"/>
      <c r="B25" s="30"/>
      <c r="C25" s="38"/>
      <c r="D25" s="30"/>
      <c r="E25" s="30"/>
      <c r="F25" s="30"/>
      <c r="G25" s="30"/>
      <c r="H25" s="30"/>
      <c r="I25" s="30"/>
      <c r="J25" s="30"/>
    </row>
    <row r="55" spans="1:7">
      <c r="A55" s="30" t="s">
        <v>75</v>
      </c>
      <c r="B55" s="30" t="s">
        <v>76</v>
      </c>
      <c r="C55" s="30" t="s">
        <v>77</v>
      </c>
      <c r="D55" s="30" t="s">
        <v>78</v>
      </c>
      <c r="E55" s="30" t="s">
        <v>79</v>
      </c>
      <c r="F55" s="30" t="s">
        <v>80</v>
      </c>
      <c r="G55" s="30" t="s">
        <v>81</v>
      </c>
    </row>
    <row r="56" spans="1:7">
      <c r="A56" s="30" t="s">
        <v>72</v>
      </c>
      <c r="B56" s="39">
        <f>-'Saídas de $'!B6</f>
        <v>-10000</v>
      </c>
      <c r="C56" s="39">
        <f>B11+'Saídas de $'!$P23</f>
        <v>-59211.600000000006</v>
      </c>
      <c r="D56" s="39">
        <f>C11+'Saídas de $'!$P23</f>
        <v>11556.120000000014</v>
      </c>
      <c r="E56" s="39">
        <f>D11+'Saídas de $'!$P23</f>
        <v>108077.61060000001</v>
      </c>
      <c r="F56" s="39">
        <f>E11+'Saídas de $'!$P23</f>
        <v>221531.830686</v>
      </c>
      <c r="G56" s="39">
        <f>F11+'Saídas de $'!$P23</f>
        <v>326294.16964146</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6FE68F-3837-4E9E-A53F-ACBE3AD45F63}"/>
</file>

<file path=customXml/itemProps2.xml><?xml version="1.0" encoding="utf-8"?>
<ds:datastoreItem xmlns:ds="http://schemas.openxmlformats.org/officeDocument/2006/customXml" ds:itemID="{DB325F99-34F1-4348-B785-A040380FDABF}"/>
</file>

<file path=customXml/itemProps3.xml><?xml version="1.0" encoding="utf-8"?>
<ds:datastoreItem xmlns:ds="http://schemas.openxmlformats.org/officeDocument/2006/customXml" ds:itemID="{CE823536-EC07-4845-95FB-C93722C0710C}"/>
</file>

<file path=docProps/app.xml><?xml version="1.0" encoding="utf-8"?>
<Properties xmlns="http://schemas.openxmlformats.org/officeDocument/2006/extended-properties" xmlns:vt="http://schemas.openxmlformats.org/officeDocument/2006/docPropsVTypes">
  <Application>Microsoft Excel Online</Application>
  <Manager/>
  <Company>Toshiba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Pedro Henrique Lucena Brandão</cp:lastModifiedBy>
  <cp:revision/>
  <dcterms:created xsi:type="dcterms:W3CDTF">2008-08-21T13:10:58Z</dcterms:created>
  <dcterms:modified xsi:type="dcterms:W3CDTF">2023-08-28T00:17:57Z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