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Camilo/Documents/Universidad/CFA Study Group/resumenes/"/>
    </mc:Choice>
  </mc:AlternateContent>
  <xr:revisionPtr revIDLastSave="0" documentId="13_ncr:1_{7A477F31-B077-9E40-8E34-154D533F5201}" xr6:coauthVersionLast="37" xr6:coauthVersionMax="37" xr10:uidLastSave="{00000000-0000-0000-0000-000000000000}"/>
  <bookViews>
    <workbookView xWindow="12860" yWindow="460" windowWidth="12660" windowHeight="14280" activeTab="1" xr2:uid="{42513A1C-6FD4-4C46-AC14-1E5AAC94E7B3}"/>
  </bookViews>
  <sheets>
    <sheet name="Sheet1" sheetId="1" r:id="rId1"/>
    <sheet name="Sheet2" sheetId="2" r:id="rId2"/>
    <sheet name="Sheet3"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5" i="2" l="1"/>
  <c r="K46" i="2"/>
  <c r="K47" i="2"/>
  <c r="K48" i="2"/>
  <c r="K44" i="2"/>
  <c r="J45" i="2"/>
  <c r="J46" i="2"/>
  <c r="J47" i="2"/>
  <c r="J48" i="2"/>
  <c r="J44" i="2"/>
  <c r="I45" i="2"/>
  <c r="I46" i="2"/>
  <c r="I47" i="2"/>
  <c r="I48" i="2"/>
  <c r="I44" i="2"/>
  <c r="H44" i="2"/>
  <c r="H45" i="2"/>
  <c r="H46" i="2"/>
  <c r="H47" i="2"/>
  <c r="H48" i="2"/>
  <c r="G45" i="2"/>
  <c r="G46" i="2"/>
  <c r="G47" i="2"/>
  <c r="G48" i="2"/>
  <c r="G44" i="2"/>
  <c r="F44" i="2"/>
  <c r="F45" i="2"/>
  <c r="F46" i="2"/>
  <c r="F47" i="2"/>
  <c r="F48" i="2"/>
  <c r="F43" i="2"/>
  <c r="F29" i="2"/>
  <c r="F37" i="2" s="1"/>
  <c r="E29" i="2"/>
  <c r="E37" i="2" s="1"/>
  <c r="E38" i="2"/>
  <c r="F38" i="2"/>
  <c r="E36" i="2"/>
  <c r="F36" i="2"/>
  <c r="D36" i="2"/>
  <c r="E34" i="2"/>
  <c r="F34" i="2"/>
  <c r="D34" i="2"/>
  <c r="D28" i="2"/>
  <c r="G27" i="2"/>
  <c r="D27" i="2"/>
  <c r="G26" i="2"/>
  <c r="D26" i="2"/>
  <c r="D29" i="2" s="1"/>
  <c r="D37" i="2" s="1"/>
  <c r="H23" i="2"/>
  <c r="D21" i="2"/>
  <c r="E21" i="2" s="1"/>
  <c r="G21" i="2" s="1"/>
  <c r="H21" i="2" s="1"/>
  <c r="F21" i="2"/>
  <c r="B21" i="2"/>
  <c r="F20" i="2"/>
  <c r="F19" i="2"/>
  <c r="F18" i="2"/>
  <c r="B19" i="2"/>
  <c r="B20" i="2"/>
  <c r="B18" i="2"/>
  <c r="D38" i="2" l="1"/>
  <c r="D40" i="2" s="1"/>
  <c r="D41" i="2" s="1"/>
  <c r="F40" i="2"/>
  <c r="F41" i="2" s="1"/>
  <c r="G29" i="2"/>
  <c r="E40" i="2"/>
  <c r="E41" i="2" s="1"/>
  <c r="B22" i="2"/>
  <c r="D18" i="2" s="1"/>
  <c r="E18" i="2" s="1"/>
  <c r="G18" i="2" s="1"/>
  <c r="H18" i="2" s="1"/>
  <c r="D19" i="2" s="1"/>
  <c r="E19" i="2" s="1"/>
  <c r="G19" i="2" s="1"/>
  <c r="H19" i="2" s="1"/>
  <c r="D20" i="2" s="1"/>
  <c r="E20" i="2" s="1"/>
  <c r="G20" i="2" s="1"/>
  <c r="H20" i="2" s="1"/>
  <c r="C5" i="2"/>
  <c r="D5" i="2" s="1"/>
  <c r="F5" i="2" s="1"/>
  <c r="E5" i="2"/>
  <c r="G5" i="2" s="1"/>
  <c r="C6" i="2" s="1"/>
  <c r="E6" i="2"/>
  <c r="E7" i="2"/>
  <c r="E8" i="2"/>
  <c r="E9" i="2"/>
  <c r="E10" i="2"/>
  <c r="E11" i="2"/>
  <c r="E12" i="2"/>
  <c r="D4" i="2"/>
  <c r="F4" i="2" s="1"/>
  <c r="E4" i="2"/>
  <c r="G4" i="2" s="1"/>
  <c r="C4" i="2"/>
  <c r="G3" i="2"/>
  <c r="F3" i="2"/>
  <c r="E3" i="2"/>
  <c r="D3" i="2"/>
  <c r="G6" i="2" l="1"/>
  <c r="C7" i="2" s="1"/>
  <c r="D6" i="2"/>
  <c r="F6" i="2" s="1"/>
  <c r="U20" i="1"/>
  <c r="C34" i="1"/>
  <c r="C33" i="1"/>
  <c r="D31" i="1"/>
  <c r="E28" i="1"/>
  <c r="E26" i="1"/>
  <c r="E23" i="1"/>
  <c r="E22" i="1"/>
  <c r="E21" i="1"/>
  <c r="E16" i="1"/>
  <c r="C13" i="1"/>
  <c r="C12" i="1"/>
  <c r="C8" i="1"/>
  <c r="G7" i="2" l="1"/>
  <c r="C8" i="2" s="1"/>
  <c r="D7" i="2"/>
  <c r="F7" i="2" s="1"/>
  <c r="D8" i="2" l="1"/>
  <c r="F8" i="2" s="1"/>
  <c r="G8" i="2"/>
  <c r="C9" i="2" s="1"/>
  <c r="G9" i="2" l="1"/>
  <c r="C10" i="2" s="1"/>
  <c r="D9" i="2"/>
  <c r="F9" i="2" s="1"/>
  <c r="G10" i="2" l="1"/>
  <c r="C11" i="2" s="1"/>
  <c r="D10" i="2"/>
  <c r="F10" i="2" s="1"/>
  <c r="D11" i="2" l="1"/>
  <c r="F11" i="2" s="1"/>
  <c r="G11" i="2"/>
  <c r="C12" i="2" s="1"/>
  <c r="D12" i="2" l="1"/>
  <c r="F12" i="2" s="1"/>
  <c r="G12" i="2"/>
</calcChain>
</file>

<file path=xl/sharedStrings.xml><?xml version="1.0" encoding="utf-8"?>
<sst xmlns="http://schemas.openxmlformats.org/spreadsheetml/2006/main" count="190" uniqueCount="147">
  <si>
    <t>Hoy</t>
  </si>
  <si>
    <t>pido</t>
  </si>
  <si>
    <t>compro</t>
  </si>
  <si>
    <t>Mañana</t>
  </si>
  <si>
    <t>Pago</t>
  </si>
  <si>
    <t>Vendo</t>
  </si>
  <si>
    <t>spot</t>
  </si>
  <si>
    <t>90 dias en 30 dias</t>
  </si>
  <si>
    <t>Pido prestado</t>
  </si>
  <si>
    <t>A</t>
  </si>
  <si>
    <t>Lo presto</t>
  </si>
  <si>
    <t>En 30 dias</t>
  </si>
  <si>
    <t>Me lo devuelven</t>
  </si>
  <si>
    <t>y ya tengo la tasa asegurada</t>
  </si>
  <si>
    <t>VF</t>
  </si>
  <si>
    <t>Entonces la tasa fwd en 30 días a 90 días</t>
  </si>
  <si>
    <t>Call</t>
  </si>
  <si>
    <t>Put</t>
  </si>
  <si>
    <t>An increase on the following variables has the following effect on the option value</t>
  </si>
  <si>
    <t>Increase</t>
  </si>
  <si>
    <t>Decrease</t>
  </si>
  <si>
    <t>Exercise price</t>
  </si>
  <si>
    <t>Risk free rate</t>
  </si>
  <si>
    <t>Volatiity of the underlying</t>
  </si>
  <si>
    <t>Price of underlying</t>
  </si>
  <si>
    <t>Time to expiration</t>
  </si>
  <si>
    <t>Increase*</t>
  </si>
  <si>
    <t>Benefits of holding asset**</t>
  </si>
  <si>
    <t>Costs of holding asset</t>
  </si>
  <si>
    <t>camilo camilo camilo cami</t>
  </si>
  <si>
    <t>inicial</t>
  </si>
  <si>
    <t>Interes</t>
  </si>
  <si>
    <t>Capital</t>
  </si>
  <si>
    <t>Final</t>
  </si>
  <si>
    <t>IFRS</t>
  </si>
  <si>
    <t>US GAAP</t>
  </si>
  <si>
    <t>Does not require a specific order for balance sheet accounts</t>
  </si>
  <si>
    <t>OCI can also be presented as part of the statement of changes in  equity</t>
  </si>
  <si>
    <t>Requres a classified balance sheet (current and non-current assets and liabilities, unless based on liquidity is more reliable).</t>
  </si>
  <si>
    <t>Performance elements: revenue and expenses</t>
  </si>
  <si>
    <t>Performance elements: revenue, expenses, gains, losses and compregensive income.</t>
  </si>
  <si>
    <t>Asset = resource</t>
  </si>
  <si>
    <t>Asset = PROBABLE future economic benefit.</t>
  </si>
  <si>
    <t>Prohibits ravaluations except for certain specific cases</t>
  </si>
  <si>
    <t>Measurement elements are consistent</t>
  </si>
  <si>
    <t>LIFO is not allowed</t>
  </si>
  <si>
    <t>LIFO is allowed but with the LIFO reserve</t>
  </si>
  <si>
    <t>Revenue is recognized when: There has been a transfer of risks and rewards of ownership of the goods. The entity has no effective control over the good. The amount of revenue can be measure reliable.  It is probable that there will be cash inflows from the transaction. Costs due to the transaction are measurable.</t>
  </si>
  <si>
    <t>Revenue is recognized when: There is evidence of an arrangement between buyer and seller. The product has been delivered or the service has been rendered. The price is determined or determinable. The seller is reasonably sure of collecting money</t>
  </si>
  <si>
    <t>If under percentage-of-compleition is not reliable, revenue is recognized as the costs are incurred (in the same magnitude and if they are expected to be recovered), so no profit is registered until all costs are recovered).</t>
  </si>
  <si>
    <t>If under percentage-of-compleition is not reliable, revenue is recognized until the contract is substantially finished, as well as cost. So costs are recognized in the balance sheet as increases in inventory and decreaes in cash. This is known as completed contract method.</t>
  </si>
  <si>
    <t>Topic</t>
  </si>
  <si>
    <t>BS order</t>
  </si>
  <si>
    <t>OCI</t>
  </si>
  <si>
    <t>Performance</t>
  </si>
  <si>
    <t>Asset definition</t>
  </si>
  <si>
    <t>Reavaluation</t>
  </si>
  <si>
    <t>Measurement</t>
  </si>
  <si>
    <t>Inventory valuation</t>
  </si>
  <si>
    <t>Revenue recognition</t>
  </si>
  <si>
    <t>Revenue under long-term contracts</t>
  </si>
  <si>
    <t>Revenue under installment sales</t>
  </si>
  <si>
    <t xml:space="preserve">Installments are separated into the discounted present value of each payment and an interest component. So, revenue attributable to the price is recognized the date that it was sold and the interest component is recognized over time </t>
  </si>
  <si>
    <t>When the seller has completed the significant activities in earning process and is assured to colext earning or able to estimate uncollectables, the revenue is recognized normaly. If not, the instalment method (the portion assigned for each period’s profit is assigned considering the percentage of the profit out of the sales multiplied by the installment) or the cost recovery method (profit is recognized once the payments exceed the cost of the product).</t>
  </si>
  <si>
    <t>Revenue under barter</t>
  </si>
  <si>
    <t>Transaction are measured on their fair value based on third party non-barter transactions of a similar asset</t>
  </si>
  <si>
    <t>It is recorded at fair value only if in the past, the company received cash for a similar transaction. If not, it is recorded at its carrying amount.</t>
  </si>
  <si>
    <t>Revenue on non-holding inventory companies</t>
  </si>
  <si>
    <t>If the company is the obligor under the contract, it bears inventory and credit risk , cann choose the supplier and establishes the price, then the revenue is reported as gross revenue. If not, it should be reproted as net revenue.</t>
  </si>
  <si>
    <t>Value PP&amp;E</t>
  </si>
  <si>
    <t>Two methods: cost model (asset is reported at cost - depreciation) and revaluation model (at its fair value).</t>
  </si>
  <si>
    <t>The ravaluation model is not permited.</t>
  </si>
  <si>
    <t>Each component of an asset should be depreciated separately</t>
  </si>
  <si>
    <t>Each component of an asset does not need to be depreciated separately</t>
  </si>
  <si>
    <t>Depreciation on assets</t>
  </si>
  <si>
    <t>Residual value and useful life review</t>
  </si>
  <si>
    <t>Once a year</t>
  </si>
  <si>
    <t>Not specified</t>
  </si>
  <si>
    <t>If a clear pattern connot be established, straight-line should be used</t>
  </si>
  <si>
    <t>Accelerated depreciation method</t>
  </si>
  <si>
    <t>EPS</t>
  </si>
  <si>
    <t>Needs to be presented</t>
  </si>
  <si>
    <t>Diluted EPS</t>
  </si>
  <si>
    <t>Instruments that re antidilutive should not be included in the calculation</t>
  </si>
  <si>
    <t>IS and OCI can be presented either as one or two statements. Changes in value of fixed assets by the revaluation model are included hear.</t>
  </si>
  <si>
    <t>Cash and cash equivalents fair value</t>
  </si>
  <si>
    <t>Market price</t>
  </si>
  <si>
    <t>The price received for selling the asset.</t>
  </si>
  <si>
    <t>Inventories measurement</t>
  </si>
  <si>
    <t>Lowest between cost and net realizable value</t>
  </si>
  <si>
    <t>Lowest between cost and market price.</t>
  </si>
  <si>
    <t>PP&amp;E measurement</t>
  </si>
  <si>
    <t>Only the cost model.</t>
  </si>
  <si>
    <t>Cost model (net of depreciatiton, impairment and costs to make the asset operable) or revaluation model (fair value net of depreciation and any change in value).</t>
  </si>
  <si>
    <t>Impairment presentation</t>
  </si>
  <si>
    <t>In the IS</t>
  </si>
  <si>
    <t>Investment property</t>
  </si>
  <si>
    <t>This asset is not defined</t>
  </si>
  <si>
    <t>Measured like PP&amp;E</t>
  </si>
  <si>
    <t>Intangibles measure</t>
  </si>
  <si>
    <t>Like PP&amp;E</t>
  </si>
  <si>
    <t>Like PP&amp;E. Revaluation model is only permitedif there is an active market for the asset.</t>
  </si>
  <si>
    <t>Interest and dividend payment CFS</t>
  </si>
  <si>
    <t>Interestd and dividend payment and receipts may be financing or operating activities, depending on the nature</t>
  </si>
  <si>
    <t>Interest paid and received and dividends received are reported as operating activities. Dividends payed, however, are considered financing activities.</t>
  </si>
  <si>
    <t>Banks ovredraft</t>
  </si>
  <si>
    <t>Part of cash equivalents</t>
  </si>
  <si>
    <t>Not considered as part of cash equivalents, goes to financing activities.</t>
  </si>
  <si>
    <t>Taxes paid in CFS</t>
  </si>
  <si>
    <t>Usually operating but can be allocated to investing or financing when identifiable</t>
  </si>
  <si>
    <t>CFS format</t>
  </si>
  <si>
    <t>Direct or indiret but direct encouraged. A reconsiliation of NI to cash flow from operating activites must be provided.</t>
  </si>
  <si>
    <t>Direct or indiret but direct encouraged. A reconciliation from the NI to the cash from operating activities is required.</t>
  </si>
  <si>
    <t>Inventory measurement</t>
  </si>
  <si>
    <t>The lower between cost and net relizable value (when going from relizable to cost, it is known as reversal write-down). If a decrease in value is recognized, it will be reported in the COGS or as a separate expense.</t>
  </si>
  <si>
    <r>
      <t xml:space="preserve">The lower between cost and </t>
    </r>
    <r>
      <rPr>
        <sz val="12"/>
        <color rgb="FFFF0000"/>
        <rFont val="Calibri (Body)_x0000_"/>
      </rPr>
      <t>market valu</t>
    </r>
    <r>
      <rPr>
        <sz val="12"/>
        <color theme="1"/>
        <rFont val="Calibri"/>
        <family val="2"/>
        <scheme val="minor"/>
      </rPr>
      <t>e. Reversal write-down is not permited.</t>
    </r>
  </si>
  <si>
    <t>Loan for construction</t>
  </si>
  <si>
    <t>If the proceeds from the loan are invested, its interest income can be capitalized to reduce the financial cost</t>
  </si>
  <si>
    <t>Does not allow it</t>
  </si>
  <si>
    <t>Intagibles developed internally</t>
  </si>
  <si>
    <t>Research is expensed and development is capitalized.</t>
  </si>
  <si>
    <t>In research and development costs are expensed (and are operatinf CFs), so the balance in the balance sheet when finishing the good will be lower. When it is software, development cost must be capitalized.</t>
  </si>
  <si>
    <t>Goodwill</t>
  </si>
  <si>
    <t>Is the residual of purchase price - assets. It also accounts for any intagible asset which is not recognizable.</t>
  </si>
  <si>
    <t>It is the same but if the goodwill arises from contractual or legal rights or if the item can be separated, the it should be separated.</t>
  </si>
  <si>
    <t>Expense</t>
  </si>
  <si>
    <t>Actual payment</t>
  </si>
  <si>
    <t>Diff</t>
  </si>
  <si>
    <t>Carrying beginning</t>
  </si>
  <si>
    <t>End</t>
  </si>
  <si>
    <t>net income</t>
  </si>
  <si>
    <t>TOTAL</t>
  </si>
  <si>
    <t>PARENT</t>
  </si>
  <si>
    <t>SUBS</t>
  </si>
  <si>
    <t>Part en sub</t>
  </si>
  <si>
    <t>Minority</t>
  </si>
  <si>
    <t>Assets</t>
  </si>
  <si>
    <t>Deuda</t>
  </si>
  <si>
    <t>Equity</t>
  </si>
  <si>
    <t>BS</t>
  </si>
  <si>
    <t>Activos</t>
  </si>
  <si>
    <t>Pasivos</t>
  </si>
  <si>
    <t>Total</t>
  </si>
  <si>
    <t>NI</t>
  </si>
  <si>
    <t>Output (units)</t>
  </si>
  <si>
    <t>Price ($/unit)</t>
  </si>
  <si>
    <t>Total Costs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</si>
</sst>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6">
    <font>
      <sz val="12"/>
      <color theme="1"/>
      <name val="Calibri"/>
      <family val="2"/>
      <scheme val="minor"/>
    </font>
    <font>
      <sz val="12"/>
      <color theme="1"/>
      <name val="Calibri"/>
      <family val="2"/>
      <scheme val="minor"/>
    </font>
    <font>
      <b/>
      <sz val="18"/>
      <color rgb="FF000000"/>
      <name val="Arial"/>
      <family val="2"/>
    </font>
    <font>
      <sz val="12"/>
      <color rgb="FFFF0000"/>
      <name val="Calibri (Body)_x0000_"/>
    </font>
    <font>
      <b/>
      <sz val="16"/>
      <color rgb="FF53565A"/>
      <name val="Arial"/>
      <family val="2"/>
    </font>
    <font>
      <sz val="16"/>
      <color rgb="FF53565A"/>
      <name val="Arial"/>
      <family val="2"/>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1" fontId="1" fillId="0" borderId="0" applyFont="0" applyFill="0" applyBorder="0" applyAlignment="0" applyProtection="0"/>
  </cellStyleXfs>
  <cellXfs count="18">
    <xf numFmtId="0" fontId="0" fillId="0" borderId="0" xfId="0"/>
    <xf numFmtId="0" fontId="0" fillId="0" borderId="0" xfId="0" applyAlignment="1">
      <alignment horizontal="center"/>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textRotation="90"/>
    </xf>
    <xf numFmtId="41" fontId="2" fillId="0" borderId="0" xfId="1" applyFont="1"/>
    <xf numFmtId="9" fontId="0" fillId="0" borderId="0" xfId="0" applyNumberFormat="1"/>
    <xf numFmtId="41" fontId="0" fillId="0" borderId="0" xfId="1" applyFont="1"/>
    <xf numFmtId="0" fontId="0" fillId="2" borderId="0" xfId="0" applyFill="1"/>
    <xf numFmtId="41" fontId="0" fillId="0" borderId="0" xfId="0" applyNumberFormat="1"/>
    <xf numFmtId="0" fontId="4" fillId="0" borderId="0" xfId="0" applyFont="1"/>
    <xf numFmtId="0" fontId="5" fillId="0" borderId="0" xfId="0" applyFont="1"/>
    <xf numFmtId="3" fontId="0" fillId="0" borderId="0" xfId="0" applyNumberFormat="1"/>
    <xf numFmtId="3" fontId="5" fillId="0" borderId="0" xfId="0" applyNumberFormat="1" applyFont="1"/>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8FF4E-AA93-3043-94EB-92AFE46A9A49}">
  <dimension ref="B3:V34"/>
  <sheetViews>
    <sheetView workbookViewId="0">
      <selection activeCell="I15" sqref="I15"/>
    </sheetView>
  </sheetViews>
  <sheetFormatPr baseColWidth="10" defaultRowHeight="16"/>
  <cols>
    <col min="9" max="15" width="14.1640625" customWidth="1"/>
    <col min="22" max="22" width="153" bestFit="1" customWidth="1"/>
  </cols>
  <sheetData>
    <row r="3" spans="2:22">
      <c r="B3">
        <v>11</v>
      </c>
      <c r="C3">
        <v>10</v>
      </c>
      <c r="D3">
        <v>0.05</v>
      </c>
    </row>
    <row r="5" spans="2:22">
      <c r="B5" t="s">
        <v>0</v>
      </c>
    </row>
    <row r="6" spans="2:22">
      <c r="B6" t="s">
        <v>1</v>
      </c>
      <c r="C6">
        <v>10</v>
      </c>
      <c r="H6" s="1"/>
      <c r="I6" s="1"/>
      <c r="J6" s="1"/>
      <c r="K6" s="1"/>
      <c r="L6" s="1"/>
      <c r="M6" s="1"/>
      <c r="N6" s="1"/>
      <c r="O6" s="1"/>
    </row>
    <row r="7" spans="2:22">
      <c r="B7" t="s">
        <v>2</v>
      </c>
      <c r="C7">
        <v>-10</v>
      </c>
      <c r="H7" s="1"/>
      <c r="I7" s="4" t="s">
        <v>18</v>
      </c>
      <c r="J7" s="4"/>
      <c r="K7" s="4"/>
      <c r="L7" s="4"/>
      <c r="M7" s="4"/>
      <c r="N7" s="4"/>
      <c r="O7" s="4"/>
    </row>
    <row r="8" spans="2:22" s="2" customFormat="1" ht="34">
      <c r="C8" s="2">
        <f>C7+C6</f>
        <v>0</v>
      </c>
      <c r="H8" s="3"/>
      <c r="I8" s="5" t="s">
        <v>24</v>
      </c>
      <c r="J8" s="5" t="s">
        <v>21</v>
      </c>
      <c r="K8" s="5" t="s">
        <v>22</v>
      </c>
      <c r="L8" s="5" t="s">
        <v>23</v>
      </c>
      <c r="M8" s="5" t="s">
        <v>25</v>
      </c>
      <c r="N8" s="5" t="s">
        <v>27</v>
      </c>
      <c r="O8" s="5" t="s">
        <v>28</v>
      </c>
    </row>
    <row r="9" spans="2:22">
      <c r="H9" s="6" t="s">
        <v>16</v>
      </c>
      <c r="I9" s="6" t="s">
        <v>19</v>
      </c>
      <c r="J9" s="6" t="s">
        <v>20</v>
      </c>
      <c r="K9" s="6" t="s">
        <v>19</v>
      </c>
      <c r="L9" s="6" t="s">
        <v>19</v>
      </c>
      <c r="M9" s="6" t="s">
        <v>19</v>
      </c>
      <c r="N9" s="6" t="s">
        <v>20</v>
      </c>
      <c r="O9" s="6" t="s">
        <v>19</v>
      </c>
    </row>
    <row r="10" spans="2:22">
      <c r="B10" t="s">
        <v>3</v>
      </c>
      <c r="H10" s="6" t="s">
        <v>17</v>
      </c>
      <c r="I10" s="6" t="s">
        <v>20</v>
      </c>
      <c r="J10" s="6" t="s">
        <v>19</v>
      </c>
      <c r="K10" s="6" t="s">
        <v>20</v>
      </c>
      <c r="L10" s="6" t="s">
        <v>19</v>
      </c>
      <c r="M10" s="6" t="s">
        <v>26</v>
      </c>
      <c r="N10" s="6" t="s">
        <v>19</v>
      </c>
      <c r="O10" s="6" t="s">
        <v>20</v>
      </c>
    </row>
    <row r="12" spans="2:22">
      <c r="B12" t="s">
        <v>4</v>
      </c>
      <c r="C12">
        <f>-C3*(1+D3)</f>
        <v>-10.5</v>
      </c>
      <c r="Q12" s="1"/>
      <c r="R12" s="3"/>
      <c r="S12" s="6" t="s">
        <v>16</v>
      </c>
      <c r="T12" s="6" t="s">
        <v>17</v>
      </c>
    </row>
    <row r="13" spans="2:22" ht="60" customHeight="1">
      <c r="B13" t="s">
        <v>5</v>
      </c>
      <c r="C13">
        <f>B3</f>
        <v>11</v>
      </c>
      <c r="Q13" s="8" t="s">
        <v>18</v>
      </c>
      <c r="R13" s="5" t="s">
        <v>24</v>
      </c>
      <c r="S13" s="7" t="s">
        <v>19</v>
      </c>
      <c r="T13" s="7" t="s">
        <v>20</v>
      </c>
    </row>
    <row r="14" spans="2:22" ht="60" customHeight="1">
      <c r="Q14" s="8"/>
      <c r="R14" s="5" t="s">
        <v>21</v>
      </c>
      <c r="S14" s="7" t="s">
        <v>20</v>
      </c>
      <c r="T14" s="7" t="s">
        <v>19</v>
      </c>
    </row>
    <row r="15" spans="2:22" ht="60" customHeight="1">
      <c r="Q15" s="8"/>
      <c r="R15" s="5" t="s">
        <v>22</v>
      </c>
      <c r="S15" s="7" t="s">
        <v>19</v>
      </c>
      <c r="T15" s="7" t="s">
        <v>20</v>
      </c>
    </row>
    <row r="16" spans="2:22" ht="60" customHeight="1">
      <c r="C16" t="s">
        <v>6</v>
      </c>
      <c r="D16">
        <v>0.05</v>
      </c>
      <c r="E16">
        <f>E18/(1+D16/365*30)</f>
        <v>99.590723055934518</v>
      </c>
      <c r="Q16" s="8"/>
      <c r="R16" s="5" t="s">
        <v>23</v>
      </c>
      <c r="S16" s="7" t="s">
        <v>19</v>
      </c>
      <c r="T16" s="7" t="s">
        <v>19</v>
      </c>
      <c r="V16" s="9">
        <v>9.0462569716653197E+74</v>
      </c>
    </row>
    <row r="17" spans="3:22" ht="60" customHeight="1">
      <c r="Q17" s="8"/>
      <c r="R17" s="5" t="s">
        <v>25</v>
      </c>
      <c r="S17" s="7" t="s">
        <v>19</v>
      </c>
      <c r="T17" s="7" t="s">
        <v>26</v>
      </c>
    </row>
    <row r="18" spans="3:22" ht="60" customHeight="1">
      <c r="C18" t="s">
        <v>7</v>
      </c>
      <c r="E18">
        <v>100</v>
      </c>
      <c r="Q18" s="8"/>
      <c r="R18" s="5" t="s">
        <v>27</v>
      </c>
      <c r="S18" s="7" t="s">
        <v>20</v>
      </c>
      <c r="T18" s="7" t="s">
        <v>19</v>
      </c>
    </row>
    <row r="19" spans="3:22" ht="60" customHeight="1">
      <c r="Q19" s="8"/>
      <c r="R19" s="5" t="s">
        <v>28</v>
      </c>
      <c r="S19" s="7" t="s">
        <v>19</v>
      </c>
      <c r="T19" s="7" t="s">
        <v>20</v>
      </c>
    </row>
    <row r="20" spans="3:22">
      <c r="C20" t="s">
        <v>0</v>
      </c>
      <c r="U20" t="e">
        <f>coun</f>
        <v>#NAME?</v>
      </c>
      <c r="V20" t="s">
        <v>29</v>
      </c>
    </row>
    <row r="21" spans="3:22">
      <c r="C21" t="s">
        <v>8</v>
      </c>
      <c r="E21">
        <f>E16</f>
        <v>99.590723055934518</v>
      </c>
    </row>
    <row r="22" spans="3:22">
      <c r="C22" t="s">
        <v>9</v>
      </c>
      <c r="E22">
        <f>D16</f>
        <v>0.05</v>
      </c>
    </row>
    <row r="23" spans="3:22">
      <c r="C23" t="s">
        <v>10</v>
      </c>
      <c r="E23">
        <f>-E21</f>
        <v>-99.590723055934518</v>
      </c>
    </row>
    <row r="25" spans="3:22">
      <c r="C25" t="s">
        <v>11</v>
      </c>
    </row>
    <row r="26" spans="3:22">
      <c r="C26" t="s">
        <v>12</v>
      </c>
      <c r="E26">
        <f>-E23*(1+E22/365*30)</f>
        <v>100</v>
      </c>
    </row>
    <row r="27" spans="3:22">
      <c r="C27" t="s">
        <v>13</v>
      </c>
    </row>
    <row r="28" spans="3:22">
      <c r="C28" t="s">
        <v>14</v>
      </c>
      <c r="E28">
        <f>E21*(1+E22/365*120)</f>
        <v>101.22783083219645</v>
      </c>
    </row>
    <row r="30" spans="3:22">
      <c r="C30" t="s">
        <v>15</v>
      </c>
    </row>
    <row r="31" spans="3:22">
      <c r="D31">
        <f>(E28/E26-1)/90*365</f>
        <v>4.9795361527966799E-2</v>
      </c>
    </row>
    <row r="32" spans="3:22">
      <c r="C32">
        <v>100</v>
      </c>
    </row>
    <row r="33" spans="3:3">
      <c r="C33">
        <f>C32*(1+D16/365*30)*(1+D31/365*90)</f>
        <v>101.64383561643834</v>
      </c>
    </row>
    <row r="34" spans="3:3">
      <c r="C34">
        <f>C32*(1+D16/365*120)</f>
        <v>101.64383561643835</v>
      </c>
    </row>
  </sheetData>
  <mergeCells count="2">
    <mergeCell ref="I7:O7"/>
    <mergeCell ref="Q13:Q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DEAA-F82B-BB40-9825-BA8F15177F7E}">
  <dimension ref="A1:K48"/>
  <sheetViews>
    <sheetView tabSelected="1" workbookViewId="0">
      <selection activeCell="K44" sqref="K44"/>
    </sheetView>
  </sheetViews>
  <sheetFormatPr baseColWidth="10" defaultRowHeight="16"/>
  <cols>
    <col min="8" max="8" width="23.6640625" customWidth="1"/>
  </cols>
  <sheetData>
    <row r="1" spans="2:7">
      <c r="D1" s="10">
        <v>0.01</v>
      </c>
    </row>
    <row r="2" spans="2:7">
      <c r="C2" t="s">
        <v>30</v>
      </c>
      <c r="D2" t="s">
        <v>31</v>
      </c>
      <c r="E2" t="s">
        <v>32</v>
      </c>
      <c r="F2" t="s">
        <v>4</v>
      </c>
      <c r="G2" t="s">
        <v>33</v>
      </c>
    </row>
    <row r="3" spans="2:7">
      <c r="B3">
        <v>1</v>
      </c>
      <c r="C3">
        <v>1000</v>
      </c>
      <c r="D3">
        <f>$D$1*C3</f>
        <v>10</v>
      </c>
      <c r="E3">
        <f>100</f>
        <v>100</v>
      </c>
      <c r="F3">
        <f>SUM(D3:E3)</f>
        <v>110</v>
      </c>
      <c r="G3">
        <f>C3-E3</f>
        <v>900</v>
      </c>
    </row>
    <row r="4" spans="2:7">
      <c r="B4">
        <v>2</v>
      </c>
      <c r="C4">
        <f>G3</f>
        <v>900</v>
      </c>
      <c r="D4">
        <f>$D$1*C4</f>
        <v>9</v>
      </c>
      <c r="E4">
        <f>100</f>
        <v>100</v>
      </c>
      <c r="F4">
        <f>SUM(D4:E4)</f>
        <v>109</v>
      </c>
      <c r="G4">
        <f>C4-E4</f>
        <v>800</v>
      </c>
    </row>
    <row r="5" spans="2:7">
      <c r="B5">
        <v>3</v>
      </c>
      <c r="C5">
        <f t="shared" ref="C5:C12" si="0">G4</f>
        <v>800</v>
      </c>
      <c r="D5">
        <f t="shared" ref="D5:D12" si="1">$D$1*C5</f>
        <v>8</v>
      </c>
      <c r="E5">
        <f>100</f>
        <v>100</v>
      </c>
      <c r="F5">
        <f t="shared" ref="F5:F12" si="2">SUM(D5:E5)</f>
        <v>108</v>
      </c>
      <c r="G5">
        <f t="shared" ref="G5:G12" si="3">C5-E5</f>
        <v>700</v>
      </c>
    </row>
    <row r="6" spans="2:7">
      <c r="B6">
        <v>4</v>
      </c>
      <c r="C6">
        <f t="shared" si="0"/>
        <v>700</v>
      </c>
      <c r="D6">
        <f t="shared" si="1"/>
        <v>7</v>
      </c>
      <c r="E6">
        <f>100</f>
        <v>100</v>
      </c>
      <c r="F6">
        <f t="shared" si="2"/>
        <v>107</v>
      </c>
      <c r="G6">
        <f t="shared" si="3"/>
        <v>600</v>
      </c>
    </row>
    <row r="7" spans="2:7">
      <c r="B7">
        <v>5</v>
      </c>
      <c r="C7">
        <f t="shared" si="0"/>
        <v>600</v>
      </c>
      <c r="D7">
        <f t="shared" si="1"/>
        <v>6</v>
      </c>
      <c r="E7">
        <f>100</f>
        <v>100</v>
      </c>
      <c r="F7">
        <f t="shared" si="2"/>
        <v>106</v>
      </c>
      <c r="G7">
        <f t="shared" si="3"/>
        <v>500</v>
      </c>
    </row>
    <row r="8" spans="2:7">
      <c r="B8">
        <v>6</v>
      </c>
      <c r="C8">
        <f t="shared" si="0"/>
        <v>500</v>
      </c>
      <c r="D8">
        <f t="shared" si="1"/>
        <v>5</v>
      </c>
      <c r="E8">
        <f>100</f>
        <v>100</v>
      </c>
      <c r="F8">
        <f t="shared" si="2"/>
        <v>105</v>
      </c>
      <c r="G8">
        <f t="shared" si="3"/>
        <v>400</v>
      </c>
    </row>
    <row r="9" spans="2:7">
      <c r="B9">
        <v>7</v>
      </c>
      <c r="C9">
        <f t="shared" si="0"/>
        <v>400</v>
      </c>
      <c r="D9">
        <f t="shared" si="1"/>
        <v>4</v>
      </c>
      <c r="E9">
        <f>100</f>
        <v>100</v>
      </c>
      <c r="F9">
        <f t="shared" si="2"/>
        <v>104</v>
      </c>
      <c r="G9">
        <f t="shared" si="3"/>
        <v>300</v>
      </c>
    </row>
    <row r="10" spans="2:7">
      <c r="B10">
        <v>8</v>
      </c>
      <c r="C10">
        <f t="shared" si="0"/>
        <v>300</v>
      </c>
      <c r="D10">
        <f t="shared" si="1"/>
        <v>3</v>
      </c>
      <c r="E10">
        <f>100</f>
        <v>100</v>
      </c>
      <c r="F10">
        <f t="shared" si="2"/>
        <v>103</v>
      </c>
      <c r="G10">
        <f t="shared" si="3"/>
        <v>200</v>
      </c>
    </row>
    <row r="11" spans="2:7">
      <c r="B11">
        <v>9</v>
      </c>
      <c r="C11">
        <f t="shared" si="0"/>
        <v>200</v>
      </c>
      <c r="D11">
        <f t="shared" si="1"/>
        <v>2</v>
      </c>
      <c r="E11">
        <f>100</f>
        <v>100</v>
      </c>
      <c r="F11">
        <f t="shared" si="2"/>
        <v>102</v>
      </c>
      <c r="G11">
        <f t="shared" si="3"/>
        <v>100</v>
      </c>
    </row>
    <row r="12" spans="2:7">
      <c r="B12">
        <v>10</v>
      </c>
      <c r="C12">
        <f t="shared" si="0"/>
        <v>100</v>
      </c>
      <c r="D12">
        <f t="shared" si="1"/>
        <v>1</v>
      </c>
      <c r="E12">
        <f>100</f>
        <v>100</v>
      </c>
      <c r="F12">
        <f t="shared" si="2"/>
        <v>101</v>
      </c>
      <c r="G12">
        <f t="shared" si="3"/>
        <v>0</v>
      </c>
    </row>
    <row r="15" spans="2:7">
      <c r="C15" s="10"/>
    </row>
    <row r="16" spans="2:7">
      <c r="B16" s="10">
        <v>0.04</v>
      </c>
    </row>
    <row r="17" spans="1:8">
      <c r="D17" t="s">
        <v>128</v>
      </c>
      <c r="E17" t="s">
        <v>125</v>
      </c>
      <c r="F17" t="s">
        <v>126</v>
      </c>
      <c r="G17" t="s">
        <v>127</v>
      </c>
      <c r="H17" t="s">
        <v>129</v>
      </c>
    </row>
    <row r="18" spans="1:8">
      <c r="A18">
        <v>1</v>
      </c>
      <c r="B18">
        <f>C18/(1+$B$16)^A18</f>
        <v>4.8076923076923075</v>
      </c>
      <c r="C18">
        <v>5</v>
      </c>
      <c r="D18">
        <f>B22</f>
        <v>103.62989522425684</v>
      </c>
      <c r="E18">
        <f>D18*$B$16</f>
        <v>4.1451958089702741</v>
      </c>
      <c r="F18">
        <f>C18</f>
        <v>5</v>
      </c>
      <c r="G18">
        <f>F18-E18</f>
        <v>0.85480419102972593</v>
      </c>
      <c r="H18" s="11">
        <f>D18-G18</f>
        <v>102.77509103322711</v>
      </c>
    </row>
    <row r="19" spans="1:8">
      <c r="A19">
        <v>2</v>
      </c>
      <c r="B19">
        <f t="shared" ref="B19:B21" si="4">C19/(1+$B$16)^A19</f>
        <v>4.6227810650887573</v>
      </c>
      <c r="C19">
        <v>5</v>
      </c>
      <c r="D19" s="13">
        <f>H18</f>
        <v>102.77509103322711</v>
      </c>
      <c r="E19">
        <f>D19*$B$16</f>
        <v>4.1110036413290842</v>
      </c>
      <c r="F19">
        <f>C19</f>
        <v>5</v>
      </c>
      <c r="G19">
        <f>F19-E19</f>
        <v>0.88899635867091575</v>
      </c>
      <c r="H19" s="11">
        <f>D19-G19</f>
        <v>101.8860946745562</v>
      </c>
    </row>
    <row r="20" spans="1:8">
      <c r="A20">
        <v>3</v>
      </c>
      <c r="B20">
        <f t="shared" si="4"/>
        <v>4.4449817933545743</v>
      </c>
      <c r="C20">
        <v>5</v>
      </c>
      <c r="D20" s="13">
        <f>H19</f>
        <v>101.8860946745562</v>
      </c>
      <c r="E20">
        <f>D20*$B$16</f>
        <v>4.0754437869822482</v>
      </c>
      <c r="F20">
        <f>C20</f>
        <v>5</v>
      </c>
      <c r="G20">
        <f>F20-E20</f>
        <v>0.92455621301775182</v>
      </c>
      <c r="H20" s="11">
        <f>D20-G20</f>
        <v>100.96153846153845</v>
      </c>
    </row>
    <row r="21" spans="1:8">
      <c r="A21">
        <v>4</v>
      </c>
      <c r="B21">
        <f>(100+C21)/(1+$B$16)^A21</f>
        <v>89.754440058121205</v>
      </c>
      <c r="C21">
        <v>5</v>
      </c>
      <c r="D21" s="13">
        <f>H20</f>
        <v>100.96153846153845</v>
      </c>
      <c r="E21">
        <f>D21*$B$16</f>
        <v>4.0384615384615383</v>
      </c>
      <c r="F21">
        <f>C21</f>
        <v>5</v>
      </c>
      <c r="G21">
        <f>F21-E21</f>
        <v>0.96153846153846168</v>
      </c>
      <c r="H21" s="11">
        <f>D21-G21</f>
        <v>99.999999999999986</v>
      </c>
    </row>
    <row r="22" spans="1:8">
      <c r="B22">
        <f>SUM(B18:B21)</f>
        <v>103.62989522425684</v>
      </c>
      <c r="H22">
        <v>100</v>
      </c>
    </row>
    <row r="23" spans="1:8">
      <c r="H23" s="11" t="b">
        <f>H22=H21</f>
        <v>1</v>
      </c>
    </row>
    <row r="24" spans="1:8">
      <c r="C24">
        <v>100</v>
      </c>
      <c r="E24" t="s">
        <v>134</v>
      </c>
      <c r="F24" s="10">
        <v>0.7</v>
      </c>
    </row>
    <row r="25" spans="1:8">
      <c r="D25" t="s">
        <v>131</v>
      </c>
      <c r="E25" t="s">
        <v>132</v>
      </c>
      <c r="F25" t="s">
        <v>133</v>
      </c>
      <c r="G25" t="s">
        <v>135</v>
      </c>
    </row>
    <row r="26" spans="1:8">
      <c r="C26" t="s">
        <v>130</v>
      </c>
      <c r="D26" s="11">
        <f>SUM(E26:F26)</f>
        <v>52000</v>
      </c>
      <c r="E26" s="11">
        <v>50000</v>
      </c>
      <c r="F26" s="11">
        <v>2000</v>
      </c>
      <c r="G26" s="11">
        <f>F26*(1-$F$24)</f>
        <v>600.00000000000011</v>
      </c>
    </row>
    <row r="27" spans="1:8">
      <c r="C27" t="s">
        <v>136</v>
      </c>
      <c r="D27" s="11">
        <f>SUM(E27:F27)</f>
        <v>94000</v>
      </c>
      <c r="E27" s="11">
        <v>90000</v>
      </c>
      <c r="F27" s="11">
        <v>4000</v>
      </c>
      <c r="G27" s="11">
        <f>F27*(1-$F$24)</f>
        <v>1200.0000000000002</v>
      </c>
    </row>
    <row r="28" spans="1:8">
      <c r="C28" t="s">
        <v>137</v>
      </c>
      <c r="D28" s="11">
        <f>SUM(E28:F28)</f>
        <v>31000</v>
      </c>
      <c r="E28" s="11">
        <v>30000</v>
      </c>
      <c r="F28" s="11">
        <v>1000</v>
      </c>
      <c r="G28" s="11"/>
    </row>
    <row r="29" spans="1:8">
      <c r="C29" t="s">
        <v>138</v>
      </c>
      <c r="D29" s="11">
        <f>D27-D28-D26</f>
        <v>11000</v>
      </c>
      <c r="E29" s="11">
        <f>E27-E28-E26</f>
        <v>10000</v>
      </c>
      <c r="F29" s="11">
        <f>F27-F28-F26</f>
        <v>1000</v>
      </c>
      <c r="G29" s="11">
        <f>F29*(1-$F$24)</f>
        <v>300.00000000000006</v>
      </c>
    </row>
    <row r="30" spans="1:8">
      <c r="D30" s="11"/>
      <c r="E30" s="11"/>
      <c r="F30" s="11"/>
      <c r="G30" s="11"/>
    </row>
    <row r="31" spans="1:8">
      <c r="D31" s="11"/>
      <c r="E31" s="11"/>
      <c r="F31" s="11"/>
      <c r="G31" s="11"/>
    </row>
    <row r="32" spans="1:8">
      <c r="C32" t="s">
        <v>139</v>
      </c>
      <c r="D32" s="11"/>
      <c r="E32" s="11"/>
      <c r="F32" s="11"/>
      <c r="G32" s="11"/>
    </row>
    <row r="33" spans="3:11">
      <c r="D33" s="11"/>
      <c r="E33" s="11"/>
      <c r="F33" s="11"/>
      <c r="G33" s="11"/>
    </row>
    <row r="34" spans="3:11">
      <c r="C34" t="s">
        <v>140</v>
      </c>
      <c r="D34" s="11">
        <f>D27</f>
        <v>94000</v>
      </c>
      <c r="E34" s="11">
        <f t="shared" ref="E34:F34" si="5">E27</f>
        <v>90000</v>
      </c>
      <c r="F34" s="11">
        <f t="shared" si="5"/>
        <v>4000</v>
      </c>
      <c r="G34" s="11"/>
    </row>
    <row r="35" spans="3:11">
      <c r="D35" s="11"/>
      <c r="E35" s="11"/>
      <c r="F35" s="11"/>
      <c r="G35" s="11"/>
    </row>
    <row r="36" spans="3:11">
      <c r="C36" t="s">
        <v>141</v>
      </c>
      <c r="D36" s="11">
        <f>D28</f>
        <v>31000</v>
      </c>
      <c r="E36" s="11">
        <f t="shared" ref="E36:F37" si="6">E28</f>
        <v>30000</v>
      </c>
      <c r="F36" s="11">
        <f t="shared" si="6"/>
        <v>1000</v>
      </c>
      <c r="G36" s="11"/>
    </row>
    <row r="37" spans="3:11">
      <c r="C37" t="s">
        <v>138</v>
      </c>
      <c r="D37" s="11">
        <f>D29</f>
        <v>11000</v>
      </c>
      <c r="E37" s="11">
        <f t="shared" si="6"/>
        <v>10000</v>
      </c>
      <c r="F37" s="11">
        <f t="shared" si="6"/>
        <v>1000</v>
      </c>
      <c r="G37" s="11"/>
    </row>
    <row r="38" spans="3:11">
      <c r="C38" t="s">
        <v>143</v>
      </c>
      <c r="D38" s="13">
        <f>D26</f>
        <v>52000</v>
      </c>
      <c r="E38" s="13">
        <f t="shared" ref="E38:F38" si="7">E26</f>
        <v>50000</v>
      </c>
      <c r="F38" s="13">
        <f t="shared" si="7"/>
        <v>2000</v>
      </c>
      <c r="G38" s="11"/>
    </row>
    <row r="39" spans="3:11">
      <c r="C39" t="s">
        <v>135</v>
      </c>
      <c r="D39" s="11"/>
      <c r="E39" s="11"/>
      <c r="F39" s="11"/>
      <c r="G39" s="11"/>
    </row>
    <row r="40" spans="3:11">
      <c r="C40" t="s">
        <v>142</v>
      </c>
      <c r="D40" s="11">
        <f>SUM(D36:D39)</f>
        <v>94000</v>
      </c>
      <c r="E40" s="11">
        <f>SUM(E36:E39)</f>
        <v>90000</v>
      </c>
      <c r="F40" s="11">
        <f>SUM(F36:F39)</f>
        <v>4000</v>
      </c>
      <c r="G40" s="11"/>
    </row>
    <row r="41" spans="3:11">
      <c r="D41" s="11">
        <f>D40-D34</f>
        <v>0</v>
      </c>
      <c r="E41" s="11">
        <f>E40-E34</f>
        <v>0</v>
      </c>
      <c r="F41" s="11">
        <f>F40-F34</f>
        <v>0</v>
      </c>
    </row>
    <row r="42" spans="3:11" ht="20">
      <c r="C42" s="14" t="s">
        <v>144</v>
      </c>
      <c r="D42" s="14" t="s">
        <v>145</v>
      </c>
      <c r="E42" s="14" t="s">
        <v>146</v>
      </c>
    </row>
    <row r="43" spans="3:11" ht="20">
      <c r="C43" s="15">
        <v>0</v>
      </c>
      <c r="D43" s="17">
        <v>3000</v>
      </c>
      <c r="E43" s="15">
        <v>600</v>
      </c>
      <c r="F43">
        <f>D43*C43</f>
        <v>0</v>
      </c>
    </row>
    <row r="44" spans="3:11" ht="20">
      <c r="C44" s="15">
        <v>20</v>
      </c>
      <c r="D44" s="17">
        <v>2800</v>
      </c>
      <c r="E44" s="17">
        <v>10600</v>
      </c>
      <c r="F44">
        <f t="shared" ref="F44:F48" si="8">D44*C44</f>
        <v>56000</v>
      </c>
      <c r="G44" s="16">
        <f>E44-E43</f>
        <v>10000</v>
      </c>
      <c r="H44" s="16">
        <f>F44-F43</f>
        <v>56000</v>
      </c>
      <c r="I44">
        <f>C44-C43</f>
        <v>20</v>
      </c>
      <c r="J44">
        <f>G44/I44</f>
        <v>500</v>
      </c>
      <c r="K44">
        <f>H44/I44</f>
        <v>2800</v>
      </c>
    </row>
    <row r="45" spans="3:11" ht="20">
      <c r="C45" s="15">
        <v>40</v>
      </c>
      <c r="D45" s="17">
        <v>2600</v>
      </c>
      <c r="E45" s="17">
        <v>32600</v>
      </c>
      <c r="F45">
        <f t="shared" si="8"/>
        <v>104000</v>
      </c>
      <c r="G45" s="16">
        <f t="shared" ref="G45:H48" si="9">E45-E44</f>
        <v>22000</v>
      </c>
      <c r="H45" s="16">
        <f t="shared" si="9"/>
        <v>48000</v>
      </c>
      <c r="I45">
        <f t="shared" ref="I45:I48" si="10">C45-C44</f>
        <v>20</v>
      </c>
      <c r="J45">
        <f t="shared" ref="J45:J48" si="11">G45/I45</f>
        <v>1100</v>
      </c>
      <c r="K45">
        <f t="shared" ref="K45:K48" si="12">H45/I45</f>
        <v>2400</v>
      </c>
    </row>
    <row r="46" spans="3:11" ht="20">
      <c r="C46" s="15">
        <v>60</v>
      </c>
      <c r="D46" s="17">
        <v>2400</v>
      </c>
      <c r="E46" s="17">
        <v>66600</v>
      </c>
      <c r="F46">
        <f t="shared" si="8"/>
        <v>144000</v>
      </c>
      <c r="G46" s="16">
        <f t="shared" si="9"/>
        <v>34000</v>
      </c>
      <c r="H46" s="16">
        <f t="shared" si="9"/>
        <v>40000</v>
      </c>
      <c r="I46">
        <f t="shared" si="10"/>
        <v>20</v>
      </c>
      <c r="J46">
        <f t="shared" si="11"/>
        <v>1700</v>
      </c>
      <c r="K46">
        <f t="shared" si="12"/>
        <v>2000</v>
      </c>
    </row>
    <row r="47" spans="3:11" ht="20">
      <c r="C47" s="15">
        <v>80</v>
      </c>
      <c r="D47" s="17">
        <v>2200</v>
      </c>
      <c r="E47" s="17">
        <v>112600</v>
      </c>
      <c r="F47">
        <f t="shared" si="8"/>
        <v>176000</v>
      </c>
      <c r="G47" s="16">
        <f t="shared" si="9"/>
        <v>46000</v>
      </c>
      <c r="H47" s="16">
        <f t="shared" si="9"/>
        <v>32000</v>
      </c>
      <c r="I47">
        <f t="shared" si="10"/>
        <v>20</v>
      </c>
      <c r="J47">
        <f t="shared" si="11"/>
        <v>2300</v>
      </c>
      <c r="K47">
        <f t="shared" si="12"/>
        <v>1600</v>
      </c>
    </row>
    <row r="48" spans="3:11" ht="20">
      <c r="C48" s="15">
        <v>100</v>
      </c>
      <c r="D48" s="17">
        <v>2000</v>
      </c>
      <c r="E48" s="17">
        <v>170600</v>
      </c>
      <c r="F48">
        <f t="shared" si="8"/>
        <v>200000</v>
      </c>
      <c r="G48" s="16">
        <f t="shared" si="9"/>
        <v>58000</v>
      </c>
      <c r="H48" s="16">
        <f t="shared" si="9"/>
        <v>24000</v>
      </c>
      <c r="I48">
        <f t="shared" si="10"/>
        <v>20</v>
      </c>
      <c r="J48">
        <f t="shared" si="11"/>
        <v>2900</v>
      </c>
      <c r="K48">
        <f t="shared" si="12"/>
        <v>1200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286FA-1979-E649-A58D-5FCFA071D1F1}">
  <dimension ref="A1:C34"/>
  <sheetViews>
    <sheetView topLeftCell="A8" workbookViewId="0">
      <selection activeCell="A35" sqref="A35"/>
    </sheetView>
  </sheetViews>
  <sheetFormatPr baseColWidth="10" defaultRowHeight="16"/>
  <sheetData>
    <row r="1" spans="1:3">
      <c r="A1" t="s">
        <v>51</v>
      </c>
      <c r="B1" t="s">
        <v>34</v>
      </c>
      <c r="C1" t="s">
        <v>35</v>
      </c>
    </row>
    <row r="2" spans="1:3">
      <c r="A2" t="s">
        <v>52</v>
      </c>
      <c r="B2" t="s">
        <v>36</v>
      </c>
    </row>
    <row r="3" spans="1:3">
      <c r="A3" t="s">
        <v>53</v>
      </c>
      <c r="B3" t="s">
        <v>84</v>
      </c>
      <c r="C3" t="s">
        <v>37</v>
      </c>
    </row>
    <row r="4" spans="1:3">
      <c r="A4" t="s">
        <v>52</v>
      </c>
      <c r="B4" t="s">
        <v>38</v>
      </c>
    </row>
    <row r="5" spans="1:3">
      <c r="A5" t="s">
        <v>54</v>
      </c>
      <c r="B5" t="s">
        <v>39</v>
      </c>
      <c r="C5" t="s">
        <v>40</v>
      </c>
    </row>
    <row r="6" spans="1:3">
      <c r="A6" t="s">
        <v>55</v>
      </c>
      <c r="B6" t="s">
        <v>41</v>
      </c>
      <c r="C6" t="s">
        <v>42</v>
      </c>
    </row>
    <row r="7" spans="1:3">
      <c r="A7" t="s">
        <v>56</v>
      </c>
      <c r="C7" t="s">
        <v>43</v>
      </c>
    </row>
    <row r="8" spans="1:3">
      <c r="A8" t="s">
        <v>57</v>
      </c>
      <c r="B8" t="s">
        <v>44</v>
      </c>
      <c r="C8" t="s">
        <v>44</v>
      </c>
    </row>
    <row r="9" spans="1:3">
      <c r="A9" t="s">
        <v>58</v>
      </c>
      <c r="B9" t="s">
        <v>45</v>
      </c>
      <c r="C9" t="s">
        <v>46</v>
      </c>
    </row>
    <row r="10" spans="1:3">
      <c r="A10" t="s">
        <v>59</v>
      </c>
      <c r="B10" t="s">
        <v>47</v>
      </c>
      <c r="C10" t="s">
        <v>48</v>
      </c>
    </row>
    <row r="11" spans="1:3">
      <c r="A11" t="s">
        <v>60</v>
      </c>
      <c r="B11" t="s">
        <v>49</v>
      </c>
      <c r="C11" t="s">
        <v>50</v>
      </c>
    </row>
    <row r="12" spans="1:3">
      <c r="A12" s="12" t="s">
        <v>61</v>
      </c>
      <c r="B12" s="12" t="s">
        <v>62</v>
      </c>
      <c r="C12" s="12" t="s">
        <v>63</v>
      </c>
    </row>
    <row r="13" spans="1:3">
      <c r="A13" t="s">
        <v>64</v>
      </c>
      <c r="B13" t="s">
        <v>65</v>
      </c>
      <c r="C13" t="s">
        <v>66</v>
      </c>
    </row>
    <row r="14" spans="1:3">
      <c r="A14" t="s">
        <v>67</v>
      </c>
      <c r="C14" t="s">
        <v>68</v>
      </c>
    </row>
    <row r="15" spans="1:3">
      <c r="A15" t="s">
        <v>69</v>
      </c>
      <c r="B15" t="s">
        <v>70</v>
      </c>
      <c r="C15" t="s">
        <v>71</v>
      </c>
    </row>
    <row r="16" spans="1:3">
      <c r="A16" t="s">
        <v>74</v>
      </c>
      <c r="B16" t="s">
        <v>72</v>
      </c>
      <c r="C16" t="s">
        <v>73</v>
      </c>
    </row>
    <row r="17" spans="1:3">
      <c r="A17" t="s">
        <v>75</v>
      </c>
      <c r="B17" t="s">
        <v>76</v>
      </c>
      <c r="C17" t="s">
        <v>77</v>
      </c>
    </row>
    <row r="18" spans="1:3">
      <c r="A18" t="s">
        <v>79</v>
      </c>
      <c r="B18" s="12" t="s">
        <v>78</v>
      </c>
    </row>
    <row r="19" spans="1:3">
      <c r="A19" t="s">
        <v>80</v>
      </c>
      <c r="B19" t="s">
        <v>81</v>
      </c>
      <c r="C19" t="s">
        <v>81</v>
      </c>
    </row>
    <row r="20" spans="1:3">
      <c r="A20" t="s">
        <v>82</v>
      </c>
      <c r="B20" t="s">
        <v>83</v>
      </c>
      <c r="C20" t="s">
        <v>83</v>
      </c>
    </row>
    <row r="21" spans="1:3">
      <c r="A21" t="s">
        <v>85</v>
      </c>
      <c r="B21" t="s">
        <v>86</v>
      </c>
      <c r="C21" t="s">
        <v>87</v>
      </c>
    </row>
    <row r="22" spans="1:3">
      <c r="A22" t="s">
        <v>88</v>
      </c>
      <c r="B22" t="s">
        <v>89</v>
      </c>
      <c r="C22" t="s">
        <v>90</v>
      </c>
    </row>
    <row r="23" spans="1:3">
      <c r="A23" t="s">
        <v>91</v>
      </c>
      <c r="B23" t="s">
        <v>93</v>
      </c>
      <c r="C23" t="s">
        <v>92</v>
      </c>
    </row>
    <row r="24" spans="1:3">
      <c r="A24" t="s">
        <v>94</v>
      </c>
      <c r="B24" t="s">
        <v>95</v>
      </c>
    </row>
    <row r="25" spans="1:3">
      <c r="A25" t="s">
        <v>96</v>
      </c>
      <c r="B25" t="s">
        <v>98</v>
      </c>
      <c r="C25" t="s">
        <v>97</v>
      </c>
    </row>
    <row r="26" spans="1:3">
      <c r="A26" t="s">
        <v>99</v>
      </c>
      <c r="B26" t="s">
        <v>101</v>
      </c>
      <c r="C26" t="s">
        <v>100</v>
      </c>
    </row>
    <row r="27" spans="1:3">
      <c r="A27" t="s">
        <v>102</v>
      </c>
      <c r="B27" t="s">
        <v>103</v>
      </c>
      <c r="C27" t="s">
        <v>104</v>
      </c>
    </row>
    <row r="28" spans="1:3">
      <c r="A28" t="s">
        <v>105</v>
      </c>
      <c r="B28" t="s">
        <v>106</v>
      </c>
      <c r="C28" t="s">
        <v>107</v>
      </c>
    </row>
    <row r="29" spans="1:3">
      <c r="A29" t="s">
        <v>108</v>
      </c>
      <c r="B29" t="s">
        <v>109</v>
      </c>
    </row>
    <row r="30" spans="1:3">
      <c r="A30" t="s">
        <v>110</v>
      </c>
      <c r="B30" t="s">
        <v>111</v>
      </c>
      <c r="C30" t="s">
        <v>112</v>
      </c>
    </row>
    <row r="31" spans="1:3">
      <c r="A31" t="s">
        <v>113</v>
      </c>
      <c r="B31" t="s">
        <v>114</v>
      </c>
      <c r="C31" t="s">
        <v>115</v>
      </c>
    </row>
    <row r="32" spans="1:3">
      <c r="A32" t="s">
        <v>116</v>
      </c>
      <c r="B32" t="s">
        <v>117</v>
      </c>
      <c r="C32" t="s">
        <v>118</v>
      </c>
    </row>
    <row r="33" spans="1:3">
      <c r="A33" t="s">
        <v>119</v>
      </c>
      <c r="B33" t="s">
        <v>120</v>
      </c>
      <c r="C33" t="s">
        <v>121</v>
      </c>
    </row>
    <row r="34" spans="1:3">
      <c r="A34" t="s">
        <v>122</v>
      </c>
      <c r="B34" t="s">
        <v>123</v>
      </c>
      <c r="C34" t="s">
        <v>124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Camilo González Caicedo</dc:creator>
  <cp:lastModifiedBy>Camilo González Caicedo</cp:lastModifiedBy>
  <dcterms:created xsi:type="dcterms:W3CDTF">2018-09-24T23:05:07Z</dcterms:created>
  <dcterms:modified xsi:type="dcterms:W3CDTF">2018-10-07T23:43:13Z</dcterms:modified>
</cp:coreProperties>
</file>