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graniffo\CascadeProjects\WebBData\bdata-web\costos\"/>
    </mc:Choice>
  </mc:AlternateContent>
  <xr:revisionPtr revIDLastSave="0" documentId="13_ncr:9_{CB8BEE7C-3E91-471D-84EF-D41EBF68E53A}" xr6:coauthVersionLast="47" xr6:coauthVersionMax="47" xr10:uidLastSave="{00000000-0000-0000-0000-000000000000}"/>
  <bookViews>
    <workbookView xWindow="28680" yWindow="-120" windowWidth="29040" windowHeight="15840" activeTab="1" xr2:uid="{494B75D1-15C5-4F3F-8B3D-E81152920A65}"/>
  </bookViews>
  <sheets>
    <sheet name="2024" sheetId="10" r:id="rId1"/>
    <sheet name="vBD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0" l="1"/>
  <c r="E54" i="10"/>
  <c r="E53" i="10"/>
  <c r="E42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2" i="11"/>
  <c r="E35" i="10"/>
  <c r="E27" i="10"/>
  <c r="E22" i="10"/>
  <c r="E9" i="10"/>
  <c r="E32" i="10"/>
  <c r="E7" i="10"/>
  <c r="E26" i="10"/>
  <c r="E36" i="10"/>
  <c r="F52" i="10"/>
  <c r="D52" i="10"/>
  <c r="E43" i="10"/>
  <c r="E40" i="10"/>
  <c r="F40" i="10"/>
  <c r="E39" i="10"/>
  <c r="E34" i="10"/>
  <c r="E33" i="10"/>
  <c r="E31" i="10"/>
  <c r="E30" i="10"/>
  <c r="E29" i="10"/>
  <c r="E28" i="10"/>
  <c r="E25" i="10"/>
  <c r="E24" i="10"/>
  <c r="E23" i="10"/>
  <c r="E21" i="10"/>
  <c r="F37" i="10"/>
  <c r="E19" i="10"/>
  <c r="E18" i="10"/>
  <c r="E17" i="10"/>
  <c r="E16" i="10"/>
  <c r="F20" i="10"/>
  <c r="E14" i="10"/>
  <c r="F15" i="10"/>
  <c r="E11" i="10"/>
  <c r="E10" i="10"/>
  <c r="E8" i="10"/>
  <c r="E6" i="10"/>
  <c r="E5" i="10"/>
  <c r="F12" i="10"/>
  <c r="F43" i="10"/>
  <c r="F44" i="10"/>
  <c r="F46" i="10"/>
  <c r="F45" i="10"/>
  <c r="F47" i="10"/>
  <c r="F48" i="10"/>
  <c r="D53" i="10"/>
  <c r="D54" i="10"/>
  <c r="F53" i="10"/>
  <c r="F54" i="10"/>
  <c r="E56" i="10"/>
  <c r="F57" i="10"/>
  <c r="F56" i="10"/>
  <c r="H55" i="10"/>
  <c r="H15" i="10"/>
  <c r="H40" i="10"/>
  <c r="H37" i="10"/>
  <c r="H43" i="10"/>
  <c r="H20" i="10"/>
  <c r="H12" i="10"/>
  <c r="H46" i="10"/>
  <c r="H45" i="10"/>
</calcChain>
</file>

<file path=xl/sharedStrings.xml><?xml version="1.0" encoding="utf-8"?>
<sst xmlns="http://schemas.openxmlformats.org/spreadsheetml/2006/main" count="408" uniqueCount="134">
  <si>
    <t>ITEM</t>
  </si>
  <si>
    <t>CANTIDAD</t>
  </si>
  <si>
    <t>UNIDAD</t>
  </si>
  <si>
    <t>VALOR</t>
  </si>
  <si>
    <t>UNITARIO</t>
  </si>
  <si>
    <t>PARCIAL</t>
  </si>
  <si>
    <t>MAQUINARIAS</t>
  </si>
  <si>
    <t>Sembradora</t>
  </si>
  <si>
    <t>ha</t>
  </si>
  <si>
    <t>Fumigadora</t>
  </si>
  <si>
    <t>Trompo abonador</t>
  </si>
  <si>
    <t>Cosechadora</t>
  </si>
  <si>
    <t>INSUMOS</t>
  </si>
  <si>
    <t>Semilla</t>
  </si>
  <si>
    <t>kg</t>
  </si>
  <si>
    <t>lt</t>
  </si>
  <si>
    <t>Urea</t>
  </si>
  <si>
    <t>Herbicida 1</t>
  </si>
  <si>
    <t>Herbicida 2</t>
  </si>
  <si>
    <t>MANO DE OBRA</t>
  </si>
  <si>
    <t>Siembra</t>
  </si>
  <si>
    <t>FLETES</t>
  </si>
  <si>
    <t>Flete Insumos</t>
  </si>
  <si>
    <t>ton</t>
  </si>
  <si>
    <t>Flete productos</t>
  </si>
  <si>
    <t>JH</t>
  </si>
  <si>
    <t>Cosecha</t>
  </si>
  <si>
    <t>Costo Financieros</t>
  </si>
  <si>
    <t>(12% Anual)</t>
  </si>
  <si>
    <t>INGRESOS</t>
  </si>
  <si>
    <t>Alternativas de rendimiento qqm/ha</t>
  </si>
  <si>
    <t>$/qqm</t>
  </si>
  <si>
    <t>Ingreso Bruto</t>
  </si>
  <si>
    <t>Ingreso Neto</t>
  </si>
  <si>
    <t>sin arriendo</t>
  </si>
  <si>
    <t>Con arriendo</t>
  </si>
  <si>
    <t>Herbicida 4</t>
  </si>
  <si>
    <t>Herbicida 5</t>
  </si>
  <si>
    <t>10 meses</t>
  </si>
  <si>
    <t>ARRIENDO</t>
  </si>
  <si>
    <t>COSTOS DIRECTOS</t>
  </si>
  <si>
    <t>Insecticida 1</t>
  </si>
  <si>
    <t>Surfactante 1</t>
  </si>
  <si>
    <t>Gastos Generales e Imprevistos (5%)</t>
  </si>
  <si>
    <t>Ingreso Neto en UF</t>
  </si>
  <si>
    <t>Ingreso Neto en Dólar</t>
  </si>
  <si>
    <t>(Maquina con mesa para cortar raps)</t>
  </si>
  <si>
    <t>Nitrogeno</t>
  </si>
  <si>
    <t>Fertilizante siembra</t>
  </si>
  <si>
    <t>Enmienda</t>
  </si>
  <si>
    <t>Encaladora</t>
  </si>
  <si>
    <t>Lontrel o pirel</t>
  </si>
  <si>
    <t>Fungicida 2 (Phoma)</t>
  </si>
  <si>
    <t>Centurion super</t>
  </si>
  <si>
    <t>Foliar (boro)</t>
  </si>
  <si>
    <t>Herbicida 3</t>
  </si>
  <si>
    <t>Potasio</t>
  </si>
  <si>
    <t>Muriato potasio</t>
  </si>
  <si>
    <t>Fungicida 1 (Phoma)</t>
  </si>
  <si>
    <t>PRODUCTOS</t>
  </si>
  <si>
    <t>Tatu</t>
  </si>
  <si>
    <t>Jacto</t>
  </si>
  <si>
    <t>Rauch</t>
  </si>
  <si>
    <t>COSTOS TOTAL SIN ARRIENDO</t>
  </si>
  <si>
    <t>COSTO TOTALES CON ARRIENDO</t>
  </si>
  <si>
    <t>Julio Oberg M.</t>
  </si>
  <si>
    <t>Agrogestion Oberg Ltda</t>
  </si>
  <si>
    <t>Raps desinfectado</t>
  </si>
  <si>
    <t>COSTOS(%)</t>
  </si>
  <si>
    <t>Superfosfato triple recauted B-Zn</t>
  </si>
  <si>
    <t>Cal dolomitica(70%)+sulfato cal(30%)</t>
  </si>
  <si>
    <t>Ingeniero Agrónomo</t>
  </si>
  <si>
    <t>Fungicida 4(esclerotinia)</t>
  </si>
  <si>
    <t>Herbicida 6</t>
  </si>
  <si>
    <t xml:space="preserve">Aviator </t>
  </si>
  <si>
    <t>Presiembra</t>
  </si>
  <si>
    <t>Post temprano</t>
  </si>
  <si>
    <t>Post</t>
  </si>
  <si>
    <t>15-25%Floracion</t>
  </si>
  <si>
    <t>Escarificador</t>
  </si>
  <si>
    <t>Butisan o cayenne</t>
  </si>
  <si>
    <t>Miravis aeon</t>
  </si>
  <si>
    <t>Lemkem pata o pottinger</t>
  </si>
  <si>
    <t>Cripton o priaxor</t>
  </si>
  <si>
    <t>Fungicida 5(Alternaria)</t>
  </si>
  <si>
    <t>Custodia o priori xtra</t>
  </si>
  <si>
    <t>Sin Flor</t>
  </si>
  <si>
    <t>Fumigadora area</t>
  </si>
  <si>
    <t>(2024-2025)</t>
  </si>
  <si>
    <t>Preemergente</t>
  </si>
  <si>
    <t>Kerb flo</t>
  </si>
  <si>
    <t>Horchs o  vaderstad(neumatica)</t>
  </si>
  <si>
    <t>RAPS HIBRIDO DE INVIERNO IMI</t>
  </si>
  <si>
    <t>Herbicida 7</t>
  </si>
  <si>
    <t>Euroligthing o intervix</t>
  </si>
  <si>
    <t>Veritas, Imaret, Matrix, Phoenix</t>
  </si>
  <si>
    <t>Treflan o Triflurex</t>
  </si>
  <si>
    <t>Gamit o dakota o comand</t>
  </si>
  <si>
    <t>Nutri B o Defender B o Metalosate B</t>
  </si>
  <si>
    <t>Sivanto o Versys</t>
  </si>
  <si>
    <t>Li700 o keep</t>
  </si>
  <si>
    <t>10 qq</t>
  </si>
  <si>
    <t>Fungicida 3 (phoma,regulador)</t>
  </si>
  <si>
    <t>Caramba</t>
  </si>
  <si>
    <t>Insecticida 2</t>
  </si>
  <si>
    <t>Engeo u orbita</t>
  </si>
  <si>
    <t>Sin flor</t>
  </si>
  <si>
    <t>Dron o avion</t>
  </si>
  <si>
    <t>U$480/ton</t>
  </si>
  <si>
    <t>costo total</t>
  </si>
  <si>
    <t>Maquinarias</t>
  </si>
  <si>
    <t>Tipo Labor</t>
  </si>
  <si>
    <t>Labor</t>
  </si>
  <si>
    <t>cantidad</t>
  </si>
  <si>
    <t>unidad de medida</t>
  </si>
  <si>
    <t>costo unitario</t>
  </si>
  <si>
    <t>Cultivo</t>
  </si>
  <si>
    <t>Insumos</t>
  </si>
  <si>
    <t>Fletes</t>
  </si>
  <si>
    <t>Ingresos</t>
  </si>
  <si>
    <t>Mano de Obra</t>
  </si>
  <si>
    <t>Detalle</t>
  </si>
  <si>
    <t>Generales</t>
  </si>
  <si>
    <t>Arriendo</t>
  </si>
  <si>
    <t>Arriendo (opcional)</t>
  </si>
  <si>
    <t>mensual</t>
  </si>
  <si>
    <t>qqm/ha</t>
  </si>
  <si>
    <t>5% total costos</t>
  </si>
  <si>
    <t>12% anual</t>
  </si>
  <si>
    <t>opcional</t>
  </si>
  <si>
    <t>Temporada</t>
  </si>
  <si>
    <t>2024-2025</t>
  </si>
  <si>
    <t>Región</t>
  </si>
  <si>
    <t>Araucanía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</si>
</sst>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\ #,##0;[Red]\-&quot;$&quot;\ #,##0"/>
    <numFmt numFmtId="184" formatCode="&quot;$&quot;#,##0"/>
  </numFmts>
  <fonts count="6" x14ac:knownFonts="1">
    <font>
      <sz val="10"/>
      <name val="Arial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3" fontId="2" fillId="2" borderId="2" xfId="0" applyNumberFormat="1" applyFont="1" applyFill="1" applyBorder="1"/>
    <xf numFmtId="3" fontId="2" fillId="2" borderId="3" xfId="0" applyNumberFormat="1" applyFont="1" applyFill="1" applyBorder="1"/>
    <xf numFmtId="0" fontId="2" fillId="2" borderId="4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2" fillId="2" borderId="8" xfId="0" applyFont="1" applyFill="1" applyBorder="1"/>
    <xf numFmtId="0" fontId="2" fillId="2" borderId="9" xfId="0" applyFont="1" applyFill="1" applyBorder="1" applyAlignment="1">
      <alignment horizontal="center"/>
    </xf>
    <xf numFmtId="3" fontId="2" fillId="2" borderId="9" xfId="0" applyNumberFormat="1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3" borderId="1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2" xfId="0" applyNumberFormat="1" applyFont="1" applyFill="1" applyBorder="1" applyAlignment="1">
      <alignment horizontal="center"/>
    </xf>
    <xf numFmtId="3" fontId="3" fillId="3" borderId="13" xfId="0" applyNumberFormat="1" applyFont="1" applyFill="1" applyBorder="1" applyAlignment="1">
      <alignment horizontal="center"/>
    </xf>
    <xf numFmtId="0" fontId="3" fillId="0" borderId="0" xfId="0" applyFont="1" applyAlignment="1"/>
    <xf numFmtId="0" fontId="3" fillId="3" borderId="5" xfId="0" applyFont="1" applyFill="1" applyBorder="1"/>
    <xf numFmtId="0" fontId="3" fillId="3" borderId="6" xfId="0" applyFont="1" applyFill="1" applyBorder="1" applyAlignment="1">
      <alignment horizontal="center"/>
    </xf>
    <xf numFmtId="3" fontId="3" fillId="3" borderId="6" xfId="0" applyNumberFormat="1" applyFont="1" applyFill="1" applyBorder="1" applyAlignment="1">
      <alignment horizontal="center"/>
    </xf>
    <xf numFmtId="3" fontId="3" fillId="3" borderId="7" xfId="0" applyNumberFormat="1" applyFont="1" applyFill="1" applyBorder="1" applyAlignment="1">
      <alignment horizontal="center"/>
    </xf>
    <xf numFmtId="3" fontId="2" fillId="3" borderId="7" xfId="0" applyNumberFormat="1" applyFont="1" applyFill="1" applyBorder="1" applyAlignment="1">
      <alignment horizontal="center"/>
    </xf>
    <xf numFmtId="0" fontId="3" fillId="3" borderId="14" xfId="0" applyFont="1" applyFill="1" applyBorder="1"/>
    <xf numFmtId="0" fontId="3" fillId="3" borderId="15" xfId="0" applyFont="1" applyFill="1" applyBorder="1" applyAlignment="1">
      <alignment horizontal="center"/>
    </xf>
    <xf numFmtId="3" fontId="3" fillId="3" borderId="15" xfId="0" applyNumberFormat="1" applyFont="1" applyFill="1" applyBorder="1" applyAlignment="1">
      <alignment horizontal="center"/>
    </xf>
    <xf numFmtId="3" fontId="2" fillId="3" borderId="16" xfId="0" applyNumberFormat="1" applyFont="1" applyFill="1" applyBorder="1" applyAlignment="1">
      <alignment horizontal="center"/>
    </xf>
    <xf numFmtId="10" fontId="2" fillId="6" borderId="0" xfId="0" applyNumberFormat="1" applyFont="1" applyFill="1" applyAlignment="1">
      <alignment horizontal="center"/>
    </xf>
    <xf numFmtId="0" fontId="2" fillId="3" borderId="1" xfId="0" applyFont="1" applyFill="1" applyBorder="1"/>
    <xf numFmtId="0" fontId="3" fillId="3" borderId="2" xfId="0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3" fillId="3" borderId="8" xfId="0" applyFont="1" applyFill="1" applyBorder="1"/>
    <xf numFmtId="0" fontId="3" fillId="3" borderId="9" xfId="0" applyFont="1" applyFill="1" applyBorder="1" applyAlignment="1">
      <alignment horizontal="center"/>
    </xf>
    <xf numFmtId="3" fontId="3" fillId="3" borderId="9" xfId="0" applyNumberFormat="1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/>
    </xf>
    <xf numFmtId="0" fontId="4" fillId="0" borderId="0" xfId="0" applyFont="1" applyAlignment="1"/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3" fontId="5" fillId="6" borderId="7" xfId="0" applyNumberFormat="1" applyFont="1" applyFill="1" applyBorder="1" applyAlignment="1">
      <alignment horizontal="center"/>
    </xf>
    <xf numFmtId="0" fontId="2" fillId="3" borderId="8" xfId="0" applyFont="1" applyFill="1" applyBorder="1"/>
    <xf numFmtId="0" fontId="2" fillId="3" borderId="9" xfId="0" applyFont="1" applyFill="1" applyBorder="1" applyAlignment="1">
      <alignment horizontal="center"/>
    </xf>
    <xf numFmtId="3" fontId="2" fillId="4" borderId="10" xfId="0" applyNumberFormat="1" applyFont="1" applyFill="1" applyBorder="1" applyAlignment="1">
      <alignment horizontal="center"/>
    </xf>
    <xf numFmtId="0" fontId="2" fillId="3" borderId="17" xfId="0" applyFont="1" applyFill="1" applyBorder="1"/>
    <xf numFmtId="0" fontId="2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3" fontId="2" fillId="4" borderId="19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165" fontId="3" fillId="3" borderId="15" xfId="0" applyNumberFormat="1" applyFont="1" applyFill="1" applyBorder="1" applyAlignment="1">
      <alignment horizontal="center"/>
    </xf>
    <xf numFmtId="3" fontId="2" fillId="5" borderId="15" xfId="0" applyNumberFormat="1" applyFont="1" applyFill="1" applyBorder="1" applyAlignment="1">
      <alignment horizontal="center"/>
    </xf>
    <xf numFmtId="3" fontId="2" fillId="5" borderId="16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2" fontId="2" fillId="3" borderId="9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184" fontId="3" fillId="3" borderId="6" xfId="0" applyNumberFormat="1" applyFont="1" applyFill="1" applyBorder="1" applyAlignment="1">
      <alignment horizontal="center"/>
    </xf>
    <xf numFmtId="9" fontId="3" fillId="3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6350</xdr:rowOff>
    </xdr:from>
    <xdr:to>
      <xdr:col>7</xdr:col>
      <xdr:colOff>838200</xdr:colOff>
      <xdr:row>1</xdr:row>
      <xdr:rowOff>95250</xdr:rowOff>
    </xdr:to>
    <xdr:pic>
      <xdr:nvPicPr>
        <xdr:cNvPr id="2117" name="1 Imagen">
          <a:extLst>
            <a:ext uri="{FF2B5EF4-FFF2-40B4-BE49-F238E27FC236}">
              <a16:creationId xmlns:a16="http://schemas.microsoft.com/office/drawing/2014/main" id="{26BA51A2-5CBA-25CB-300D-3D4E5E2F9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9050" y="6350"/>
          <a:ext cx="800100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174B-DCBE-4677-9217-5E0AADCDB11B}">
  <dimension ref="A1:H66"/>
  <sheetViews>
    <sheetView topLeftCell="A28" zoomScale="120" zoomScaleNormal="120" workbookViewId="0">
      <selection activeCell="E52" sqref="E52"/>
    </sheetView>
  </sheetViews>
  <sheetFormatPr baseColWidth="10" defaultRowHeight="12.5" x14ac:dyDescent="0.25"/>
  <cols>
    <col min="1" max="1" width="23.81640625" customWidth="1"/>
    <col min="2" max="2" width="8.26953125" customWidth="1"/>
    <col min="4" max="4" width="10.54296875" customWidth="1"/>
    <col min="5" max="5" width="9.54296875" customWidth="1"/>
    <col min="6" max="6" width="10" customWidth="1"/>
    <col min="7" max="7" width="17.54296875" customWidth="1"/>
    <col min="8" max="8" width="12.26953125" customWidth="1"/>
  </cols>
  <sheetData>
    <row r="1" spans="1:8" ht="13" thickBot="1" x14ac:dyDescent="0.3">
      <c r="A1" s="3" t="s">
        <v>92</v>
      </c>
      <c r="B1" s="4"/>
      <c r="C1" s="4" t="s">
        <v>88</v>
      </c>
      <c r="D1" s="5" t="s">
        <v>95</v>
      </c>
      <c r="E1" s="6"/>
      <c r="F1" s="7"/>
      <c r="G1" s="8"/>
      <c r="H1" s="9"/>
    </row>
    <row r="2" spans="1:8" x14ac:dyDescent="0.25">
      <c r="A2" s="10" t="s">
        <v>0</v>
      </c>
      <c r="B2" s="11" t="s">
        <v>1</v>
      </c>
      <c r="C2" s="11" t="s">
        <v>2</v>
      </c>
      <c r="D2" s="12" t="s">
        <v>3</v>
      </c>
      <c r="E2" s="12" t="s">
        <v>3</v>
      </c>
      <c r="F2" s="13" t="s">
        <v>3</v>
      </c>
      <c r="G2" s="14"/>
      <c r="H2" s="15"/>
    </row>
    <row r="3" spans="1:8" ht="13" thickBot="1" x14ac:dyDescent="0.3">
      <c r="A3" s="16"/>
      <c r="B3" s="17"/>
      <c r="C3" s="17"/>
      <c r="D3" s="18" t="s">
        <v>4</v>
      </c>
      <c r="E3" s="18" t="s">
        <v>0</v>
      </c>
      <c r="F3" s="19" t="s">
        <v>5</v>
      </c>
      <c r="G3" s="15" t="s">
        <v>59</v>
      </c>
      <c r="H3" s="20" t="s">
        <v>68</v>
      </c>
    </row>
    <row r="4" spans="1:8" x14ac:dyDescent="0.25">
      <c r="A4" s="21" t="s">
        <v>6</v>
      </c>
      <c r="B4" s="22"/>
      <c r="C4" s="22"/>
      <c r="D4" s="23"/>
      <c r="E4" s="23"/>
      <c r="F4" s="24"/>
      <c r="G4" s="25"/>
      <c r="H4" s="14"/>
    </row>
    <row r="5" spans="1:8" x14ac:dyDescent="0.25">
      <c r="A5" s="26" t="s">
        <v>7</v>
      </c>
      <c r="B5" s="27">
        <v>1</v>
      </c>
      <c r="C5" s="27" t="s">
        <v>8</v>
      </c>
      <c r="D5" s="28">
        <v>45000</v>
      </c>
      <c r="E5" s="28">
        <f t="shared" ref="E5:E11" si="0">(B5*D5)</f>
        <v>45000</v>
      </c>
      <c r="F5" s="29"/>
      <c r="G5" s="25" t="s">
        <v>91</v>
      </c>
      <c r="H5" s="14"/>
    </row>
    <row r="6" spans="1:8" x14ac:dyDescent="0.25">
      <c r="A6" s="26" t="s">
        <v>50</v>
      </c>
      <c r="B6" s="27">
        <v>1</v>
      </c>
      <c r="C6" s="27" t="s">
        <v>8</v>
      </c>
      <c r="D6" s="28">
        <v>16900</v>
      </c>
      <c r="E6" s="28">
        <f t="shared" si="0"/>
        <v>16900</v>
      </c>
      <c r="F6" s="29"/>
      <c r="G6" s="25" t="s">
        <v>60</v>
      </c>
      <c r="H6" s="14"/>
    </row>
    <row r="7" spans="1:8" x14ac:dyDescent="0.25">
      <c r="A7" s="26" t="s">
        <v>79</v>
      </c>
      <c r="B7" s="27">
        <v>1</v>
      </c>
      <c r="C7" s="27" t="s">
        <v>8</v>
      </c>
      <c r="D7" s="28">
        <v>35000</v>
      </c>
      <c r="E7" s="28">
        <f t="shared" si="0"/>
        <v>35000</v>
      </c>
      <c r="F7" s="29"/>
      <c r="G7" s="25" t="s">
        <v>82</v>
      </c>
      <c r="H7" s="14"/>
    </row>
    <row r="8" spans="1:8" x14ac:dyDescent="0.25">
      <c r="A8" s="26" t="s">
        <v>9</v>
      </c>
      <c r="B8" s="27">
        <v>7</v>
      </c>
      <c r="C8" s="27" t="s">
        <v>8</v>
      </c>
      <c r="D8" s="28">
        <v>7000</v>
      </c>
      <c r="E8" s="28">
        <f t="shared" si="0"/>
        <v>49000</v>
      </c>
      <c r="F8" s="29"/>
      <c r="G8" s="25" t="s">
        <v>61</v>
      </c>
      <c r="H8" s="14"/>
    </row>
    <row r="9" spans="1:8" x14ac:dyDescent="0.25">
      <c r="A9" s="26" t="s">
        <v>87</v>
      </c>
      <c r="B9" s="27">
        <v>1</v>
      </c>
      <c r="C9" s="27" t="s">
        <v>8</v>
      </c>
      <c r="D9" s="28">
        <v>25000</v>
      </c>
      <c r="E9" s="28">
        <f>(B9*D9)</f>
        <v>25000</v>
      </c>
      <c r="F9" s="29"/>
      <c r="G9" s="25" t="s">
        <v>107</v>
      </c>
      <c r="H9" s="14"/>
    </row>
    <row r="10" spans="1:8" x14ac:dyDescent="0.25">
      <c r="A10" s="26" t="s">
        <v>10</v>
      </c>
      <c r="B10" s="27">
        <v>3</v>
      </c>
      <c r="C10" s="27" t="s">
        <v>8</v>
      </c>
      <c r="D10" s="28">
        <v>7000</v>
      </c>
      <c r="E10" s="28">
        <f t="shared" si="0"/>
        <v>21000</v>
      </c>
      <c r="F10" s="29"/>
      <c r="G10" s="25" t="s">
        <v>62</v>
      </c>
      <c r="H10" s="14"/>
    </row>
    <row r="11" spans="1:8" x14ac:dyDescent="0.25">
      <c r="A11" s="26" t="s">
        <v>11</v>
      </c>
      <c r="B11" s="27">
        <v>1</v>
      </c>
      <c r="C11" s="27" t="s">
        <v>8</v>
      </c>
      <c r="D11" s="28">
        <v>100000</v>
      </c>
      <c r="E11" s="28">
        <f t="shared" si="0"/>
        <v>100000</v>
      </c>
      <c r="F11" s="30"/>
      <c r="G11" s="25" t="s">
        <v>46</v>
      </c>
      <c r="H11" s="14"/>
    </row>
    <row r="12" spans="1:8" ht="13" thickBot="1" x14ac:dyDescent="0.3">
      <c r="A12" s="31"/>
      <c r="B12" s="32"/>
      <c r="C12" s="32"/>
      <c r="D12" s="33"/>
      <c r="E12" s="33"/>
      <c r="F12" s="34">
        <f>SUM(E5:E11)</f>
        <v>291900</v>
      </c>
      <c r="G12" s="25"/>
      <c r="H12" s="35">
        <f>(F12/F48)</f>
        <v>0.14958487506793197</v>
      </c>
    </row>
    <row r="13" spans="1:8" x14ac:dyDescent="0.25">
      <c r="A13" s="36" t="s">
        <v>12</v>
      </c>
      <c r="B13" s="37"/>
      <c r="C13" s="37"/>
      <c r="D13" s="38"/>
      <c r="E13" s="38"/>
      <c r="F13" s="39"/>
      <c r="G13" s="25"/>
      <c r="H13" s="40"/>
    </row>
    <row r="14" spans="1:8" x14ac:dyDescent="0.25">
      <c r="A14" s="26" t="s">
        <v>13</v>
      </c>
      <c r="B14" s="27">
        <v>2.5</v>
      </c>
      <c r="C14" s="27" t="s">
        <v>14</v>
      </c>
      <c r="D14" s="28">
        <v>28000</v>
      </c>
      <c r="E14" s="33">
        <f>B14*D14</f>
        <v>70000</v>
      </c>
      <c r="F14" s="29"/>
      <c r="G14" s="25" t="s">
        <v>67</v>
      </c>
      <c r="H14" s="40"/>
    </row>
    <row r="15" spans="1:8" x14ac:dyDescent="0.25">
      <c r="A15" s="26"/>
      <c r="B15" s="27"/>
      <c r="C15" s="27"/>
      <c r="D15" s="28"/>
      <c r="E15" s="33"/>
      <c r="F15" s="30">
        <f>SUM(E14)</f>
        <v>70000</v>
      </c>
      <c r="G15" s="25"/>
      <c r="H15" s="35">
        <f>(F15/F48)</f>
        <v>3.5871672678161146E-2</v>
      </c>
    </row>
    <row r="16" spans="1:8" x14ac:dyDescent="0.25">
      <c r="A16" s="26" t="s">
        <v>48</v>
      </c>
      <c r="B16" s="27">
        <v>250</v>
      </c>
      <c r="C16" s="27" t="s">
        <v>14</v>
      </c>
      <c r="D16" s="28">
        <v>630</v>
      </c>
      <c r="E16" s="33">
        <f>(B16*D16)</f>
        <v>157500</v>
      </c>
      <c r="F16" s="29"/>
      <c r="G16" s="25" t="s">
        <v>69</v>
      </c>
      <c r="H16" s="40"/>
    </row>
    <row r="17" spans="1:8" x14ac:dyDescent="0.25">
      <c r="A17" s="26" t="s">
        <v>47</v>
      </c>
      <c r="B17" s="27">
        <v>430</v>
      </c>
      <c r="C17" s="27" t="s">
        <v>14</v>
      </c>
      <c r="D17" s="28">
        <v>440</v>
      </c>
      <c r="E17" s="33">
        <f>(B17*D17)</f>
        <v>189200</v>
      </c>
      <c r="F17" s="29"/>
      <c r="G17" s="25" t="s">
        <v>16</v>
      </c>
      <c r="H17" s="40"/>
    </row>
    <row r="18" spans="1:8" x14ac:dyDescent="0.25">
      <c r="A18" s="26" t="s">
        <v>56</v>
      </c>
      <c r="B18" s="27">
        <v>80</v>
      </c>
      <c r="C18" s="27" t="s">
        <v>14</v>
      </c>
      <c r="D18" s="28">
        <v>425</v>
      </c>
      <c r="E18" s="33">
        <f>(B18*D18)</f>
        <v>34000</v>
      </c>
      <c r="F18" s="29"/>
      <c r="G18" s="25" t="s">
        <v>57</v>
      </c>
      <c r="H18" s="40"/>
    </row>
    <row r="19" spans="1:8" x14ac:dyDescent="0.25">
      <c r="A19" s="26" t="s">
        <v>49</v>
      </c>
      <c r="B19" s="27">
        <v>1300</v>
      </c>
      <c r="C19" s="27" t="s">
        <v>14</v>
      </c>
      <c r="D19" s="28">
        <v>95</v>
      </c>
      <c r="E19" s="33">
        <f>(B19*D19)</f>
        <v>123500</v>
      </c>
      <c r="F19" s="29"/>
      <c r="G19" s="25" t="s">
        <v>70</v>
      </c>
      <c r="H19" s="40"/>
    </row>
    <row r="20" spans="1:8" x14ac:dyDescent="0.25">
      <c r="A20" s="26"/>
      <c r="B20" s="27"/>
      <c r="C20" s="27"/>
      <c r="D20" s="28"/>
      <c r="E20" s="33"/>
      <c r="F20" s="30">
        <f>SUM(E16:E19)</f>
        <v>504200</v>
      </c>
      <c r="G20" s="25"/>
      <c r="H20" s="35">
        <f>(F20/F48)</f>
        <v>0.25837853377612641</v>
      </c>
    </row>
    <row r="21" spans="1:8" x14ac:dyDescent="0.25">
      <c r="A21" s="26" t="s">
        <v>17</v>
      </c>
      <c r="B21" s="27">
        <v>3.5</v>
      </c>
      <c r="C21" s="27" t="s">
        <v>15</v>
      </c>
      <c r="D21" s="28">
        <v>7500</v>
      </c>
      <c r="E21" s="33">
        <f t="shared" ref="E21:E34" si="1">(B21*D21)</f>
        <v>26250</v>
      </c>
      <c r="F21" s="29"/>
      <c r="G21" s="25" t="s">
        <v>96</v>
      </c>
      <c r="H21" s="40" t="s">
        <v>75</v>
      </c>
    </row>
    <row r="22" spans="1:8" x14ac:dyDescent="0.25">
      <c r="A22" s="26" t="s">
        <v>18</v>
      </c>
      <c r="B22" s="27">
        <v>0.35</v>
      </c>
      <c r="C22" s="27" t="s">
        <v>15</v>
      </c>
      <c r="D22" s="28">
        <v>55000</v>
      </c>
      <c r="E22" s="33">
        <f>(B22*D22)</f>
        <v>19250</v>
      </c>
      <c r="F22" s="29"/>
      <c r="G22" s="25" t="s">
        <v>97</v>
      </c>
      <c r="H22" s="40" t="s">
        <v>89</v>
      </c>
    </row>
    <row r="23" spans="1:8" x14ac:dyDescent="0.25">
      <c r="A23" s="26" t="s">
        <v>55</v>
      </c>
      <c r="B23" s="27">
        <v>2</v>
      </c>
      <c r="C23" s="27" t="s">
        <v>15</v>
      </c>
      <c r="D23" s="28">
        <v>26000</v>
      </c>
      <c r="E23" s="33">
        <f t="shared" si="1"/>
        <v>52000</v>
      </c>
      <c r="F23" s="29"/>
      <c r="G23" s="25" t="s">
        <v>80</v>
      </c>
      <c r="H23" s="40" t="s">
        <v>76</v>
      </c>
    </row>
    <row r="24" spans="1:8" x14ac:dyDescent="0.25">
      <c r="A24" s="26" t="s">
        <v>36</v>
      </c>
      <c r="B24" s="27">
        <v>1.2</v>
      </c>
      <c r="C24" s="27" t="s">
        <v>15</v>
      </c>
      <c r="D24" s="28">
        <v>26000</v>
      </c>
      <c r="E24" s="33">
        <f t="shared" si="1"/>
        <v>31200</v>
      </c>
      <c r="F24" s="29"/>
      <c r="G24" s="25" t="s">
        <v>53</v>
      </c>
      <c r="H24" s="40" t="s">
        <v>77</v>
      </c>
    </row>
    <row r="25" spans="1:8" x14ac:dyDescent="0.25">
      <c r="A25" s="26" t="s">
        <v>37</v>
      </c>
      <c r="B25" s="27">
        <v>0.45</v>
      </c>
      <c r="C25" s="27" t="s">
        <v>15</v>
      </c>
      <c r="D25" s="28">
        <v>32000</v>
      </c>
      <c r="E25" s="33">
        <f t="shared" si="1"/>
        <v>14400</v>
      </c>
      <c r="F25" s="29"/>
      <c r="G25" s="25" t="s">
        <v>51</v>
      </c>
      <c r="H25" s="40" t="s">
        <v>77</v>
      </c>
    </row>
    <row r="26" spans="1:8" x14ac:dyDescent="0.25">
      <c r="A26" s="26" t="s">
        <v>73</v>
      </c>
      <c r="B26" s="27">
        <v>2.75</v>
      </c>
      <c r="C26" s="27" t="s">
        <v>15</v>
      </c>
      <c r="D26" s="28">
        <v>38000</v>
      </c>
      <c r="E26" s="33">
        <f>(B26*D26)</f>
        <v>104500</v>
      </c>
      <c r="F26" s="29"/>
      <c r="G26" s="25" t="s">
        <v>90</v>
      </c>
      <c r="H26" s="40" t="s">
        <v>77</v>
      </c>
    </row>
    <row r="27" spans="1:8" x14ac:dyDescent="0.25">
      <c r="A27" s="26" t="s">
        <v>93</v>
      </c>
      <c r="B27" s="27">
        <v>2</v>
      </c>
      <c r="C27" s="27" t="s">
        <v>15</v>
      </c>
      <c r="D27" s="28">
        <v>48000</v>
      </c>
      <c r="E27" s="33">
        <f>(B27*D27)</f>
        <v>96000</v>
      </c>
      <c r="F27" s="29"/>
      <c r="G27" s="25" t="s">
        <v>94</v>
      </c>
      <c r="H27" s="40" t="s">
        <v>77</v>
      </c>
    </row>
    <row r="28" spans="1:8" x14ac:dyDescent="0.25">
      <c r="A28" s="26" t="s">
        <v>58</v>
      </c>
      <c r="B28" s="27">
        <v>0.6</v>
      </c>
      <c r="C28" s="27" t="s">
        <v>15</v>
      </c>
      <c r="D28" s="28">
        <v>31000</v>
      </c>
      <c r="E28" s="33">
        <f t="shared" si="1"/>
        <v>18600</v>
      </c>
      <c r="F28" s="29"/>
      <c r="G28" s="25" t="s">
        <v>83</v>
      </c>
      <c r="H28" s="40" t="s">
        <v>77</v>
      </c>
    </row>
    <row r="29" spans="1:8" x14ac:dyDescent="0.25">
      <c r="A29" s="26" t="s">
        <v>52</v>
      </c>
      <c r="B29" s="27">
        <v>0.8</v>
      </c>
      <c r="C29" s="27" t="s">
        <v>15</v>
      </c>
      <c r="D29" s="28">
        <v>30000</v>
      </c>
      <c r="E29" s="33">
        <f t="shared" si="1"/>
        <v>24000</v>
      </c>
      <c r="F29" s="29"/>
      <c r="G29" s="25" t="s">
        <v>81</v>
      </c>
      <c r="H29" s="40" t="s">
        <v>77</v>
      </c>
    </row>
    <row r="30" spans="1:8" x14ac:dyDescent="0.25">
      <c r="A30" s="26" t="s">
        <v>102</v>
      </c>
      <c r="B30" s="27">
        <v>0.65</v>
      </c>
      <c r="C30" s="27" t="s">
        <v>15</v>
      </c>
      <c r="D30" s="28">
        <v>37800</v>
      </c>
      <c r="E30" s="33">
        <f>(B30*D30)</f>
        <v>24570</v>
      </c>
      <c r="F30" s="29"/>
      <c r="G30" s="25" t="s">
        <v>103</v>
      </c>
      <c r="H30" s="40" t="s">
        <v>77</v>
      </c>
    </row>
    <row r="31" spans="1:8" x14ac:dyDescent="0.25">
      <c r="A31" s="26" t="s">
        <v>72</v>
      </c>
      <c r="B31" s="27">
        <v>1</v>
      </c>
      <c r="C31" s="27" t="s">
        <v>15</v>
      </c>
      <c r="D31" s="28">
        <v>31000</v>
      </c>
      <c r="E31" s="33">
        <f t="shared" si="1"/>
        <v>31000</v>
      </c>
      <c r="F31" s="29"/>
      <c r="G31" s="25" t="s">
        <v>74</v>
      </c>
      <c r="H31" s="41" t="s">
        <v>78</v>
      </c>
    </row>
    <row r="32" spans="1:8" x14ac:dyDescent="0.25">
      <c r="A32" s="26" t="s">
        <v>84</v>
      </c>
      <c r="B32" s="27">
        <v>1.2</v>
      </c>
      <c r="C32" s="27" t="s">
        <v>15</v>
      </c>
      <c r="D32" s="28">
        <v>23000</v>
      </c>
      <c r="E32" s="33">
        <f>(B32*D32)</f>
        <v>27600</v>
      </c>
      <c r="F32" s="29"/>
      <c r="G32" s="25" t="s">
        <v>85</v>
      </c>
      <c r="H32" s="41" t="s">
        <v>86</v>
      </c>
    </row>
    <row r="33" spans="1:8" x14ac:dyDescent="0.25">
      <c r="A33" s="31" t="s">
        <v>54</v>
      </c>
      <c r="B33" s="32">
        <v>2</v>
      </c>
      <c r="C33" s="32" t="s">
        <v>15</v>
      </c>
      <c r="D33" s="33">
        <v>3400</v>
      </c>
      <c r="E33" s="33">
        <f t="shared" si="1"/>
        <v>6800</v>
      </c>
      <c r="F33" s="42"/>
      <c r="G33" s="25" t="s">
        <v>98</v>
      </c>
      <c r="H33" s="41" t="s">
        <v>78</v>
      </c>
    </row>
    <row r="34" spans="1:8" x14ac:dyDescent="0.25">
      <c r="A34" s="31" t="s">
        <v>41</v>
      </c>
      <c r="B34" s="32">
        <v>0.3</v>
      </c>
      <c r="C34" s="32" t="s">
        <v>15</v>
      </c>
      <c r="D34" s="33">
        <v>92000</v>
      </c>
      <c r="E34" s="33">
        <f t="shared" si="1"/>
        <v>27600</v>
      </c>
      <c r="F34" s="42"/>
      <c r="G34" s="25" t="s">
        <v>99</v>
      </c>
      <c r="H34" s="41" t="s">
        <v>78</v>
      </c>
    </row>
    <row r="35" spans="1:8" x14ac:dyDescent="0.25">
      <c r="A35" s="31" t="s">
        <v>104</v>
      </c>
      <c r="B35" s="32">
        <v>0.1</v>
      </c>
      <c r="C35" s="32" t="s">
        <v>15</v>
      </c>
      <c r="D35" s="33">
        <v>52000</v>
      </c>
      <c r="E35" s="33">
        <f>(B35*D35)</f>
        <v>5200</v>
      </c>
      <c r="F35" s="42"/>
      <c r="G35" s="25" t="s">
        <v>105</v>
      </c>
      <c r="H35" s="41" t="s">
        <v>106</v>
      </c>
    </row>
    <row r="36" spans="1:8" x14ac:dyDescent="0.25">
      <c r="A36" s="31" t="s">
        <v>42</v>
      </c>
      <c r="B36" s="32">
        <v>0.15</v>
      </c>
      <c r="C36" s="32" t="s">
        <v>15</v>
      </c>
      <c r="D36" s="33">
        <v>12000</v>
      </c>
      <c r="E36" s="33">
        <f>(B36*D36)</f>
        <v>1800</v>
      </c>
      <c r="F36" s="34"/>
      <c r="G36" s="25" t="s">
        <v>100</v>
      </c>
      <c r="H36" s="40" t="s">
        <v>77</v>
      </c>
    </row>
    <row r="37" spans="1:8" ht="13" thickBot="1" x14ac:dyDescent="0.3">
      <c r="A37" s="43"/>
      <c r="B37" s="44"/>
      <c r="C37" s="44"/>
      <c r="D37" s="45"/>
      <c r="E37" s="45"/>
      <c r="F37" s="46">
        <f>SUM(E21:E36)</f>
        <v>510770</v>
      </c>
      <c r="G37" s="25"/>
      <c r="H37" s="35">
        <f>(F37/F48)</f>
        <v>0.26174534648320524</v>
      </c>
    </row>
    <row r="38" spans="1:8" x14ac:dyDescent="0.25">
      <c r="A38" s="21" t="s">
        <v>21</v>
      </c>
      <c r="B38" s="22"/>
      <c r="C38" s="22"/>
      <c r="D38" s="23"/>
      <c r="E38" s="23"/>
      <c r="F38" s="24"/>
      <c r="G38" s="25"/>
      <c r="H38" s="40"/>
    </row>
    <row r="39" spans="1:8" x14ac:dyDescent="0.25">
      <c r="A39" s="26" t="s">
        <v>22</v>
      </c>
      <c r="B39" s="27">
        <v>1.2</v>
      </c>
      <c r="C39" s="27" t="s">
        <v>23</v>
      </c>
      <c r="D39" s="28">
        <v>5000</v>
      </c>
      <c r="E39" s="33">
        <f>(B39*D39)</f>
        <v>6000</v>
      </c>
      <c r="F39" s="29"/>
      <c r="G39" s="47"/>
      <c r="H39" s="40"/>
    </row>
    <row r="40" spans="1:8" ht="13" thickBot="1" x14ac:dyDescent="0.3">
      <c r="A40" s="31" t="s">
        <v>24</v>
      </c>
      <c r="B40" s="32">
        <v>4</v>
      </c>
      <c r="C40" s="32" t="s">
        <v>23</v>
      </c>
      <c r="D40" s="33">
        <v>15000</v>
      </c>
      <c r="E40" s="33">
        <f>(B40*D40)</f>
        <v>60000</v>
      </c>
      <c r="F40" s="34">
        <f>SUM(E39:E40)</f>
        <v>66000</v>
      </c>
      <c r="G40" s="47"/>
      <c r="H40" s="35">
        <f>(F40/F48)</f>
        <v>3.3821862810837655E-2</v>
      </c>
    </row>
    <row r="41" spans="1:8" x14ac:dyDescent="0.25">
      <c r="A41" s="36" t="s">
        <v>19</v>
      </c>
      <c r="B41" s="37"/>
      <c r="C41" s="37"/>
      <c r="D41" s="38"/>
      <c r="E41" s="38"/>
      <c r="F41" s="39"/>
      <c r="G41" s="25"/>
      <c r="H41" s="40"/>
    </row>
    <row r="42" spans="1:8" x14ac:dyDescent="0.25">
      <c r="A42" s="26" t="s">
        <v>20</v>
      </c>
      <c r="B42" s="27">
        <v>1</v>
      </c>
      <c r="C42" s="27" t="s">
        <v>25</v>
      </c>
      <c r="D42" s="28">
        <v>27000</v>
      </c>
      <c r="E42" s="33">
        <f>(B42*D42)</f>
        <v>27000</v>
      </c>
      <c r="F42" s="29"/>
      <c r="G42" s="25"/>
      <c r="H42" s="40"/>
    </row>
    <row r="43" spans="1:8" x14ac:dyDescent="0.25">
      <c r="A43" s="26" t="s">
        <v>26</v>
      </c>
      <c r="B43" s="27">
        <v>1</v>
      </c>
      <c r="C43" s="27" t="s">
        <v>25</v>
      </c>
      <c r="D43" s="28">
        <v>27000</v>
      </c>
      <c r="E43" s="33">
        <f>(B43*D43)</f>
        <v>27000</v>
      </c>
      <c r="F43" s="30">
        <f>SUM(E42:E43)</f>
        <v>54000</v>
      </c>
      <c r="G43" s="25"/>
      <c r="H43" s="35">
        <f>(F43/F48)</f>
        <v>2.767243320886717E-2</v>
      </c>
    </row>
    <row r="44" spans="1:8" x14ac:dyDescent="0.25">
      <c r="A44" s="48" t="s">
        <v>40</v>
      </c>
      <c r="B44" s="49"/>
      <c r="C44" s="27"/>
      <c r="D44" s="28"/>
      <c r="E44" s="28"/>
      <c r="F44" s="50">
        <f>SUM(F12:F43)</f>
        <v>1496870</v>
      </c>
      <c r="G44" s="25"/>
      <c r="H44" s="40"/>
    </row>
    <row r="45" spans="1:8" x14ac:dyDescent="0.25">
      <c r="A45" s="26" t="s">
        <v>43</v>
      </c>
      <c r="B45" s="27"/>
      <c r="C45" s="27"/>
      <c r="D45" s="28"/>
      <c r="E45" s="28"/>
      <c r="F45" s="30">
        <f>(F44*0.05)</f>
        <v>74843.5</v>
      </c>
      <c r="G45" s="25"/>
      <c r="H45" s="35">
        <f>(F45/F48)</f>
        <v>3.8353736201256483E-2</v>
      </c>
    </row>
    <row r="46" spans="1:8" x14ac:dyDescent="0.25">
      <c r="A46" s="26" t="s">
        <v>27</v>
      </c>
      <c r="B46" s="27" t="s">
        <v>28</v>
      </c>
      <c r="C46" s="27" t="s">
        <v>38</v>
      </c>
      <c r="D46" s="28"/>
      <c r="E46" s="28"/>
      <c r="F46" s="30">
        <f>(F44*0.1)</f>
        <v>149687</v>
      </c>
      <c r="G46" s="25"/>
      <c r="H46" s="35">
        <f>(F46/F48)</f>
        <v>7.6707472402512966E-2</v>
      </c>
    </row>
    <row r="47" spans="1:8" ht="13" thickBot="1" x14ac:dyDescent="0.3">
      <c r="A47" s="51" t="s">
        <v>63</v>
      </c>
      <c r="B47" s="52"/>
      <c r="C47" s="44"/>
      <c r="D47" s="45"/>
      <c r="E47" s="45"/>
      <c r="F47" s="53">
        <f>SUM(F44:F46)</f>
        <v>1721400.5</v>
      </c>
      <c r="G47" s="25"/>
      <c r="H47" s="40"/>
    </row>
    <row r="48" spans="1:8" ht="13" thickBot="1" x14ac:dyDescent="0.3">
      <c r="A48" s="54" t="s">
        <v>64</v>
      </c>
      <c r="B48" s="55"/>
      <c r="C48" s="56"/>
      <c r="D48" s="57"/>
      <c r="E48" s="57"/>
      <c r="F48" s="58">
        <f>(F47+F55)</f>
        <v>1951400.5</v>
      </c>
      <c r="G48" s="25"/>
      <c r="H48" s="40"/>
    </row>
    <row r="49" spans="1:8" x14ac:dyDescent="0.25">
      <c r="A49" s="21" t="s">
        <v>29</v>
      </c>
      <c r="B49" s="22"/>
      <c r="C49" s="22"/>
      <c r="D49" s="23"/>
      <c r="E49" s="23"/>
      <c r="F49" s="24"/>
      <c r="G49" s="25"/>
      <c r="H49" s="40"/>
    </row>
    <row r="50" spans="1:8" x14ac:dyDescent="0.25">
      <c r="A50" s="26" t="s">
        <v>30</v>
      </c>
      <c r="B50" s="27"/>
      <c r="C50" s="27"/>
      <c r="D50" s="59">
        <v>40</v>
      </c>
      <c r="E50" s="59">
        <v>45</v>
      </c>
      <c r="F50" s="30">
        <v>50</v>
      </c>
      <c r="G50" s="25"/>
      <c r="H50" s="40"/>
    </row>
    <row r="51" spans="1:8" x14ac:dyDescent="0.25">
      <c r="A51" s="26" t="s">
        <v>31</v>
      </c>
      <c r="B51" s="27" t="s">
        <v>108</v>
      </c>
      <c r="C51" s="68">
        <v>950</v>
      </c>
      <c r="D51" s="28">
        <v>46000</v>
      </c>
      <c r="E51" s="28">
        <v>46000</v>
      </c>
      <c r="F51" s="29">
        <v>46000</v>
      </c>
      <c r="G51" s="25"/>
      <c r="H51" s="40"/>
    </row>
    <row r="52" spans="1:8" x14ac:dyDescent="0.25">
      <c r="A52" s="26" t="s">
        <v>32</v>
      </c>
      <c r="B52" s="27"/>
      <c r="C52" s="27"/>
      <c r="D52" s="28">
        <f>(D50*D51)</f>
        <v>1840000</v>
      </c>
      <c r="E52" s="28">
        <f>(E50*E51)</f>
        <v>2070000</v>
      </c>
      <c r="F52" s="29">
        <f>(F50*F51)</f>
        <v>2300000</v>
      </c>
      <c r="G52" s="25"/>
      <c r="H52" s="40"/>
    </row>
    <row r="53" spans="1:8" x14ac:dyDescent="0.25">
      <c r="A53" s="26" t="s">
        <v>33</v>
      </c>
      <c r="B53" s="27" t="s">
        <v>34</v>
      </c>
      <c r="C53" s="27"/>
      <c r="D53" s="59">
        <f>(D52-F47)</f>
        <v>118599.5</v>
      </c>
      <c r="E53" s="59">
        <f>(E52-F47)</f>
        <v>348599.5</v>
      </c>
      <c r="F53" s="30">
        <f>(F52-F47)</f>
        <v>578599.5</v>
      </c>
      <c r="G53" s="25"/>
      <c r="H53" s="40"/>
    </row>
    <row r="54" spans="1:8" x14ac:dyDescent="0.25">
      <c r="A54" s="31" t="s">
        <v>33</v>
      </c>
      <c r="B54" s="32" t="s">
        <v>35</v>
      </c>
      <c r="C54" s="60">
        <v>230000</v>
      </c>
      <c r="D54" s="61">
        <f>(D53-C54)</f>
        <v>-111400.5</v>
      </c>
      <c r="E54" s="61">
        <f>(E53-C54)</f>
        <v>118599.5</v>
      </c>
      <c r="F54" s="62">
        <f>(F53-C54)</f>
        <v>348599.5</v>
      </c>
      <c r="G54" s="25" t="s">
        <v>101</v>
      </c>
      <c r="H54" s="40"/>
    </row>
    <row r="55" spans="1:8" x14ac:dyDescent="0.25">
      <c r="A55" s="48" t="s">
        <v>39</v>
      </c>
      <c r="B55" s="27"/>
      <c r="C55" s="27"/>
      <c r="D55" s="27"/>
      <c r="E55" s="27"/>
      <c r="F55" s="63">
        <v>230000</v>
      </c>
      <c r="G55" s="25"/>
      <c r="H55" s="35">
        <f>(F55/F48)</f>
        <v>0.1178640673711009</v>
      </c>
    </row>
    <row r="56" spans="1:8" x14ac:dyDescent="0.25">
      <c r="A56" s="26" t="s">
        <v>44</v>
      </c>
      <c r="B56" s="27" t="s">
        <v>35</v>
      </c>
      <c r="C56" s="27">
        <v>38400</v>
      </c>
      <c r="D56" s="64">
        <v>34700</v>
      </c>
      <c r="E56" s="64">
        <f>(E54/C56)</f>
        <v>3.0885286458333332</v>
      </c>
      <c r="F56" s="65">
        <f>(F54/C56)</f>
        <v>9.0781119791666658</v>
      </c>
      <c r="G56" s="25"/>
      <c r="H56" s="14"/>
    </row>
    <row r="57" spans="1:8" ht="13" thickBot="1" x14ac:dyDescent="0.3">
      <c r="A57" s="43" t="s">
        <v>45</v>
      </c>
      <c r="B57" s="44" t="s">
        <v>35</v>
      </c>
      <c r="C57" s="44">
        <v>950</v>
      </c>
      <c r="D57" s="66">
        <v>900</v>
      </c>
      <c r="E57" s="66">
        <v>177.89</v>
      </c>
      <c r="F57" s="67">
        <f>(F54/C57)</f>
        <v>366.94684210526316</v>
      </c>
      <c r="G57" s="25"/>
      <c r="H57" s="14"/>
    </row>
    <row r="60" spans="1:8" ht="15.5" x14ac:dyDescent="0.35">
      <c r="A60" s="1" t="s">
        <v>65</v>
      </c>
    </row>
    <row r="61" spans="1:8" ht="15.5" x14ac:dyDescent="0.35">
      <c r="A61" s="1" t="s">
        <v>71</v>
      </c>
    </row>
    <row r="62" spans="1:8" ht="15.5" x14ac:dyDescent="0.35">
      <c r="A62" s="1" t="s">
        <v>66</v>
      </c>
    </row>
    <row r="63" spans="1:8" x14ac:dyDescent="0.25">
      <c r="A63" s="2"/>
    </row>
    <row r="64" spans="1:8" x14ac:dyDescent="0.25">
      <c r="A64" s="2"/>
    </row>
    <row r="65" spans="1:1" x14ac:dyDescent="0.25">
      <c r="A65" s="2"/>
    </row>
    <row r="66" spans="1:1" x14ac:dyDescent="0.25">
      <c r="A66" s="2"/>
    </row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C3D-6F13-4D64-ADE0-CE9C58443114}">
  <dimension ref="A1:J41"/>
  <sheetViews>
    <sheetView tabSelected="1" topLeftCell="A7" zoomScale="120" zoomScaleNormal="120" workbookViewId="0">
      <selection activeCell="D36" sqref="D36"/>
    </sheetView>
  </sheetViews>
  <sheetFormatPr baseColWidth="10" defaultRowHeight="12.5" x14ac:dyDescent="0.25"/>
  <cols>
    <col min="1" max="1" width="29.1796875" bestFit="1" customWidth="1"/>
    <col min="3" max="3" width="25.6328125" bestFit="1" customWidth="1"/>
    <col min="4" max="4" width="8.26953125" customWidth="1"/>
    <col min="6" max="6" width="10.54296875" customWidth="1"/>
    <col min="7" max="7" width="9.54296875" customWidth="1"/>
    <col min="8" max="8" width="25.7265625" bestFit="1" customWidth="1"/>
  </cols>
  <sheetData>
    <row r="1" spans="1:10" ht="13" thickBot="1" x14ac:dyDescent="0.3">
      <c r="A1" t="s">
        <v>116</v>
      </c>
      <c r="B1" t="s">
        <v>111</v>
      </c>
      <c r="C1" s="16" t="s">
        <v>112</v>
      </c>
      <c r="D1" s="17" t="s">
        <v>113</v>
      </c>
      <c r="E1" s="17" t="s">
        <v>114</v>
      </c>
      <c r="F1" s="18" t="s">
        <v>115</v>
      </c>
      <c r="G1" s="18" t="s">
        <v>109</v>
      </c>
      <c r="H1" s="15" t="s">
        <v>121</v>
      </c>
      <c r="I1" t="s">
        <v>130</v>
      </c>
      <c r="J1" t="s">
        <v>132</v>
      </c>
    </row>
    <row r="2" spans="1:10" x14ac:dyDescent="0.25">
      <c r="A2" t="s">
        <v>92</v>
      </c>
      <c r="B2" t="s">
        <v>110</v>
      </c>
      <c r="C2" s="26" t="s">
        <v>7</v>
      </c>
      <c r="D2" s="27">
        <v>1</v>
      </c>
      <c r="E2" s="27" t="s">
        <v>8</v>
      </c>
      <c r="F2" s="28">
        <v>45000</v>
      </c>
      <c r="G2" s="28">
        <f t="shared" ref="G2:G37" si="0">(D2*F2)</f>
        <v>45000</v>
      </c>
      <c r="H2" s="25" t="s">
        <v>91</v>
      </c>
      <c r="I2" t="s">
        <v>131</v>
      </c>
      <c r="J2" t="s">
        <v>133</v>
      </c>
    </row>
    <row r="3" spans="1:10" x14ac:dyDescent="0.25">
      <c r="A3" t="s">
        <v>92</v>
      </c>
      <c r="B3" t="s">
        <v>110</v>
      </c>
      <c r="C3" s="26" t="s">
        <v>50</v>
      </c>
      <c r="D3" s="27">
        <v>1</v>
      </c>
      <c r="E3" s="27" t="s">
        <v>8</v>
      </c>
      <c r="F3" s="28">
        <v>16900</v>
      </c>
      <c r="G3" s="28">
        <f t="shared" si="0"/>
        <v>16900</v>
      </c>
      <c r="H3" s="25" t="s">
        <v>60</v>
      </c>
      <c r="I3" t="s">
        <v>131</v>
      </c>
      <c r="J3" t="s">
        <v>133</v>
      </c>
    </row>
    <row r="4" spans="1:10" x14ac:dyDescent="0.25">
      <c r="A4" t="s">
        <v>92</v>
      </c>
      <c r="B4" t="s">
        <v>110</v>
      </c>
      <c r="C4" s="26" t="s">
        <v>79</v>
      </c>
      <c r="D4" s="27">
        <v>1</v>
      </c>
      <c r="E4" s="27" t="s">
        <v>8</v>
      </c>
      <c r="F4" s="28">
        <v>35000</v>
      </c>
      <c r="G4" s="28">
        <f t="shared" si="0"/>
        <v>35000</v>
      </c>
      <c r="H4" s="25" t="s">
        <v>82</v>
      </c>
      <c r="I4" t="s">
        <v>131</v>
      </c>
      <c r="J4" t="s">
        <v>133</v>
      </c>
    </row>
    <row r="5" spans="1:10" x14ac:dyDescent="0.25">
      <c r="A5" t="s">
        <v>92</v>
      </c>
      <c r="B5" t="s">
        <v>110</v>
      </c>
      <c r="C5" s="26" t="s">
        <v>9</v>
      </c>
      <c r="D5" s="27">
        <v>7</v>
      </c>
      <c r="E5" s="27" t="s">
        <v>8</v>
      </c>
      <c r="F5" s="28">
        <v>7000</v>
      </c>
      <c r="G5" s="28">
        <f t="shared" si="0"/>
        <v>49000</v>
      </c>
      <c r="H5" s="25" t="s">
        <v>61</v>
      </c>
      <c r="I5" t="s">
        <v>131</v>
      </c>
      <c r="J5" t="s">
        <v>133</v>
      </c>
    </row>
    <row r="6" spans="1:10" x14ac:dyDescent="0.25">
      <c r="A6" t="s">
        <v>92</v>
      </c>
      <c r="B6" t="s">
        <v>110</v>
      </c>
      <c r="C6" s="26" t="s">
        <v>87</v>
      </c>
      <c r="D6" s="27">
        <v>1</v>
      </c>
      <c r="E6" s="27" t="s">
        <v>8</v>
      </c>
      <c r="F6" s="28">
        <v>25000</v>
      </c>
      <c r="G6" s="28">
        <f t="shared" si="0"/>
        <v>25000</v>
      </c>
      <c r="H6" s="25" t="s">
        <v>107</v>
      </c>
      <c r="I6" t="s">
        <v>131</v>
      </c>
      <c r="J6" t="s">
        <v>133</v>
      </c>
    </row>
    <row r="7" spans="1:10" x14ac:dyDescent="0.25">
      <c r="A7" t="s">
        <v>92</v>
      </c>
      <c r="B7" t="s">
        <v>110</v>
      </c>
      <c r="C7" s="26" t="s">
        <v>10</v>
      </c>
      <c r="D7" s="27">
        <v>3</v>
      </c>
      <c r="E7" s="27" t="s">
        <v>8</v>
      </c>
      <c r="F7" s="28">
        <v>7000</v>
      </c>
      <c r="G7" s="28">
        <f t="shared" si="0"/>
        <v>21000</v>
      </c>
      <c r="H7" s="25" t="s">
        <v>62</v>
      </c>
      <c r="I7" t="s">
        <v>131</v>
      </c>
      <c r="J7" t="s">
        <v>133</v>
      </c>
    </row>
    <row r="8" spans="1:10" x14ac:dyDescent="0.25">
      <c r="A8" t="s">
        <v>92</v>
      </c>
      <c r="B8" t="s">
        <v>110</v>
      </c>
      <c r="C8" s="26" t="s">
        <v>11</v>
      </c>
      <c r="D8" s="27">
        <v>1</v>
      </c>
      <c r="E8" s="27" t="s">
        <v>8</v>
      </c>
      <c r="F8" s="28">
        <v>100000</v>
      </c>
      <c r="G8" s="28">
        <f t="shared" si="0"/>
        <v>100000</v>
      </c>
      <c r="H8" s="25" t="s">
        <v>46</v>
      </c>
      <c r="I8" t="s">
        <v>131</v>
      </c>
      <c r="J8" t="s">
        <v>133</v>
      </c>
    </row>
    <row r="9" spans="1:10" x14ac:dyDescent="0.25">
      <c r="A9" t="s">
        <v>92</v>
      </c>
      <c r="B9" t="s">
        <v>117</v>
      </c>
      <c r="C9" s="26" t="s">
        <v>13</v>
      </c>
      <c r="D9" s="27">
        <v>2.5</v>
      </c>
      <c r="E9" s="27" t="s">
        <v>14</v>
      </c>
      <c r="F9" s="28">
        <v>28000</v>
      </c>
      <c r="G9" s="28">
        <f t="shared" si="0"/>
        <v>70000</v>
      </c>
      <c r="H9" s="25" t="s">
        <v>67</v>
      </c>
      <c r="I9" t="s">
        <v>131</v>
      </c>
      <c r="J9" t="s">
        <v>133</v>
      </c>
    </row>
    <row r="10" spans="1:10" x14ac:dyDescent="0.25">
      <c r="A10" t="s">
        <v>92</v>
      </c>
      <c r="B10" t="s">
        <v>117</v>
      </c>
      <c r="C10" s="26" t="s">
        <v>48</v>
      </c>
      <c r="D10" s="27">
        <v>250</v>
      </c>
      <c r="E10" s="27" t="s">
        <v>14</v>
      </c>
      <c r="F10" s="28">
        <v>630</v>
      </c>
      <c r="G10" s="28">
        <f t="shared" si="0"/>
        <v>157500</v>
      </c>
      <c r="H10" s="25" t="s">
        <v>69</v>
      </c>
      <c r="I10" t="s">
        <v>131</v>
      </c>
      <c r="J10" t="s">
        <v>133</v>
      </c>
    </row>
    <row r="11" spans="1:10" x14ac:dyDescent="0.25">
      <c r="A11" t="s">
        <v>92</v>
      </c>
      <c r="B11" t="s">
        <v>117</v>
      </c>
      <c r="C11" s="26" t="s">
        <v>47</v>
      </c>
      <c r="D11" s="27">
        <v>430</v>
      </c>
      <c r="E11" s="27" t="s">
        <v>14</v>
      </c>
      <c r="F11" s="28">
        <v>440</v>
      </c>
      <c r="G11" s="28">
        <f t="shared" si="0"/>
        <v>189200</v>
      </c>
      <c r="H11" s="25" t="s">
        <v>16</v>
      </c>
      <c r="I11" t="s">
        <v>131</v>
      </c>
      <c r="J11" t="s">
        <v>133</v>
      </c>
    </row>
    <row r="12" spans="1:10" x14ac:dyDescent="0.25">
      <c r="A12" t="s">
        <v>92</v>
      </c>
      <c r="B12" t="s">
        <v>117</v>
      </c>
      <c r="C12" s="26" t="s">
        <v>56</v>
      </c>
      <c r="D12" s="27">
        <v>80</v>
      </c>
      <c r="E12" s="27" t="s">
        <v>14</v>
      </c>
      <c r="F12" s="28">
        <v>425</v>
      </c>
      <c r="G12" s="28">
        <f t="shared" si="0"/>
        <v>34000</v>
      </c>
      <c r="H12" s="25" t="s">
        <v>57</v>
      </c>
      <c r="I12" t="s">
        <v>131</v>
      </c>
      <c r="J12" t="s">
        <v>133</v>
      </c>
    </row>
    <row r="13" spans="1:10" x14ac:dyDescent="0.25">
      <c r="A13" t="s">
        <v>92</v>
      </c>
      <c r="B13" t="s">
        <v>117</v>
      </c>
      <c r="C13" s="26" t="s">
        <v>49</v>
      </c>
      <c r="D13" s="27">
        <v>1300</v>
      </c>
      <c r="E13" s="27" t="s">
        <v>14</v>
      </c>
      <c r="F13" s="28">
        <v>95</v>
      </c>
      <c r="G13" s="28">
        <f t="shared" si="0"/>
        <v>123500</v>
      </c>
      <c r="H13" s="25" t="s">
        <v>70</v>
      </c>
      <c r="I13" t="s">
        <v>131</v>
      </c>
      <c r="J13" t="s">
        <v>133</v>
      </c>
    </row>
    <row r="14" spans="1:10" x14ac:dyDescent="0.25">
      <c r="A14" t="s">
        <v>92</v>
      </c>
      <c r="B14" t="s">
        <v>117</v>
      </c>
      <c r="C14" s="26" t="s">
        <v>17</v>
      </c>
      <c r="D14" s="27">
        <v>3.5</v>
      </c>
      <c r="E14" s="27" t="s">
        <v>15</v>
      </c>
      <c r="F14" s="28">
        <v>7500</v>
      </c>
      <c r="G14" s="28">
        <f t="shared" si="0"/>
        <v>26250</v>
      </c>
      <c r="H14" s="25" t="s">
        <v>96</v>
      </c>
      <c r="I14" t="s">
        <v>131</v>
      </c>
      <c r="J14" t="s">
        <v>133</v>
      </c>
    </row>
    <row r="15" spans="1:10" x14ac:dyDescent="0.25">
      <c r="A15" t="s">
        <v>92</v>
      </c>
      <c r="B15" t="s">
        <v>117</v>
      </c>
      <c r="C15" s="26" t="s">
        <v>18</v>
      </c>
      <c r="D15" s="27">
        <v>0.35</v>
      </c>
      <c r="E15" s="27" t="s">
        <v>15</v>
      </c>
      <c r="F15" s="28">
        <v>55000</v>
      </c>
      <c r="G15" s="28">
        <f t="shared" si="0"/>
        <v>19250</v>
      </c>
      <c r="H15" s="25" t="s">
        <v>97</v>
      </c>
      <c r="I15" t="s">
        <v>131</v>
      </c>
      <c r="J15" t="s">
        <v>133</v>
      </c>
    </row>
    <row r="16" spans="1:10" x14ac:dyDescent="0.25">
      <c r="A16" t="s">
        <v>92</v>
      </c>
      <c r="B16" t="s">
        <v>117</v>
      </c>
      <c r="C16" s="26" t="s">
        <v>55</v>
      </c>
      <c r="D16" s="27">
        <v>2</v>
      </c>
      <c r="E16" s="27" t="s">
        <v>15</v>
      </c>
      <c r="F16" s="28">
        <v>26000</v>
      </c>
      <c r="G16" s="28">
        <f t="shared" si="0"/>
        <v>52000</v>
      </c>
      <c r="H16" s="25" t="s">
        <v>80</v>
      </c>
      <c r="I16" t="s">
        <v>131</v>
      </c>
      <c r="J16" t="s">
        <v>133</v>
      </c>
    </row>
    <row r="17" spans="1:10" x14ac:dyDescent="0.25">
      <c r="A17" t="s">
        <v>92</v>
      </c>
      <c r="B17" t="s">
        <v>117</v>
      </c>
      <c r="C17" s="26" t="s">
        <v>36</v>
      </c>
      <c r="D17" s="27">
        <v>1.2</v>
      </c>
      <c r="E17" s="27" t="s">
        <v>15</v>
      </c>
      <c r="F17" s="28">
        <v>26000</v>
      </c>
      <c r="G17" s="28">
        <f t="shared" si="0"/>
        <v>31200</v>
      </c>
      <c r="H17" s="25" t="s">
        <v>53</v>
      </c>
      <c r="I17" t="s">
        <v>131</v>
      </c>
      <c r="J17" t="s">
        <v>133</v>
      </c>
    </row>
    <row r="18" spans="1:10" x14ac:dyDescent="0.25">
      <c r="A18" t="s">
        <v>92</v>
      </c>
      <c r="B18" t="s">
        <v>117</v>
      </c>
      <c r="C18" s="26" t="s">
        <v>37</v>
      </c>
      <c r="D18" s="27">
        <v>0.45</v>
      </c>
      <c r="E18" s="27" t="s">
        <v>15</v>
      </c>
      <c r="F18" s="28">
        <v>32000</v>
      </c>
      <c r="G18" s="28">
        <f t="shared" si="0"/>
        <v>14400</v>
      </c>
      <c r="H18" s="25" t="s">
        <v>51</v>
      </c>
      <c r="I18" t="s">
        <v>131</v>
      </c>
      <c r="J18" t="s">
        <v>133</v>
      </c>
    </row>
    <row r="19" spans="1:10" x14ac:dyDescent="0.25">
      <c r="A19" t="s">
        <v>92</v>
      </c>
      <c r="B19" t="s">
        <v>117</v>
      </c>
      <c r="C19" s="26" t="s">
        <v>73</v>
      </c>
      <c r="D19" s="27">
        <v>2.75</v>
      </c>
      <c r="E19" s="27" t="s">
        <v>15</v>
      </c>
      <c r="F19" s="28">
        <v>38000</v>
      </c>
      <c r="G19" s="28">
        <f t="shared" si="0"/>
        <v>104500</v>
      </c>
      <c r="H19" s="25" t="s">
        <v>90</v>
      </c>
      <c r="I19" t="s">
        <v>131</v>
      </c>
      <c r="J19" t="s">
        <v>133</v>
      </c>
    </row>
    <row r="20" spans="1:10" x14ac:dyDescent="0.25">
      <c r="A20" t="s">
        <v>92</v>
      </c>
      <c r="B20" t="s">
        <v>117</v>
      </c>
      <c r="C20" s="26" t="s">
        <v>93</v>
      </c>
      <c r="D20" s="27">
        <v>2</v>
      </c>
      <c r="E20" s="27" t="s">
        <v>15</v>
      </c>
      <c r="F20" s="28">
        <v>48000</v>
      </c>
      <c r="G20" s="28">
        <f t="shared" si="0"/>
        <v>96000</v>
      </c>
      <c r="H20" s="25" t="s">
        <v>94</v>
      </c>
      <c r="I20" t="s">
        <v>131</v>
      </c>
      <c r="J20" t="s">
        <v>133</v>
      </c>
    </row>
    <row r="21" spans="1:10" x14ac:dyDescent="0.25">
      <c r="A21" t="s">
        <v>92</v>
      </c>
      <c r="B21" t="s">
        <v>117</v>
      </c>
      <c r="C21" s="26" t="s">
        <v>58</v>
      </c>
      <c r="D21" s="27">
        <v>0.6</v>
      </c>
      <c r="E21" s="27" t="s">
        <v>15</v>
      </c>
      <c r="F21" s="28">
        <v>31000</v>
      </c>
      <c r="G21" s="28">
        <f t="shared" si="0"/>
        <v>18600</v>
      </c>
      <c r="H21" s="25" t="s">
        <v>83</v>
      </c>
      <c r="I21" t="s">
        <v>131</v>
      </c>
      <c r="J21" t="s">
        <v>133</v>
      </c>
    </row>
    <row r="22" spans="1:10" x14ac:dyDescent="0.25">
      <c r="A22" t="s">
        <v>92</v>
      </c>
      <c r="B22" t="s">
        <v>117</v>
      </c>
      <c r="C22" s="26" t="s">
        <v>52</v>
      </c>
      <c r="D22" s="27">
        <v>0.8</v>
      </c>
      <c r="E22" s="27" t="s">
        <v>15</v>
      </c>
      <c r="F22" s="28">
        <v>30000</v>
      </c>
      <c r="G22" s="28">
        <f t="shared" si="0"/>
        <v>24000</v>
      </c>
      <c r="H22" s="25" t="s">
        <v>81</v>
      </c>
      <c r="I22" t="s">
        <v>131</v>
      </c>
      <c r="J22" t="s">
        <v>133</v>
      </c>
    </row>
    <row r="23" spans="1:10" x14ac:dyDescent="0.25">
      <c r="A23" t="s">
        <v>92</v>
      </c>
      <c r="B23" t="s">
        <v>117</v>
      </c>
      <c r="C23" s="26" t="s">
        <v>102</v>
      </c>
      <c r="D23" s="27">
        <v>0.65</v>
      </c>
      <c r="E23" s="27" t="s">
        <v>15</v>
      </c>
      <c r="F23" s="28">
        <v>37800</v>
      </c>
      <c r="G23" s="28">
        <f t="shared" si="0"/>
        <v>24570</v>
      </c>
      <c r="H23" s="25" t="s">
        <v>103</v>
      </c>
      <c r="I23" t="s">
        <v>131</v>
      </c>
      <c r="J23" t="s">
        <v>133</v>
      </c>
    </row>
    <row r="24" spans="1:10" x14ac:dyDescent="0.25">
      <c r="A24" t="s">
        <v>92</v>
      </c>
      <c r="B24" t="s">
        <v>117</v>
      </c>
      <c r="C24" s="26" t="s">
        <v>72</v>
      </c>
      <c r="D24" s="27">
        <v>1</v>
      </c>
      <c r="E24" s="27" t="s">
        <v>15</v>
      </c>
      <c r="F24" s="28">
        <v>31000</v>
      </c>
      <c r="G24" s="28">
        <f t="shared" si="0"/>
        <v>31000</v>
      </c>
      <c r="H24" s="25" t="s">
        <v>74</v>
      </c>
      <c r="I24" t="s">
        <v>131</v>
      </c>
      <c r="J24" t="s">
        <v>133</v>
      </c>
    </row>
    <row r="25" spans="1:10" x14ac:dyDescent="0.25">
      <c r="A25" t="s">
        <v>92</v>
      </c>
      <c r="B25" t="s">
        <v>117</v>
      </c>
      <c r="C25" s="26" t="s">
        <v>84</v>
      </c>
      <c r="D25" s="27">
        <v>1.2</v>
      </c>
      <c r="E25" s="27" t="s">
        <v>15</v>
      </c>
      <c r="F25" s="28">
        <v>23000</v>
      </c>
      <c r="G25" s="28">
        <f t="shared" si="0"/>
        <v>27600</v>
      </c>
      <c r="H25" s="25" t="s">
        <v>85</v>
      </c>
      <c r="I25" t="s">
        <v>131</v>
      </c>
      <c r="J25" t="s">
        <v>133</v>
      </c>
    </row>
    <row r="26" spans="1:10" x14ac:dyDescent="0.25">
      <c r="A26" t="s">
        <v>92</v>
      </c>
      <c r="B26" t="s">
        <v>117</v>
      </c>
      <c r="C26" s="31" t="s">
        <v>54</v>
      </c>
      <c r="D26" s="32">
        <v>2</v>
      </c>
      <c r="E26" s="32" t="s">
        <v>15</v>
      </c>
      <c r="F26" s="33">
        <v>3400</v>
      </c>
      <c r="G26" s="28">
        <f t="shared" si="0"/>
        <v>6800</v>
      </c>
      <c r="H26" s="25" t="s">
        <v>98</v>
      </c>
      <c r="I26" t="s">
        <v>131</v>
      </c>
      <c r="J26" t="s">
        <v>133</v>
      </c>
    </row>
    <row r="27" spans="1:10" x14ac:dyDescent="0.25">
      <c r="A27" t="s">
        <v>92</v>
      </c>
      <c r="B27" t="s">
        <v>117</v>
      </c>
      <c r="C27" s="31" t="s">
        <v>41</v>
      </c>
      <c r="D27" s="32">
        <v>0.3</v>
      </c>
      <c r="E27" s="32" t="s">
        <v>15</v>
      </c>
      <c r="F27" s="33">
        <v>92000</v>
      </c>
      <c r="G27" s="28">
        <f t="shared" si="0"/>
        <v>27600</v>
      </c>
      <c r="H27" s="25" t="s">
        <v>99</v>
      </c>
      <c r="I27" t="s">
        <v>131</v>
      </c>
      <c r="J27" t="s">
        <v>133</v>
      </c>
    </row>
    <row r="28" spans="1:10" x14ac:dyDescent="0.25">
      <c r="A28" t="s">
        <v>92</v>
      </c>
      <c r="B28" t="s">
        <v>117</v>
      </c>
      <c r="C28" s="31" t="s">
        <v>104</v>
      </c>
      <c r="D28" s="32">
        <v>0.1</v>
      </c>
      <c r="E28" s="32" t="s">
        <v>15</v>
      </c>
      <c r="F28" s="33">
        <v>52000</v>
      </c>
      <c r="G28" s="28">
        <f t="shared" si="0"/>
        <v>5200</v>
      </c>
      <c r="H28" s="25" t="s">
        <v>105</v>
      </c>
      <c r="I28" t="s">
        <v>131</v>
      </c>
      <c r="J28" t="s">
        <v>133</v>
      </c>
    </row>
    <row r="29" spans="1:10" x14ac:dyDescent="0.25">
      <c r="A29" t="s">
        <v>92</v>
      </c>
      <c r="B29" t="s">
        <v>117</v>
      </c>
      <c r="C29" s="31" t="s">
        <v>42</v>
      </c>
      <c r="D29" s="32">
        <v>0.15</v>
      </c>
      <c r="E29" s="32" t="s">
        <v>15</v>
      </c>
      <c r="F29" s="33">
        <v>12000</v>
      </c>
      <c r="G29" s="28">
        <f t="shared" si="0"/>
        <v>1800</v>
      </c>
      <c r="H29" s="25" t="s">
        <v>100</v>
      </c>
      <c r="I29" t="s">
        <v>131</v>
      </c>
      <c r="J29" t="s">
        <v>133</v>
      </c>
    </row>
    <row r="30" spans="1:10" x14ac:dyDescent="0.25">
      <c r="A30" t="s">
        <v>92</v>
      </c>
      <c r="B30" t="s">
        <v>118</v>
      </c>
      <c r="C30" s="26" t="s">
        <v>22</v>
      </c>
      <c r="D30" s="27">
        <v>1.2</v>
      </c>
      <c r="E30" s="27" t="s">
        <v>23</v>
      </c>
      <c r="F30" s="28">
        <v>5000</v>
      </c>
      <c r="G30" s="28">
        <f t="shared" si="0"/>
        <v>6000</v>
      </c>
      <c r="H30" s="47"/>
      <c r="I30" t="s">
        <v>131</v>
      </c>
      <c r="J30" t="s">
        <v>133</v>
      </c>
    </row>
    <row r="31" spans="1:10" x14ac:dyDescent="0.25">
      <c r="A31" t="s">
        <v>92</v>
      </c>
      <c r="B31" t="s">
        <v>118</v>
      </c>
      <c r="C31" s="31" t="s">
        <v>24</v>
      </c>
      <c r="D31" s="32">
        <v>4</v>
      </c>
      <c r="E31" s="32" t="s">
        <v>23</v>
      </c>
      <c r="F31" s="33">
        <v>15000</v>
      </c>
      <c r="G31" s="28">
        <f t="shared" si="0"/>
        <v>60000</v>
      </c>
      <c r="H31" s="47"/>
      <c r="I31" t="s">
        <v>131</v>
      </c>
      <c r="J31" t="s">
        <v>133</v>
      </c>
    </row>
    <row r="32" spans="1:10" x14ac:dyDescent="0.25">
      <c r="A32" t="s">
        <v>92</v>
      </c>
      <c r="B32" t="s">
        <v>120</v>
      </c>
      <c r="C32" s="26" t="s">
        <v>20</v>
      </c>
      <c r="D32" s="27">
        <v>1</v>
      </c>
      <c r="E32" s="27" t="s">
        <v>25</v>
      </c>
      <c r="F32" s="28">
        <v>27000</v>
      </c>
      <c r="G32" s="28">
        <f t="shared" si="0"/>
        <v>27000</v>
      </c>
      <c r="H32" s="25"/>
      <c r="I32" t="s">
        <v>131</v>
      </c>
      <c r="J32" t="s">
        <v>133</v>
      </c>
    </row>
    <row r="33" spans="1:10" x14ac:dyDescent="0.25">
      <c r="A33" t="s">
        <v>92</v>
      </c>
      <c r="B33" t="s">
        <v>120</v>
      </c>
      <c r="C33" s="26" t="s">
        <v>26</v>
      </c>
      <c r="D33" s="27">
        <v>1</v>
      </c>
      <c r="E33" s="27" t="s">
        <v>25</v>
      </c>
      <c r="F33" s="28">
        <v>27000</v>
      </c>
      <c r="G33" s="28">
        <f t="shared" si="0"/>
        <v>27000</v>
      </c>
      <c r="H33" s="25"/>
      <c r="I33" t="s">
        <v>131</v>
      </c>
      <c r="J33" t="s">
        <v>133</v>
      </c>
    </row>
    <row r="34" spans="1:10" x14ac:dyDescent="0.25">
      <c r="A34" t="s">
        <v>92</v>
      </c>
      <c r="B34" t="s">
        <v>122</v>
      </c>
      <c r="C34" s="26" t="s">
        <v>43</v>
      </c>
      <c r="D34" s="69">
        <v>0.05</v>
      </c>
      <c r="E34" s="27"/>
      <c r="F34" s="28"/>
      <c r="G34" s="28">
        <f t="shared" si="0"/>
        <v>0</v>
      </c>
      <c r="H34" s="25" t="s">
        <v>127</v>
      </c>
      <c r="I34" t="s">
        <v>131</v>
      </c>
      <c r="J34" t="s">
        <v>133</v>
      </c>
    </row>
    <row r="35" spans="1:10" x14ac:dyDescent="0.25">
      <c r="A35" t="s">
        <v>92</v>
      </c>
      <c r="B35" t="s">
        <v>122</v>
      </c>
      <c r="C35" s="26" t="s">
        <v>27</v>
      </c>
      <c r="D35" s="69">
        <v>0.12</v>
      </c>
      <c r="E35" s="27" t="s">
        <v>38</v>
      </c>
      <c r="F35" s="28"/>
      <c r="G35" s="28">
        <f t="shared" si="0"/>
        <v>0</v>
      </c>
      <c r="H35" s="25" t="s">
        <v>128</v>
      </c>
      <c r="I35" t="s">
        <v>131</v>
      </c>
      <c r="J35" t="s">
        <v>133</v>
      </c>
    </row>
    <row r="36" spans="1:10" x14ac:dyDescent="0.25">
      <c r="A36" t="s">
        <v>92</v>
      </c>
      <c r="B36" t="s">
        <v>119</v>
      </c>
      <c r="C36" s="26" t="s">
        <v>119</v>
      </c>
      <c r="D36" s="27">
        <v>45</v>
      </c>
      <c r="E36" s="27" t="s">
        <v>126</v>
      </c>
      <c r="F36" s="59">
        <v>46000</v>
      </c>
      <c r="G36" s="28">
        <f t="shared" si="0"/>
        <v>2070000</v>
      </c>
      <c r="H36" s="25" t="s">
        <v>119</v>
      </c>
      <c r="I36" t="s">
        <v>131</v>
      </c>
      <c r="J36" t="s">
        <v>133</v>
      </c>
    </row>
    <row r="37" spans="1:10" x14ac:dyDescent="0.25">
      <c r="A37" t="s">
        <v>92</v>
      </c>
      <c r="B37" t="s">
        <v>123</v>
      </c>
      <c r="C37" s="31" t="s">
        <v>124</v>
      </c>
      <c r="D37" s="32">
        <v>1</v>
      </c>
      <c r="E37" s="60" t="s">
        <v>125</v>
      </c>
      <c r="F37" s="61">
        <v>230000</v>
      </c>
      <c r="G37" s="28">
        <f t="shared" si="0"/>
        <v>230000</v>
      </c>
      <c r="H37" s="25" t="s">
        <v>129</v>
      </c>
      <c r="I37" t="s">
        <v>131</v>
      </c>
      <c r="J37" t="s">
        <v>133</v>
      </c>
    </row>
    <row r="38" spans="1:10" x14ac:dyDescent="0.25">
      <c r="C38" s="2"/>
    </row>
    <row r="39" spans="1:10" x14ac:dyDescent="0.25">
      <c r="C39" s="2"/>
    </row>
    <row r="40" spans="1:10" x14ac:dyDescent="0.25">
      <c r="C40" s="2"/>
    </row>
    <row r="41" spans="1:10" x14ac:dyDescent="0.25">
      <c r="C41" s="2"/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2024</vt:lpstr>
      <vt:lpstr>vBD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joberg</dc:creator>
  <cp:lastModifiedBy>Christian Graniffo</cp:lastModifiedBy>
  <cp:lastPrinted>2024-12-27T15:13:07Z</cp:lastPrinted>
  <dcterms:created xsi:type="dcterms:W3CDTF">2007-06-26T21:02:34Z</dcterms:created>
  <dcterms:modified xsi:type="dcterms:W3CDTF">2025-10-17T10:28:32Z</dcterms:modified>
</cp:coreProperties>
</file>