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D33FF946-6A5E-4A18-BA96-A37B321265AB}" xr6:coauthVersionLast="45" xr6:coauthVersionMax="45" xr10:uidLastSave="{00000000-0000-0000-0000-000000000000}"/>
  <bookViews>
    <workbookView xWindow="47904" yWindow="-2514" windowWidth="28992" windowHeight="15792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9" i="1" l="1"/>
  <c r="Y6" i="2" l="1"/>
  <c r="W8" i="2" s="1"/>
  <c r="N19" i="1"/>
  <c r="V10" i="2"/>
  <c r="V9" i="2"/>
  <c r="W9" i="2" s="1"/>
  <c r="V8" i="2"/>
  <c r="V7" i="2"/>
  <c r="V6" i="2"/>
  <c r="W12" i="2" s="1"/>
  <c r="V12" i="2" l="1"/>
  <c r="V13" i="2" s="1"/>
  <c r="X6" i="2"/>
  <c r="V15" i="2"/>
  <c r="W15" i="2"/>
  <c r="P12" i="1"/>
  <c r="P13" i="1"/>
  <c r="P14" i="1"/>
  <c r="P15" i="1"/>
  <c r="P16" i="1"/>
  <c r="P17" i="1"/>
  <c r="P18" i="1"/>
  <c r="P11" i="1"/>
  <c r="Q18" i="2" l="1"/>
  <c r="Q19" i="2"/>
  <c r="Q23" i="2"/>
  <c r="Q24" i="2"/>
  <c r="Q17" i="2"/>
  <c r="R17" i="2" s="1"/>
  <c r="Q22" i="2"/>
  <c r="Q20" i="2"/>
  <c r="Q21" i="2"/>
  <c r="R20" i="2" l="1"/>
  <c r="R21" i="2"/>
  <c r="R24" i="2"/>
  <c r="R23" i="2"/>
  <c r="R22" i="2"/>
  <c r="R18" i="2"/>
  <c r="R19" i="2"/>
  <c r="R29" i="2" l="1"/>
  <c r="R26" i="2"/>
  <c r="R25" i="2"/>
  <c r="R27" i="2" l="1"/>
  <c r="R28" i="2" s="1"/>
  <c r="S29" i="2"/>
  <c r="G7" i="2" l="1"/>
  <c r="I7" i="2" s="1"/>
  <c r="G8" i="2"/>
  <c r="I8" i="2" s="1"/>
  <c r="G9" i="2"/>
  <c r="I9" i="2" s="1"/>
  <c r="G10" i="2"/>
  <c r="G11" i="2"/>
  <c r="I11" i="2" s="1"/>
  <c r="G12" i="2"/>
  <c r="I12" i="2" s="1"/>
  <c r="G13" i="2"/>
  <c r="I13" i="2" s="1"/>
  <c r="G14" i="2"/>
  <c r="I14" i="2" s="1"/>
  <c r="G18" i="2"/>
  <c r="I18" i="2" s="1"/>
  <c r="G19" i="2"/>
  <c r="I19" i="2" s="1"/>
  <c r="G20" i="2"/>
  <c r="I20" i="2" s="1"/>
  <c r="G21" i="2"/>
  <c r="I21" i="2" s="1"/>
  <c r="G22" i="2"/>
  <c r="G23" i="2"/>
  <c r="I23" i="2" s="1"/>
  <c r="G24" i="2"/>
  <c r="I24" i="2" s="1"/>
  <c r="G25" i="2"/>
  <c r="I25" i="2" s="1"/>
  <c r="G26" i="2"/>
  <c r="I26" i="2" s="1"/>
  <c r="G30" i="2"/>
  <c r="I30" i="2" s="1"/>
  <c r="G31" i="2"/>
  <c r="I31" i="2" s="1"/>
  <c r="G32" i="2"/>
  <c r="I32" i="2" s="1"/>
  <c r="G33" i="2"/>
  <c r="I33" i="2" s="1"/>
  <c r="G34" i="2"/>
  <c r="I34" i="2" s="1"/>
  <c r="G35" i="2"/>
  <c r="I35" i="2" s="1"/>
  <c r="G36" i="2"/>
  <c r="I36" i="2" s="1"/>
  <c r="G37" i="2"/>
  <c r="I37" i="2" s="1"/>
  <c r="G38" i="2"/>
  <c r="I38" i="2" s="1"/>
  <c r="G6" i="2"/>
  <c r="I6" i="2" s="1"/>
  <c r="L6" i="2" l="1"/>
  <c r="L10" i="2"/>
  <c r="L14" i="2"/>
  <c r="L7" i="2"/>
  <c r="L11" i="2"/>
  <c r="L8" i="2"/>
  <c r="L12" i="2"/>
  <c r="L9" i="2"/>
  <c r="L13" i="2"/>
  <c r="K10" i="2"/>
  <c r="I10" i="2"/>
  <c r="K22" i="2"/>
  <c r="I22" i="2"/>
  <c r="J20" i="1" l="1"/>
  <c r="G19" i="1"/>
  <c r="H20" i="1" s="1"/>
  <c r="J18" i="1"/>
  <c r="H18" i="1"/>
  <c r="J17" i="1"/>
  <c r="H17" i="1"/>
  <c r="J16" i="1"/>
  <c r="H16" i="1"/>
  <c r="J15" i="1"/>
  <c r="H15" i="1"/>
  <c r="J14" i="1"/>
  <c r="J19" i="1" s="1"/>
  <c r="H14" i="1"/>
  <c r="M13" i="1"/>
  <c r="M19" i="1" s="1"/>
  <c r="L13" i="1"/>
  <c r="L20" i="1" s="1"/>
  <c r="K13" i="1"/>
  <c r="K19" i="1" s="1"/>
  <c r="J13" i="1"/>
  <c r="H13" i="1"/>
  <c r="J12" i="1"/>
  <c r="H12" i="1"/>
  <c r="H19" i="1" s="1"/>
  <c r="J11" i="1"/>
  <c r="H11" i="1"/>
  <c r="L19" i="1" l="1"/>
  <c r="K20" i="1"/>
  <c r="M20" i="1"/>
</calcChain>
</file>

<file path=xl/sharedStrings.xml><?xml version="1.0" encoding="utf-8"?>
<sst xmlns="http://schemas.openxmlformats.org/spreadsheetml/2006/main" count="107" uniqueCount="83">
  <si>
    <t>MAGNET</t>
  </si>
  <si>
    <t>Shims</t>
  </si>
  <si>
    <t>I</t>
  </si>
  <si>
    <r>
      <t>B</t>
    </r>
    <r>
      <rPr>
        <b/>
        <vertAlign val="subscript"/>
        <sz val="12"/>
        <color rgb="FF000000"/>
        <rFont val="Calibri"/>
        <family val="2"/>
      </rPr>
      <t>0</t>
    </r>
  </si>
  <si>
    <r>
      <t>Δ B</t>
    </r>
    <r>
      <rPr>
        <b/>
        <vertAlign val="subscript"/>
        <sz val="12"/>
        <color rgb="FF000000"/>
        <rFont val="Calibri"/>
        <family val="2"/>
      </rPr>
      <t>0</t>
    </r>
  </si>
  <si>
    <t>Bdl</t>
  </si>
  <si>
    <t>Δ Bdl</t>
  </si>
  <si>
    <r>
      <t>L</t>
    </r>
    <r>
      <rPr>
        <b/>
        <vertAlign val="subscript"/>
        <sz val="12"/>
        <color rgb="FF000000"/>
        <rFont val="Calibri"/>
        <family val="2"/>
      </rPr>
      <t>m</t>
    </r>
  </si>
  <si>
    <r>
      <t>B</t>
    </r>
    <r>
      <rPr>
        <b/>
        <vertAlign val="subscript"/>
        <sz val="12"/>
        <color rgb="FF000000"/>
        <rFont val="Calibri"/>
        <family val="2"/>
      </rPr>
      <t>r</t>
    </r>
  </si>
  <si>
    <t>Gdl</t>
  </si>
  <si>
    <t>Homogeneity mid-plane [units]</t>
  </si>
  <si>
    <t>name</t>
  </si>
  <si>
    <t>A</t>
  </si>
  <si>
    <t>T</t>
  </si>
  <si>
    <t>units</t>
  </si>
  <si>
    <t>T m</t>
  </si>
  <si>
    <t>mm</t>
  </si>
  <si>
    <t>mT m</t>
  </si>
  <si>
    <t>T m / m</t>
  </si>
  <si>
    <t>-44 mm</t>
  </si>
  <si>
    <t>-33 mm</t>
  </si>
  <si>
    <t>-22 mm</t>
  </si>
  <si>
    <t>-11 mm</t>
  </si>
  <si>
    <t>0 mm</t>
  </si>
  <si>
    <t>11 mm</t>
  </si>
  <si>
    <t>22 mm</t>
  </si>
  <si>
    <t>33 mm</t>
  </si>
  <si>
    <t>44 mm</t>
  </si>
  <si>
    <t>PXMBHEKCWP-DA000001</t>
  </si>
  <si>
    <t>PXMBHEKCWP-DA000002</t>
  </si>
  <si>
    <t>4+4</t>
  </si>
  <si>
    <t>PXMBHEKCWP-DA000003</t>
  </si>
  <si>
    <t>PXMBHEKCWP-DA000004</t>
  </si>
  <si>
    <t>PXMBHEKCWP-DA000005</t>
  </si>
  <si>
    <t>3+3</t>
  </si>
  <si>
    <t>PXMBHEKCWP-DA000006</t>
  </si>
  <si>
    <t>PXMBHEKCWP-DA000007</t>
  </si>
  <si>
    <t>PXMBHEKCWP-DA000008</t>
  </si>
  <si>
    <t>Average</t>
  </si>
  <si>
    <t>Max-Min</t>
  </si>
  <si>
    <t>B0</t>
  </si>
  <si>
    <t>Lm</t>
  </si>
  <si>
    <t>Flux ramp</t>
  </si>
  <si>
    <t>Remnant flux</t>
  </si>
  <si>
    <t>V s</t>
  </si>
  <si>
    <t>Calibration on MBR01 with 4 shims</t>
  </si>
  <si>
    <t>∆ before-after shimming</t>
  </si>
  <si>
    <t>[T]</t>
  </si>
  <si>
    <t>[T m]</t>
  </si>
  <si>
    <t>[m]</t>
  </si>
  <si>
    <t>fluxmeter 1</t>
  </si>
  <si>
    <t>coil</t>
  </si>
  <si>
    <t>rep1</t>
  </si>
  <si>
    <t>rep2</t>
  </si>
  <si>
    <t>rep3</t>
  </si>
  <si>
    <t>fluxmeter 2</t>
  </si>
  <si>
    <t>fluxmeter 3</t>
  </si>
  <si>
    <t>Absolute value</t>
  </si>
  <si>
    <t>Fluxmeter central coil cross-calibration</t>
  </si>
  <si>
    <t>[Vs]</t>
  </si>
  <si>
    <t>F3</t>
  </si>
  <si>
    <t>Trial 1</t>
  </si>
  <si>
    <t>Trial 2</t>
  </si>
  <si>
    <t>Trial 3</t>
  </si>
  <si>
    <t>Magnet</t>
  </si>
  <si>
    <t>MM SERIES</t>
  </si>
  <si>
    <t>Flux using F3</t>
  </si>
  <si>
    <t>Flux using F1</t>
  </si>
  <si>
    <t>m</t>
  </si>
  <si>
    <t>Min</t>
  </si>
  <si>
    <t>Max</t>
  </si>
  <si>
    <t>Range</t>
  </si>
  <si>
    <t>range units</t>
  </si>
  <si>
    <t>Eff width  F1C5</t>
  </si>
  <si>
    <t>Bdl/I</t>
  </si>
  <si>
    <t>Fluxmeter</t>
  </si>
  <si>
    <t>Trial 4</t>
  </si>
  <si>
    <t>Trial 5</t>
  </si>
  <si>
    <t>E13</t>
  </si>
  <si>
    <t>E23</t>
  </si>
  <si>
    <t>F1</t>
  </si>
  <si>
    <t>F2</t>
  </si>
  <si>
    <t>F1-F3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</si>
</sst>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"/>
    <numFmt numFmtId="165" formatCode="0.0"/>
    <numFmt numFmtId="166" formatCode="0.000"/>
    <numFmt numFmtId="167" formatCode="0.0000"/>
    <numFmt numFmtId="168" formatCode="0.000000"/>
  </numFmts>
  <fonts count="10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vertAlign val="subscript"/>
      <sz val="12"/>
      <color rgb="FF000000"/>
      <name val="Calibri"/>
      <family val="2"/>
    </font>
    <font>
      <sz val="11"/>
      <color theme="1"/>
      <name val="Calibri"/>
      <family val="2"/>
      <charset val="238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111">
    <xf numFmtId="0" fontId="0" fillId="0" borderId="0" xfId="0"/>
    <xf numFmtId="167" fontId="0" fillId="0" borderId="0" xfId="0" applyNumberFormat="1"/>
    <xf numFmtId="164" fontId="0" fillId="0" borderId="0" xfId="0" applyNumberFormat="1"/>
    <xf numFmtId="0" fontId="3" fillId="0" borderId="0" xfId="0" applyFont="1" applyFill="1" applyBorder="1"/>
    <xf numFmtId="0" fontId="1" fillId="0" borderId="1" xfId="0" applyFont="1" applyFill="1" applyBorder="1" applyAlignment="1">
      <alignment horizontal="center" wrapText="1" readingOrder="1"/>
    </xf>
    <xf numFmtId="0" fontId="1" fillId="0" borderId="2" xfId="0" applyFont="1" applyFill="1" applyBorder="1" applyAlignment="1">
      <alignment horizontal="center" wrapText="1" readingOrder="1"/>
    </xf>
    <xf numFmtId="0" fontId="4" fillId="0" borderId="6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49" fontId="4" fillId="0" borderId="8" xfId="0" applyNumberFormat="1" applyFont="1" applyFill="1" applyBorder="1" applyAlignment="1">
      <alignment horizontal="center"/>
    </xf>
    <xf numFmtId="49" fontId="4" fillId="0" borderId="9" xfId="0" applyNumberFormat="1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2" fontId="3" fillId="0" borderId="12" xfId="0" applyNumberFormat="1" applyFont="1" applyFill="1" applyBorder="1" applyAlignment="1">
      <alignment horizontal="center"/>
    </xf>
    <xf numFmtId="164" fontId="3" fillId="0" borderId="12" xfId="0" applyNumberFormat="1" applyFont="1" applyFill="1" applyBorder="1" applyAlignment="1">
      <alignment horizontal="center"/>
    </xf>
    <xf numFmtId="1" fontId="3" fillId="0" borderId="12" xfId="0" applyNumberFormat="1" applyFont="1" applyFill="1" applyBorder="1" applyAlignment="1">
      <alignment horizontal="center"/>
    </xf>
    <xf numFmtId="165" fontId="3" fillId="0" borderId="12" xfId="0" applyNumberFormat="1" applyFont="1" applyFill="1" applyBorder="1" applyAlignment="1">
      <alignment horizontal="center"/>
    </xf>
    <xf numFmtId="165" fontId="3" fillId="0" borderId="11" xfId="0" applyNumberFormat="1" applyFont="1" applyFill="1" applyBorder="1" applyAlignment="1">
      <alignment horizontal="center"/>
    </xf>
    <xf numFmtId="165" fontId="3" fillId="0" borderId="13" xfId="0" applyNumberFormat="1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2" fontId="3" fillId="0" borderId="15" xfId="0" applyNumberFormat="1" applyFont="1" applyFill="1" applyBorder="1" applyAlignment="1">
      <alignment horizontal="center"/>
    </xf>
    <xf numFmtId="164" fontId="3" fillId="0" borderId="15" xfId="0" applyNumberFormat="1" applyFont="1" applyFill="1" applyBorder="1" applyAlignment="1">
      <alignment horizontal="center"/>
    </xf>
    <xf numFmtId="1" fontId="3" fillId="0" borderId="15" xfId="0" applyNumberFormat="1" applyFont="1" applyFill="1" applyBorder="1" applyAlignment="1">
      <alignment horizontal="center"/>
    </xf>
    <xf numFmtId="165" fontId="3" fillId="0" borderId="15" xfId="0" applyNumberFormat="1" applyFont="1" applyFill="1" applyBorder="1" applyAlignment="1">
      <alignment horizontal="center"/>
    </xf>
    <xf numFmtId="166" fontId="3" fillId="0" borderId="16" xfId="0" applyNumberFormat="1" applyFont="1" applyFill="1" applyBorder="1" applyAlignment="1">
      <alignment horizontal="center"/>
    </xf>
    <xf numFmtId="165" fontId="3" fillId="0" borderId="14" xfId="0" applyNumberFormat="1" applyFont="1" applyFill="1" applyBorder="1" applyAlignment="1">
      <alignment horizontal="center"/>
    </xf>
    <xf numFmtId="165" fontId="3" fillId="0" borderId="17" xfId="0" applyNumberFormat="1" applyFont="1" applyFill="1" applyBorder="1" applyAlignment="1">
      <alignment horizontal="center"/>
    </xf>
    <xf numFmtId="165" fontId="3" fillId="0" borderId="18" xfId="0" applyNumberFormat="1" applyFont="1" applyFill="1" applyBorder="1" applyAlignment="1">
      <alignment horizontal="center"/>
    </xf>
    <xf numFmtId="165" fontId="3" fillId="0" borderId="19" xfId="0" applyNumberFormat="1" applyFont="1" applyFill="1" applyBorder="1" applyAlignment="1">
      <alignment horizontal="center"/>
    </xf>
    <xf numFmtId="165" fontId="3" fillId="0" borderId="20" xfId="0" applyNumberFormat="1" applyFont="1" applyFill="1" applyBorder="1" applyAlignment="1">
      <alignment horizontal="center"/>
    </xf>
    <xf numFmtId="164" fontId="4" fillId="0" borderId="6" xfId="0" applyNumberFormat="1" applyFont="1" applyFill="1" applyBorder="1" applyAlignment="1">
      <alignment horizontal="center"/>
    </xf>
    <xf numFmtId="1" fontId="4" fillId="0" borderId="6" xfId="0" applyNumberFormat="1" applyFont="1" applyFill="1" applyBorder="1" applyAlignment="1">
      <alignment horizontal="center"/>
    </xf>
    <xf numFmtId="165" fontId="4" fillId="0" borderId="6" xfId="0" applyNumberFormat="1" applyFont="1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166" fontId="4" fillId="0" borderId="21" xfId="0" applyNumberFormat="1" applyFont="1" applyFill="1" applyBorder="1" applyAlignment="1">
      <alignment horizontal="center"/>
    </xf>
    <xf numFmtId="165" fontId="4" fillId="0" borderId="7" xfId="0" applyNumberFormat="1" applyFont="1" applyFill="1" applyBorder="1" applyAlignment="1">
      <alignment horizontal="center"/>
    </xf>
    <xf numFmtId="167" fontId="4" fillId="0" borderId="21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66" fontId="3" fillId="0" borderId="22" xfId="0" applyNumberFormat="1" applyFont="1" applyFill="1" applyBorder="1" applyAlignment="1">
      <alignment horizontal="center"/>
    </xf>
    <xf numFmtId="167" fontId="4" fillId="0" borderId="0" xfId="0" applyNumberFormat="1" applyFont="1" applyFill="1" applyBorder="1" applyAlignment="1">
      <alignment horizontal="center"/>
    </xf>
    <xf numFmtId="0" fontId="5" fillId="0" borderId="0" xfId="0" applyFont="1"/>
    <xf numFmtId="0" fontId="0" fillId="0" borderId="0" xfId="0" applyFont="1"/>
    <xf numFmtId="164" fontId="0" fillId="0" borderId="0" xfId="0" applyNumberFormat="1" applyFont="1"/>
    <xf numFmtId="0" fontId="5" fillId="0" borderId="0" xfId="0" applyFont="1" applyFill="1" applyBorder="1"/>
    <xf numFmtId="1" fontId="0" fillId="0" borderId="0" xfId="0" applyNumberFormat="1" applyFont="1"/>
    <xf numFmtId="1" fontId="4" fillId="0" borderId="0" xfId="0" applyNumberFormat="1" applyFont="1" applyFill="1" applyBorder="1" applyAlignment="1">
      <alignment horizontal="center"/>
    </xf>
    <xf numFmtId="165" fontId="4" fillId="0" borderId="0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167" fontId="3" fillId="0" borderId="12" xfId="0" applyNumberFormat="1" applyFont="1" applyFill="1" applyBorder="1" applyAlignment="1">
      <alignment horizontal="center"/>
    </xf>
    <xf numFmtId="167" fontId="3" fillId="0" borderId="15" xfId="0" applyNumberFormat="1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 wrapText="1" readingOrder="1"/>
    </xf>
    <xf numFmtId="167" fontId="3" fillId="0" borderId="24" xfId="0" applyNumberFormat="1" applyFont="1" applyFill="1" applyBorder="1" applyAlignment="1">
      <alignment horizontal="center"/>
    </xf>
    <xf numFmtId="167" fontId="3" fillId="0" borderId="17" xfId="0" applyNumberFormat="1" applyFont="1" applyFill="1" applyBorder="1" applyAlignment="1">
      <alignment horizontal="center"/>
    </xf>
    <xf numFmtId="166" fontId="4" fillId="0" borderId="7" xfId="0" applyNumberFormat="1" applyFont="1" applyFill="1" applyBorder="1" applyAlignment="1">
      <alignment horizontal="center"/>
    </xf>
    <xf numFmtId="167" fontId="4" fillId="0" borderId="7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0" applyNumberFormat="1" applyFont="1"/>
    <xf numFmtId="0" fontId="6" fillId="0" borderId="0" xfId="0" applyFont="1"/>
    <xf numFmtId="166" fontId="0" fillId="0" borderId="0" xfId="0" applyNumberFormat="1"/>
    <xf numFmtId="2" fontId="0" fillId="0" borderId="0" xfId="0" applyNumberFormat="1"/>
    <xf numFmtId="0" fontId="0" fillId="0" borderId="15" xfId="0" applyBorder="1"/>
    <xf numFmtId="165" fontId="0" fillId="0" borderId="15" xfId="0" applyNumberFormat="1" applyBorder="1"/>
    <xf numFmtId="0" fontId="7" fillId="0" borderId="0" xfId="0" applyFont="1" applyFill="1" applyBorder="1"/>
    <xf numFmtId="2" fontId="0" fillId="0" borderId="15" xfId="0" applyNumberFormat="1" applyBorder="1"/>
    <xf numFmtId="1" fontId="3" fillId="0" borderId="31" xfId="0" applyNumberFormat="1" applyFont="1" applyFill="1" applyBorder="1" applyAlignment="1">
      <alignment horizontal="center"/>
    </xf>
    <xf numFmtId="164" fontId="3" fillId="0" borderId="31" xfId="0" applyNumberFormat="1" applyFont="1" applyFill="1" applyBorder="1" applyAlignment="1">
      <alignment horizontal="center"/>
    </xf>
    <xf numFmtId="167" fontId="3" fillId="0" borderId="31" xfId="0" applyNumberFormat="1" applyFont="1" applyFill="1" applyBorder="1" applyAlignment="1">
      <alignment horizontal="center"/>
    </xf>
    <xf numFmtId="167" fontId="3" fillId="0" borderId="9" xfId="0" applyNumberFormat="1" applyFont="1" applyFill="1" applyBorder="1" applyAlignment="1">
      <alignment horizontal="center"/>
    </xf>
    <xf numFmtId="167" fontId="3" fillId="0" borderId="13" xfId="0" applyNumberFormat="1" applyFont="1" applyFill="1" applyBorder="1" applyAlignment="1">
      <alignment horizontal="center"/>
    </xf>
    <xf numFmtId="1" fontId="3" fillId="0" borderId="14" xfId="0" applyNumberFormat="1" applyFont="1" applyFill="1" applyBorder="1" applyAlignment="1">
      <alignment horizontal="center"/>
    </xf>
    <xf numFmtId="167" fontId="3" fillId="0" borderId="6" xfId="0" applyNumberFormat="1" applyFont="1" applyFill="1" applyBorder="1" applyAlignment="1">
      <alignment horizontal="center"/>
    </xf>
    <xf numFmtId="168" fontId="0" fillId="0" borderId="0" xfId="0" applyNumberFormat="1"/>
    <xf numFmtId="0" fontId="9" fillId="0" borderId="15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168" fontId="4" fillId="0" borderId="6" xfId="0" applyNumberFormat="1" applyFont="1" applyFill="1" applyBorder="1" applyAlignment="1">
      <alignment horizontal="center"/>
    </xf>
    <xf numFmtId="164" fontId="3" fillId="0" borderId="7" xfId="0" applyNumberFormat="1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3" fillId="0" borderId="33" xfId="0" applyNumberFormat="1" applyFont="1" applyFill="1" applyBorder="1" applyAlignment="1">
      <alignment horizontal="center"/>
    </xf>
    <xf numFmtId="164" fontId="3" fillId="0" borderId="34" xfId="0" applyNumberFormat="1" applyFont="1" applyFill="1" applyBorder="1" applyAlignment="1">
      <alignment horizontal="center"/>
    </xf>
    <xf numFmtId="164" fontId="3" fillId="0" borderId="29" xfId="0" applyNumberFormat="1" applyFont="1" applyFill="1" applyBorder="1" applyAlignment="1">
      <alignment horizontal="center"/>
    </xf>
    <xf numFmtId="164" fontId="3" fillId="0" borderId="28" xfId="0" applyNumberFormat="1" applyFont="1" applyFill="1" applyBorder="1" applyAlignment="1">
      <alignment horizontal="center"/>
    </xf>
    <xf numFmtId="164" fontId="3" fillId="0" borderId="30" xfId="0" applyNumberFormat="1" applyFont="1" applyFill="1" applyBorder="1" applyAlignment="1">
      <alignment horizontal="center"/>
    </xf>
    <xf numFmtId="164" fontId="3" fillId="0" borderId="26" xfId="0" applyNumberFormat="1" applyFont="1" applyFill="1" applyBorder="1" applyAlignment="1">
      <alignment horizontal="center"/>
    </xf>
    <xf numFmtId="164" fontId="3" fillId="0" borderId="27" xfId="0" applyNumberFormat="1" applyFont="1" applyFill="1" applyBorder="1" applyAlignment="1">
      <alignment horizontal="center"/>
    </xf>
    <xf numFmtId="164" fontId="3" fillId="0" borderId="32" xfId="0" applyNumberFormat="1" applyFont="1" applyFill="1" applyBorder="1" applyAlignment="1">
      <alignment horizontal="center"/>
    </xf>
    <xf numFmtId="164" fontId="3" fillId="0" borderId="25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 readingOrder="1"/>
    </xf>
    <xf numFmtId="0" fontId="1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167" fontId="0" fillId="0" borderId="0" xfId="0" applyNumberFormat="1" applyBorder="1"/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0" fillId="0" borderId="0" xfId="0" applyBorder="1"/>
    <xf numFmtId="1" fontId="0" fillId="0" borderId="0" xfId="0" applyNumberFormat="1" applyBorder="1"/>
    <xf numFmtId="167" fontId="0" fillId="0" borderId="0" xfId="0" applyNumberFormat="1" applyBorder="1" applyAlignment="1">
      <alignment horizontal="center"/>
    </xf>
    <xf numFmtId="164" fontId="0" fillId="0" borderId="0" xfId="0" applyNumberFormat="1" applyBorder="1"/>
    <xf numFmtId="1" fontId="0" fillId="0" borderId="0" xfId="0" applyNumberFormat="1" applyBorder="1" applyAlignment="1">
      <alignment horizontal="center"/>
    </xf>
    <xf numFmtId="168" fontId="6" fillId="0" borderId="0" xfId="0" applyNumberFormat="1" applyFont="1" applyBorder="1"/>
    <xf numFmtId="0" fontId="6" fillId="0" borderId="0" xfId="0" applyFont="1" applyBorder="1"/>
    <xf numFmtId="164" fontId="3" fillId="0" borderId="0" xfId="0" applyNumberFormat="1" applyFont="1" applyFill="1" applyBorder="1" applyAlignment="1">
      <alignment horizontal="center"/>
    </xf>
    <xf numFmtId="0" fontId="1" fillId="0" borderId="35" xfId="0" applyFont="1" applyFill="1" applyBorder="1" applyAlignment="1">
      <alignment horizontal="center" wrapText="1" readingOrder="1"/>
    </xf>
    <xf numFmtId="0" fontId="3" fillId="0" borderId="3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38"/>
  <sheetViews>
    <sheetView tabSelected="1" topLeftCell="D1" workbookViewId="0">
      <selection activeCell="L35" sqref="L35"/>
    </sheetView>
  </sheetViews>
  <sheetFormatPr defaultRowHeight="14.4" x14ac:dyDescent="0.55000000000000004"/>
  <cols>
    <col min="2" max="2" width="23.15625" bestFit="1" customWidth="1"/>
    <col min="3" max="3" width="19.26171875" customWidth="1"/>
    <col min="4" max="4" width="23.41796875" bestFit="1" customWidth="1"/>
    <col min="9" max="9" width="11.41796875" customWidth="1"/>
    <col min="12" max="12" width="11.15625" customWidth="1"/>
    <col min="13" max="13" width="9.578125" bestFit="1" customWidth="1"/>
    <col min="14" max="14" width="12.578125" customWidth="1"/>
    <col min="15" max="15" width="16.83984375" customWidth="1"/>
    <col min="16" max="16" width="10.15625" customWidth="1"/>
  </cols>
  <sheetData>
    <row r="2" spans="1:26" x14ac:dyDescent="0.55000000000000004">
      <c r="B2" s="82" t="s">
        <v>45</v>
      </c>
      <c r="C2" s="82"/>
      <c r="D2" s="40"/>
    </row>
    <row r="3" spans="1:26" x14ac:dyDescent="0.55000000000000004">
      <c r="A3" s="3"/>
      <c r="B3" s="40" t="s">
        <v>40</v>
      </c>
      <c r="C3" s="41">
        <v>0.42869000000000002</v>
      </c>
      <c r="D3" s="42" t="s">
        <v>47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55000000000000004">
      <c r="A4" s="3"/>
      <c r="B4" s="40" t="s">
        <v>5</v>
      </c>
      <c r="C4" s="41">
        <v>0.41789999999999999</v>
      </c>
      <c r="D4" s="42" t="s">
        <v>48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55000000000000004">
      <c r="A5" s="3"/>
      <c r="B5" s="40" t="s">
        <v>41</v>
      </c>
      <c r="C5" s="41">
        <v>0.97484000000000004</v>
      </c>
      <c r="D5" s="42" t="s">
        <v>49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55000000000000004">
      <c r="A6" s="3"/>
      <c r="B6" s="39" t="s">
        <v>46</v>
      </c>
      <c r="C6" s="43">
        <v>38</v>
      </c>
      <c r="D6" s="42" t="s">
        <v>14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55000000000000004">
      <c r="A7" s="3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7" thickBot="1" x14ac:dyDescent="0.6">
      <c r="A8" s="3"/>
      <c r="B8" s="64"/>
      <c r="C8" s="3"/>
      <c r="D8" s="64" t="s">
        <v>65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8.3" thickBot="1" x14ac:dyDescent="0.85">
      <c r="A9" s="3"/>
      <c r="B9" s="93"/>
      <c r="C9" s="101"/>
      <c r="D9" s="109" t="s">
        <v>0</v>
      </c>
      <c r="E9" s="4" t="s">
        <v>1</v>
      </c>
      <c r="F9" s="4" t="s">
        <v>2</v>
      </c>
      <c r="G9" s="4" t="s">
        <v>3</v>
      </c>
      <c r="H9" s="4" t="s">
        <v>4</v>
      </c>
      <c r="I9" s="4" t="s">
        <v>5</v>
      </c>
      <c r="J9" s="4" t="s">
        <v>6</v>
      </c>
      <c r="K9" s="5" t="s">
        <v>7</v>
      </c>
      <c r="L9" s="4" t="s">
        <v>8</v>
      </c>
      <c r="M9" s="5" t="s">
        <v>9</v>
      </c>
      <c r="N9" s="4" t="s">
        <v>42</v>
      </c>
      <c r="O9" s="49" t="s">
        <v>43</v>
      </c>
      <c r="P9" s="3" t="s">
        <v>74</v>
      </c>
      <c r="Q9" s="79" t="s">
        <v>10</v>
      </c>
      <c r="R9" s="80"/>
      <c r="S9" s="80"/>
      <c r="T9" s="80"/>
      <c r="U9" s="80"/>
      <c r="V9" s="80"/>
      <c r="W9" s="80"/>
      <c r="X9" s="80"/>
      <c r="Y9" s="81"/>
      <c r="Z9" s="3"/>
    </row>
    <row r="10" spans="1:26" ht="14.7" thickBot="1" x14ac:dyDescent="0.6">
      <c r="A10" s="3"/>
      <c r="B10" s="36"/>
      <c r="C10" s="101"/>
      <c r="D10" s="6" t="s">
        <v>11</v>
      </c>
      <c r="E10" s="6"/>
      <c r="F10" s="6" t="s">
        <v>12</v>
      </c>
      <c r="G10" s="6" t="s">
        <v>13</v>
      </c>
      <c r="H10" s="6" t="s">
        <v>14</v>
      </c>
      <c r="I10" s="6" t="s">
        <v>15</v>
      </c>
      <c r="J10" s="6" t="s">
        <v>14</v>
      </c>
      <c r="K10" s="7" t="s">
        <v>16</v>
      </c>
      <c r="L10" s="6" t="s">
        <v>17</v>
      </c>
      <c r="M10" s="7" t="s">
        <v>18</v>
      </c>
      <c r="N10" s="6" t="s">
        <v>44</v>
      </c>
      <c r="O10" s="7" t="s">
        <v>44</v>
      </c>
      <c r="P10" s="3"/>
      <c r="Q10" s="8" t="s">
        <v>19</v>
      </c>
      <c r="R10" s="9" t="s">
        <v>20</v>
      </c>
      <c r="S10" s="9" t="s">
        <v>21</v>
      </c>
      <c r="T10" s="9" t="s">
        <v>22</v>
      </c>
      <c r="U10" s="9" t="s">
        <v>23</v>
      </c>
      <c r="V10" s="9" t="s">
        <v>24</v>
      </c>
      <c r="W10" s="9" t="s">
        <v>25</v>
      </c>
      <c r="X10" s="9" t="s">
        <v>26</v>
      </c>
      <c r="Y10" s="10" t="s">
        <v>27</v>
      </c>
      <c r="Z10" s="3"/>
    </row>
    <row r="11" spans="1:26" x14ac:dyDescent="0.55000000000000004">
      <c r="A11" s="3"/>
      <c r="B11" s="108"/>
      <c r="C11" s="101"/>
      <c r="D11" s="11" t="s">
        <v>28</v>
      </c>
      <c r="E11" s="11">
        <v>0</v>
      </c>
      <c r="F11" s="12">
        <v>326</v>
      </c>
      <c r="G11" s="13">
        <v>0.42866261132418298</v>
      </c>
      <c r="H11" s="14">
        <f t="shared" ref="H11:H18" si="0">(G11-$G$12)/$G$12*10000</f>
        <v>18.754898891229878</v>
      </c>
      <c r="I11" s="13">
        <v>0.41640534625991671</v>
      </c>
      <c r="J11" s="14">
        <f t="shared" ref="J11:J18" si="1">(I11-$I$12)/$I$12*10000</f>
        <v>21.601812574121386</v>
      </c>
      <c r="K11" s="15">
        <v>971.40579854538203</v>
      </c>
      <c r="L11" s="12">
        <v>0.74697257089790303</v>
      </c>
      <c r="M11" s="37">
        <v>0.20782390036347845</v>
      </c>
      <c r="N11" s="47">
        <v>1.1893435778613</v>
      </c>
      <c r="O11" s="50">
        <v>1.639E-3</v>
      </c>
      <c r="P11" s="73">
        <f>I11*1000/F11</f>
        <v>1.2773170130672291</v>
      </c>
      <c r="Q11" s="16">
        <v>9.1329752450105994E-2</v>
      </c>
      <c r="R11" s="15">
        <v>-0.45294136639771398</v>
      </c>
      <c r="S11" s="15">
        <v>-6.9585892607833003E-2</v>
      </c>
      <c r="T11" s="15">
        <v>0.34785774869906499</v>
      </c>
      <c r="U11" s="15">
        <v>0</v>
      </c>
      <c r="V11" s="15">
        <v>-0.44206903237322698</v>
      </c>
      <c r="W11" s="15">
        <v>-1.0350246491544</v>
      </c>
      <c r="X11" s="15">
        <v>-1.3378024872860801</v>
      </c>
      <c r="Y11" s="17">
        <v>1.4351766666577199</v>
      </c>
      <c r="Z11" s="3"/>
    </row>
    <row r="12" spans="1:26" x14ac:dyDescent="0.55000000000000004">
      <c r="A12" s="3"/>
      <c r="B12" s="108"/>
      <c r="C12" s="101"/>
      <c r="D12" s="18" t="s">
        <v>29</v>
      </c>
      <c r="E12" s="18" t="s">
        <v>30</v>
      </c>
      <c r="F12" s="19">
        <v>326</v>
      </c>
      <c r="G12" s="20">
        <v>0.42786016391280601</v>
      </c>
      <c r="H12" s="21">
        <f t="shared" si="0"/>
        <v>0</v>
      </c>
      <c r="I12" s="20">
        <v>0.41550777415388046</v>
      </c>
      <c r="J12" s="21">
        <f t="shared" si="1"/>
        <v>0</v>
      </c>
      <c r="K12" s="22">
        <v>971.12984381167382</v>
      </c>
      <c r="L12" s="19">
        <v>0.56102325419061805</v>
      </c>
      <c r="M12" s="23">
        <v>0.20737593076460237</v>
      </c>
      <c r="N12" s="48">
        <v>1.18761465166826</v>
      </c>
      <c r="O12" s="51">
        <v>1.9126E-3</v>
      </c>
      <c r="P12" s="73">
        <f t="shared" ref="P12:P18" si="2">I12*1000/F12</f>
        <v>1.2745637243984063</v>
      </c>
      <c r="Q12" s="24">
        <v>-0.83455401810164098</v>
      </c>
      <c r="R12" s="22">
        <v>-0.76718742079889901</v>
      </c>
      <c r="S12" s="22">
        <v>-0.28063025012437198</v>
      </c>
      <c r="T12" s="22">
        <v>-0.226987377400269</v>
      </c>
      <c r="U12" s="22">
        <v>0</v>
      </c>
      <c r="V12" s="22">
        <v>-0.82712678855950195</v>
      </c>
      <c r="W12" s="22">
        <v>-0.98607011433895497</v>
      </c>
      <c r="X12" s="22">
        <v>-1.2155314491739899</v>
      </c>
      <c r="Y12" s="25">
        <v>4.4587880766659999E-3</v>
      </c>
      <c r="Z12" s="3"/>
    </row>
    <row r="13" spans="1:26" x14ac:dyDescent="0.55000000000000004">
      <c r="A13" s="3"/>
      <c r="B13" s="108"/>
      <c r="C13" s="101"/>
      <c r="D13" s="18" t="s">
        <v>31</v>
      </c>
      <c r="E13" s="18" t="s">
        <v>30</v>
      </c>
      <c r="F13" s="19">
        <v>326</v>
      </c>
      <c r="G13" s="20">
        <v>0.42801570417453499</v>
      </c>
      <c r="H13" s="21">
        <f t="shared" si="0"/>
        <v>3.6353059912508954</v>
      </c>
      <c r="I13" s="20">
        <v>0.41546714426433301</v>
      </c>
      <c r="J13" s="21">
        <f t="shared" si="1"/>
        <v>-0.97783704842073416</v>
      </c>
      <c r="K13" s="22">
        <f>I13/G13*1000</f>
        <v>970.6820105248172</v>
      </c>
      <c r="L13" s="19">
        <f>0.001946/2.92246340148748*1000</f>
        <v>0.66587660225600154</v>
      </c>
      <c r="M13" s="23">
        <f>(0.01655945311896*I13)/0.033</f>
        <v>0.20848208175495192</v>
      </c>
      <c r="N13" s="48">
        <v>1.1871799237721301</v>
      </c>
      <c r="O13" s="51">
        <v>1.9468E-3</v>
      </c>
      <c r="P13" s="73">
        <f t="shared" si="2"/>
        <v>1.2744390928353773</v>
      </c>
      <c r="Q13" s="24">
        <v>-0.50872100994903802</v>
      </c>
      <c r="R13" s="22">
        <v>-0.85267276964484895</v>
      </c>
      <c r="S13" s="22">
        <v>0.55597940306387605</v>
      </c>
      <c r="T13" s="22">
        <v>0.53708213663320903</v>
      </c>
      <c r="U13" s="22">
        <v>0</v>
      </c>
      <c r="V13" s="22">
        <v>-4.4217287914072999E-2</v>
      </c>
      <c r="W13" s="22">
        <v>-0.92105087906099403</v>
      </c>
      <c r="X13" s="22">
        <v>-0.55002673849043304</v>
      </c>
      <c r="Y13" s="25">
        <v>0.148134463884356</v>
      </c>
      <c r="Z13" s="3"/>
    </row>
    <row r="14" spans="1:26" x14ac:dyDescent="0.55000000000000004">
      <c r="A14" s="3"/>
      <c r="B14" s="108"/>
      <c r="C14" s="101"/>
      <c r="D14" s="18" t="s">
        <v>32</v>
      </c>
      <c r="E14" s="18" t="s">
        <v>30</v>
      </c>
      <c r="F14" s="19">
        <v>326</v>
      </c>
      <c r="G14" s="20">
        <v>0.427885042624783</v>
      </c>
      <c r="H14" s="21">
        <f t="shared" si="0"/>
        <v>0.5814682944414844</v>
      </c>
      <c r="I14" s="20">
        <v>0.415357767903001</v>
      </c>
      <c r="J14" s="21">
        <f t="shared" si="1"/>
        <v>-3.6101911976239074</v>
      </c>
      <c r="K14" s="22">
        <v>970.72280291702714</v>
      </c>
      <c r="L14" s="19">
        <v>0.63850243566788223</v>
      </c>
      <c r="M14" s="23">
        <v>0.20730106408861781</v>
      </c>
      <c r="N14" s="48">
        <v>1.1868953238592901</v>
      </c>
      <c r="O14" s="51">
        <v>1.8651E-3</v>
      </c>
      <c r="P14" s="73">
        <f t="shared" si="2"/>
        <v>1.2741035825245428</v>
      </c>
      <c r="Q14" s="24">
        <v>-1.5927928153586</v>
      </c>
      <c r="R14" s="22">
        <v>-0.97833746305747205</v>
      </c>
      <c r="S14" s="22">
        <v>0.22653956455551699</v>
      </c>
      <c r="T14" s="22">
        <v>0.488929063902031</v>
      </c>
      <c r="U14" s="22">
        <v>0</v>
      </c>
      <c r="V14" s="22">
        <v>-0.32387302513567201</v>
      </c>
      <c r="W14" s="22">
        <v>-1.1440252493323</v>
      </c>
      <c r="X14" s="22">
        <v>-1.17933541242413</v>
      </c>
      <c r="Y14" s="25">
        <v>-0.55356142413048404</v>
      </c>
      <c r="Z14" s="3"/>
    </row>
    <row r="15" spans="1:26" x14ac:dyDescent="0.55000000000000004">
      <c r="A15" s="3"/>
      <c r="B15" s="108"/>
      <c r="C15" s="101"/>
      <c r="D15" s="18" t="s">
        <v>33</v>
      </c>
      <c r="E15" s="18" t="s">
        <v>34</v>
      </c>
      <c r="F15" s="19">
        <v>326</v>
      </c>
      <c r="G15" s="20">
        <v>0.42820234463379803</v>
      </c>
      <c r="H15" s="21">
        <f t="shared" si="0"/>
        <v>7.9974895971326481</v>
      </c>
      <c r="I15" s="20">
        <v>0.41544590374424228</v>
      </c>
      <c r="J15" s="21">
        <f t="shared" si="1"/>
        <v>-1.4890313367581627</v>
      </c>
      <c r="K15" s="22">
        <v>970.20931564383386</v>
      </c>
      <c r="L15" s="19">
        <v>0.62629501541018595</v>
      </c>
      <c r="M15" s="23">
        <v>0.20734505183866256</v>
      </c>
      <c r="N15" s="48">
        <v>1.1875779908211199</v>
      </c>
      <c r="O15" s="51">
        <v>2.3043999999999999E-3</v>
      </c>
      <c r="P15" s="73">
        <f t="shared" si="2"/>
        <v>1.2743739378657739</v>
      </c>
      <c r="Q15" s="24">
        <v>-1.54857873753085</v>
      </c>
      <c r="R15" s="22">
        <v>-1.06870430325181</v>
      </c>
      <c r="S15" s="22">
        <v>-3.8174680045319999E-3</v>
      </c>
      <c r="T15" s="22">
        <v>0.29886571703908799</v>
      </c>
      <c r="U15" s="22">
        <v>0</v>
      </c>
      <c r="V15" s="22">
        <v>-0.13296832793361499</v>
      </c>
      <c r="W15" s="22">
        <v>-0.65169331346584203</v>
      </c>
      <c r="X15" s="22">
        <v>-1.4135212005775999</v>
      </c>
      <c r="Y15" s="25">
        <v>-0.85806963056274399</v>
      </c>
      <c r="Z15" s="3"/>
    </row>
    <row r="16" spans="1:26" x14ac:dyDescent="0.55000000000000004">
      <c r="A16" s="3"/>
      <c r="B16" s="108"/>
      <c r="C16" s="101"/>
      <c r="D16" s="18" t="s">
        <v>35</v>
      </c>
      <c r="E16" s="18" t="s">
        <v>34</v>
      </c>
      <c r="F16" s="19">
        <v>326</v>
      </c>
      <c r="G16" s="20">
        <v>0.42804455197961</v>
      </c>
      <c r="H16" s="21">
        <f t="shared" si="0"/>
        <v>4.3095404142733695</v>
      </c>
      <c r="I16" s="20">
        <v>0.415506176986494</v>
      </c>
      <c r="J16" s="21">
        <f t="shared" si="1"/>
        <v>-3.8438929084065127E-2</v>
      </c>
      <c r="K16" s="22">
        <v>970.70778045152349</v>
      </c>
      <c r="L16" s="19">
        <v>0.71480792503226476</v>
      </c>
      <c r="M16" s="23">
        <v>0.20737513363373272</v>
      </c>
      <c r="N16" s="48">
        <v>1.18730497536755</v>
      </c>
      <c r="O16" s="51">
        <v>2.0895000000000002E-3</v>
      </c>
      <c r="P16" s="73">
        <f t="shared" si="2"/>
        <v>1.2745588251119446</v>
      </c>
      <c r="Q16" s="24">
        <v>-1.6815845207026101</v>
      </c>
      <c r="R16" s="22">
        <v>-1.1968374657595899</v>
      </c>
      <c r="S16" s="22">
        <v>-0.11727088621673799</v>
      </c>
      <c r="T16" s="22">
        <v>0.24182084398354001</v>
      </c>
      <c r="U16" s="22">
        <v>0</v>
      </c>
      <c r="V16" s="22">
        <v>-0.14012653145277301</v>
      </c>
      <c r="W16" s="22">
        <v>-0.62646744467409099</v>
      </c>
      <c r="X16" s="22">
        <v>-1.0619239321243901</v>
      </c>
      <c r="Y16" s="25">
        <v>-1.4326845478413901</v>
      </c>
      <c r="Z16" s="3"/>
    </row>
    <row r="17" spans="1:26" x14ac:dyDescent="0.55000000000000004">
      <c r="A17" s="3"/>
      <c r="B17" s="108"/>
      <c r="C17" s="101"/>
      <c r="D17" s="18" t="s">
        <v>36</v>
      </c>
      <c r="E17" s="18" t="s">
        <v>34</v>
      </c>
      <c r="F17" s="19">
        <v>326</v>
      </c>
      <c r="G17" s="20">
        <v>0.42836567237839401</v>
      </c>
      <c r="H17" s="21">
        <f t="shared" si="0"/>
        <v>11.814805588935791</v>
      </c>
      <c r="I17" s="20">
        <v>0.41556768372978398</v>
      </c>
      <c r="J17" s="21">
        <f t="shared" si="1"/>
        <v>1.441840072078389</v>
      </c>
      <c r="K17" s="22">
        <v>970.12368293296618</v>
      </c>
      <c r="L17" s="19">
        <v>0.72712629999691836</v>
      </c>
      <c r="M17" s="23">
        <v>0.20740583105729846</v>
      </c>
      <c r="N17" s="48">
        <v>1.1875201197226299</v>
      </c>
      <c r="O17" s="51">
        <v>2.134E-3</v>
      </c>
      <c r="P17" s="73">
        <f t="shared" si="2"/>
        <v>1.2747474961036318</v>
      </c>
      <c r="Q17" s="24">
        <v>-1.83549023271807</v>
      </c>
      <c r="R17" s="22">
        <v>-1.2648875951126499</v>
      </c>
      <c r="S17" s="22">
        <v>-3.9966994313149996E-3</v>
      </c>
      <c r="T17" s="22">
        <v>0.37588672179559302</v>
      </c>
      <c r="U17" s="22">
        <v>0</v>
      </c>
      <c r="V17" s="22">
        <v>-0.359798919055349</v>
      </c>
      <c r="W17" s="22">
        <v>-1.1174582802775099</v>
      </c>
      <c r="X17" s="22">
        <v>-1.3693281760723499</v>
      </c>
      <c r="Y17" s="25">
        <v>-1.01650759636266</v>
      </c>
      <c r="Z17" s="3"/>
    </row>
    <row r="18" spans="1:26" ht="14.7" thickBot="1" x14ac:dyDescent="0.6">
      <c r="A18" s="3"/>
      <c r="B18" s="108"/>
      <c r="C18" s="101"/>
      <c r="D18" s="110" t="s">
        <v>37</v>
      </c>
      <c r="E18" s="18" t="s">
        <v>30</v>
      </c>
      <c r="F18" s="19">
        <v>326</v>
      </c>
      <c r="G18" s="20">
        <v>0.42779556842668598</v>
      </c>
      <c r="H18" s="21">
        <f t="shared" si="0"/>
        <v>-1.5097335898089757</v>
      </c>
      <c r="I18" s="20">
        <v>0.41539760583036456</v>
      </c>
      <c r="J18" s="21">
        <f t="shared" si="1"/>
        <v>-2.6514142542878689</v>
      </c>
      <c r="K18" s="22">
        <v>971.01895505388768</v>
      </c>
      <c r="L18" s="19">
        <v>0.63302760235</v>
      </c>
      <c r="M18" s="23">
        <v>0.20732094681471983</v>
      </c>
      <c r="N18" s="48">
        <v>1.18707380274763</v>
      </c>
      <c r="O18" s="51">
        <v>1.8500000000000001E-3</v>
      </c>
      <c r="P18" s="73">
        <f t="shared" si="2"/>
        <v>1.2742257847557195</v>
      </c>
      <c r="Q18" s="26">
        <v>-1.3908307372306199</v>
      </c>
      <c r="R18" s="27">
        <v>-0.809970989702538</v>
      </c>
      <c r="S18" s="27">
        <v>0.19791935825096099</v>
      </c>
      <c r="T18" s="27">
        <v>0.44014965086125202</v>
      </c>
      <c r="U18" s="27">
        <v>0</v>
      </c>
      <c r="V18" s="27">
        <v>-0.15701479558529099</v>
      </c>
      <c r="W18" s="27">
        <v>-0.84459645727852795</v>
      </c>
      <c r="X18" s="27">
        <v>-1.01541575722445</v>
      </c>
      <c r="Y18" s="28">
        <v>-0.56619814221310405</v>
      </c>
      <c r="Z18" s="3"/>
    </row>
    <row r="19" spans="1:26" ht="14.7" thickBot="1" x14ac:dyDescent="0.6">
      <c r="A19" s="3"/>
      <c r="B19" s="36"/>
      <c r="C19" s="101"/>
      <c r="D19" s="6" t="s">
        <v>38</v>
      </c>
      <c r="E19" s="6"/>
      <c r="F19" s="6"/>
      <c r="G19" s="29">
        <f>AVERAGE(G13:G18)</f>
        <v>0.42805148070296767</v>
      </c>
      <c r="H19" s="30">
        <f>AVERAGE(H12:H17)</f>
        <v>4.7231016476723644</v>
      </c>
      <c r="I19" s="76">
        <f>AVERAGE(I13:I18)</f>
        <v>0.41545704707636982</v>
      </c>
      <c r="J19" s="30">
        <f>AVERAGE(J12:J18)</f>
        <v>-1.0464389562994785</v>
      </c>
      <c r="K19" s="31">
        <f>AVERAGE(K13:K18)</f>
        <v>970.57742458734265</v>
      </c>
      <c r="L19" s="32">
        <f>AVERAGE(L12:L18)</f>
        <v>0.65237987641483863</v>
      </c>
      <c r="M19" s="33">
        <f>AVERAGE(M13:M18)</f>
        <v>0.20753835153133057</v>
      </c>
      <c r="N19" s="33">
        <f>AVERAGE(N11:N18)</f>
        <v>1.1875637957274887</v>
      </c>
      <c r="O19" s="52"/>
      <c r="P19" s="1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7" thickBot="1" x14ac:dyDescent="0.6">
      <c r="A20" s="3"/>
      <c r="B20" s="36"/>
      <c r="C20" s="101"/>
      <c r="D20" s="6" t="s">
        <v>39</v>
      </c>
      <c r="E20" s="6"/>
      <c r="F20" s="6"/>
      <c r="G20" s="6"/>
      <c r="H20" s="30">
        <f>(MAX(G12:G17)-MIN(G12:G17))/G19*10000</f>
        <v>11.809524984187158</v>
      </c>
      <c r="I20" s="6"/>
      <c r="J20" s="30">
        <f>(MAX(I12:I17)-MIN(I12:I17))/I19*10000</f>
        <v>5.052648119948568</v>
      </c>
      <c r="K20" s="34">
        <f>(MAX(K13:K18)-MIN(K12:K17))</f>
        <v>0.89527212092150421</v>
      </c>
      <c r="L20" s="32">
        <f>(MAX(L12:L18)-MIN(L12:L17))</f>
        <v>0.16610304580630031</v>
      </c>
      <c r="M20" s="35">
        <f>(MAX(M12:M18)-MIN(M12:M17))</f>
        <v>1.1810176663341054E-3</v>
      </c>
      <c r="N20" s="35"/>
      <c r="O20" s="53"/>
      <c r="P20" s="1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55000000000000004">
      <c r="A21" s="3"/>
      <c r="B21" s="3"/>
      <c r="C21" s="3"/>
      <c r="D21" s="36"/>
      <c r="E21" s="36"/>
      <c r="F21" s="36"/>
      <c r="G21" s="36"/>
      <c r="H21" s="44"/>
      <c r="I21" s="36"/>
      <c r="J21" s="44"/>
      <c r="K21" s="45"/>
      <c r="L21" s="46"/>
      <c r="M21" s="38"/>
      <c r="N21" s="38"/>
      <c r="O21" s="38"/>
      <c r="P21" s="1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6" x14ac:dyDescent="0.6">
      <c r="A22" s="3"/>
      <c r="B22" s="93"/>
      <c r="C22" s="3"/>
      <c r="D22" s="36"/>
      <c r="E22" s="94"/>
      <c r="F22" s="94"/>
      <c r="G22" s="95"/>
      <c r="H22" s="95"/>
      <c r="I22" s="96"/>
      <c r="J22" s="96"/>
      <c r="K22" s="45"/>
      <c r="L22" s="46"/>
      <c r="M22" s="38"/>
      <c r="N22" s="38"/>
      <c r="O22" s="38"/>
      <c r="P22" s="97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55000000000000004">
      <c r="A23" s="3"/>
      <c r="B23" s="36"/>
      <c r="C23" s="3"/>
      <c r="D23" s="36"/>
      <c r="E23" s="94"/>
      <c r="F23" s="94"/>
      <c r="G23" s="98"/>
      <c r="H23" s="98"/>
      <c r="I23" s="99"/>
      <c r="J23" s="99"/>
      <c r="K23" s="45"/>
      <c r="L23" s="46"/>
      <c r="M23" s="38"/>
      <c r="N23" s="38"/>
      <c r="O23" s="38"/>
      <c r="P23" s="97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55000000000000004">
      <c r="A24" s="3"/>
      <c r="B24" s="100"/>
      <c r="C24" s="3"/>
      <c r="D24" s="3"/>
      <c r="E24" s="99"/>
      <c r="F24" s="99"/>
      <c r="G24" s="78"/>
      <c r="H24" s="78"/>
      <c r="I24" s="78"/>
      <c r="J24" s="78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55000000000000004">
      <c r="B25" s="100"/>
      <c r="C25" s="101"/>
      <c r="D25" s="101"/>
      <c r="E25" s="98"/>
      <c r="F25" s="98"/>
      <c r="G25" s="78"/>
      <c r="H25" s="78"/>
      <c r="I25" s="78"/>
      <c r="J25" s="78"/>
      <c r="K25" s="101"/>
      <c r="L25" s="101"/>
      <c r="M25" s="101"/>
      <c r="N25" s="101"/>
      <c r="O25" s="101"/>
      <c r="P25" s="101"/>
    </row>
    <row r="26" spans="1:26" x14ac:dyDescent="0.55000000000000004">
      <c r="B26" s="100"/>
      <c r="C26" s="102"/>
      <c r="D26" s="101"/>
      <c r="E26" s="98"/>
      <c r="F26" s="98"/>
      <c r="G26" s="78"/>
      <c r="H26" s="78"/>
      <c r="I26" s="78"/>
      <c r="J26" s="78"/>
      <c r="K26" s="101"/>
      <c r="L26" s="101"/>
      <c r="M26" s="101"/>
      <c r="N26" s="101"/>
      <c r="O26" s="101"/>
      <c r="P26" s="101"/>
    </row>
    <row r="27" spans="1:26" x14ac:dyDescent="0.55000000000000004">
      <c r="B27" s="100"/>
      <c r="C27" s="102"/>
      <c r="D27" s="101"/>
      <c r="E27" s="98"/>
      <c r="F27" s="98"/>
      <c r="G27" s="78"/>
      <c r="H27" s="78"/>
      <c r="I27" s="78"/>
      <c r="J27" s="78"/>
      <c r="K27" s="101"/>
      <c r="L27" s="101"/>
      <c r="M27" s="101"/>
      <c r="N27" s="101"/>
      <c r="O27" s="101"/>
      <c r="P27" s="101"/>
    </row>
    <row r="28" spans="1:26" x14ac:dyDescent="0.55000000000000004">
      <c r="B28" s="100"/>
      <c r="C28" s="102"/>
      <c r="D28" s="101"/>
      <c r="E28" s="98"/>
      <c r="F28" s="98"/>
      <c r="G28" s="78"/>
      <c r="H28" s="78"/>
      <c r="I28" s="78"/>
      <c r="J28" s="78"/>
      <c r="K28" s="101"/>
      <c r="L28" s="101"/>
      <c r="M28" s="101"/>
      <c r="N28" s="101"/>
      <c r="O28" s="101"/>
      <c r="P28" s="101"/>
    </row>
    <row r="29" spans="1:26" x14ac:dyDescent="0.55000000000000004">
      <c r="B29" s="100"/>
      <c r="C29" s="102"/>
      <c r="D29" s="101"/>
      <c r="E29" s="98"/>
      <c r="F29" s="98"/>
      <c r="G29" s="78"/>
      <c r="H29" s="78"/>
      <c r="I29" s="78"/>
      <c r="J29" s="78"/>
      <c r="K29" s="101"/>
      <c r="L29" s="101"/>
      <c r="M29" s="101"/>
      <c r="N29" s="101"/>
      <c r="O29" s="101"/>
      <c r="P29" s="101"/>
    </row>
    <row r="30" spans="1:26" x14ac:dyDescent="0.55000000000000004">
      <c r="B30" s="100"/>
      <c r="C30" s="102"/>
      <c r="D30" s="101"/>
      <c r="E30" s="98"/>
      <c r="F30" s="98"/>
      <c r="G30" s="78"/>
      <c r="H30" s="78"/>
      <c r="I30" s="78"/>
      <c r="J30" s="78"/>
      <c r="K30" s="102"/>
      <c r="L30" s="101"/>
      <c r="M30" s="101"/>
      <c r="N30" s="101"/>
      <c r="O30" s="101"/>
      <c r="P30" s="101"/>
    </row>
    <row r="31" spans="1:26" x14ac:dyDescent="0.55000000000000004">
      <c r="B31" s="100"/>
      <c r="C31" s="102"/>
      <c r="D31" s="101"/>
      <c r="E31" s="98"/>
      <c r="F31" s="98"/>
      <c r="G31" s="78"/>
      <c r="H31" s="78"/>
      <c r="I31" s="78"/>
      <c r="J31" s="78"/>
      <c r="K31" s="101"/>
      <c r="L31" s="101"/>
      <c r="M31" s="101"/>
      <c r="N31" s="101"/>
      <c r="O31" s="101"/>
      <c r="P31" s="101"/>
    </row>
    <row r="32" spans="1:26" x14ac:dyDescent="0.55000000000000004">
      <c r="B32" s="44"/>
      <c r="C32" s="102"/>
      <c r="D32" s="101"/>
      <c r="E32" s="98"/>
      <c r="F32" s="98"/>
      <c r="G32" s="103"/>
      <c r="H32" s="103"/>
      <c r="I32" s="78"/>
      <c r="J32" s="78"/>
      <c r="K32" s="101"/>
      <c r="L32" s="101"/>
      <c r="M32" s="101"/>
      <c r="N32" s="101"/>
      <c r="O32" s="101"/>
      <c r="P32" s="101"/>
    </row>
    <row r="33" spans="2:16" x14ac:dyDescent="0.55000000000000004">
      <c r="B33" s="44"/>
      <c r="C33" s="102"/>
      <c r="D33" s="101"/>
      <c r="E33" s="98"/>
      <c r="F33" s="98"/>
      <c r="G33" s="103"/>
      <c r="H33" s="103"/>
      <c r="I33" s="78"/>
      <c r="J33" s="78"/>
      <c r="K33" s="101"/>
      <c r="L33" s="101"/>
      <c r="M33" s="101"/>
      <c r="N33" s="101"/>
      <c r="O33" s="101"/>
      <c r="P33" s="101"/>
    </row>
    <row r="34" spans="2:16" x14ac:dyDescent="0.55000000000000004">
      <c r="B34" s="101"/>
      <c r="C34" s="101"/>
      <c r="D34" s="101"/>
      <c r="E34" s="98"/>
      <c r="F34" s="98"/>
      <c r="G34" s="103"/>
      <c r="H34" s="103"/>
      <c r="I34" s="103"/>
      <c r="J34" s="103"/>
      <c r="K34" s="104"/>
      <c r="L34" s="101"/>
      <c r="M34" s="101"/>
      <c r="N34" s="101"/>
      <c r="O34" s="101"/>
      <c r="P34" s="101"/>
    </row>
    <row r="35" spans="2:16" x14ac:dyDescent="0.55000000000000004">
      <c r="B35" s="101"/>
      <c r="C35" s="101"/>
      <c r="D35" s="101"/>
      <c r="E35" s="101"/>
      <c r="F35" s="101"/>
      <c r="G35" s="105"/>
      <c r="H35" s="105"/>
      <c r="I35" s="105"/>
      <c r="J35" s="105"/>
      <c r="K35" s="104"/>
      <c r="L35" s="101"/>
      <c r="M35" s="101"/>
      <c r="N35" s="101"/>
      <c r="O35" s="101"/>
      <c r="P35" s="101"/>
    </row>
    <row r="36" spans="2:16" x14ac:dyDescent="0.55000000000000004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</row>
    <row r="37" spans="2:16" x14ac:dyDescent="0.55000000000000004">
      <c r="B37" s="101"/>
      <c r="C37" s="101"/>
      <c r="D37" s="101"/>
      <c r="E37" s="101"/>
      <c r="F37" s="101"/>
      <c r="G37" s="101"/>
      <c r="H37" s="101"/>
      <c r="I37" s="106"/>
      <c r="J37" s="101"/>
      <c r="K37" s="107"/>
      <c r="L37" s="101"/>
      <c r="M37" s="101"/>
      <c r="N37" s="101"/>
      <c r="O37" s="101"/>
      <c r="P37" s="101"/>
    </row>
    <row r="38" spans="2:16" x14ac:dyDescent="0.55000000000000004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4"/>
      <c r="N38" s="101"/>
      <c r="O38" s="101"/>
      <c r="P38" s="101"/>
    </row>
  </sheetData>
  <mergeCells count="42">
    <mergeCell ref="I25:J25"/>
    <mergeCell ref="I24:J24"/>
    <mergeCell ref="I23:J23"/>
    <mergeCell ref="Q9:Y9"/>
    <mergeCell ref="B2:C2"/>
    <mergeCell ref="I22:J22"/>
    <mergeCell ref="G22:H22"/>
    <mergeCell ref="E22:F23"/>
    <mergeCell ref="I30:J30"/>
    <mergeCell ref="I29:J29"/>
    <mergeCell ref="I28:J28"/>
    <mergeCell ref="I27:J27"/>
    <mergeCell ref="I26:J26"/>
    <mergeCell ref="I35:J35"/>
    <mergeCell ref="I34:J34"/>
    <mergeCell ref="I33:J33"/>
    <mergeCell ref="I32:J32"/>
    <mergeCell ref="I31:J31"/>
    <mergeCell ref="E34:F34"/>
    <mergeCell ref="E33:F33"/>
    <mergeCell ref="E32:F32"/>
    <mergeCell ref="G23:H23"/>
    <mergeCell ref="G35:H35"/>
    <mergeCell ref="G34:H34"/>
    <mergeCell ref="G33:H33"/>
    <mergeCell ref="G32:H32"/>
    <mergeCell ref="G31:H31"/>
    <mergeCell ref="G30:H30"/>
    <mergeCell ref="G29:H29"/>
    <mergeCell ref="G28:H28"/>
    <mergeCell ref="G27:H27"/>
    <mergeCell ref="G26:H26"/>
    <mergeCell ref="G25:H25"/>
    <mergeCell ref="G24:H24"/>
    <mergeCell ref="E26:F26"/>
    <mergeCell ref="E25:F25"/>
    <mergeCell ref="E24:F24"/>
    <mergeCell ref="E31:F31"/>
    <mergeCell ref="E30:F30"/>
    <mergeCell ref="E29:F29"/>
    <mergeCell ref="E28:F28"/>
    <mergeCell ref="E27:F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Y38"/>
  <sheetViews>
    <sheetView topLeftCell="B1" workbookViewId="0">
      <selection activeCell="V29" sqref="V29"/>
    </sheetView>
  </sheetViews>
  <sheetFormatPr defaultRowHeight="14.4" x14ac:dyDescent="0.55000000000000004"/>
  <cols>
    <col min="7" max="7" width="9.578125" bestFit="1" customWidth="1"/>
    <col min="8" max="8" width="4.578125" customWidth="1"/>
    <col min="9" max="9" width="15.578125" customWidth="1"/>
    <col min="10" max="10" width="4.26171875" customWidth="1"/>
    <col min="17" max="17" width="12" bestFit="1" customWidth="1"/>
    <col min="18" max="18" width="19.83984375" bestFit="1" customWidth="1"/>
    <col min="19" max="19" width="14.26171875" customWidth="1"/>
    <col min="22" max="22" width="11.83984375" customWidth="1"/>
  </cols>
  <sheetData>
    <row r="3" spans="3:25" x14ac:dyDescent="0.55000000000000004">
      <c r="Q3" s="59" t="s">
        <v>58</v>
      </c>
      <c r="U3" t="s">
        <v>59</v>
      </c>
    </row>
    <row r="4" spans="3:25" x14ac:dyDescent="0.55000000000000004">
      <c r="C4" s="83" t="s">
        <v>50</v>
      </c>
      <c r="D4" s="83"/>
      <c r="E4" s="83"/>
      <c r="F4" s="83"/>
      <c r="G4" t="s">
        <v>38</v>
      </c>
      <c r="I4" s="57" t="s">
        <v>57</v>
      </c>
      <c r="Q4" t="s">
        <v>82</v>
      </c>
    </row>
    <row r="5" spans="3:25" ht="15.6" x14ac:dyDescent="0.55000000000000004">
      <c r="C5" s="54" t="s">
        <v>51</v>
      </c>
      <c r="D5" s="55" t="s">
        <v>52</v>
      </c>
      <c r="E5" s="55" t="s">
        <v>53</v>
      </c>
      <c r="F5" s="55" t="s">
        <v>54</v>
      </c>
      <c r="P5" s="74" t="s">
        <v>75</v>
      </c>
      <c r="Q5" s="75" t="s">
        <v>61</v>
      </c>
      <c r="R5" s="75" t="s">
        <v>62</v>
      </c>
      <c r="S5" s="75" t="s">
        <v>63</v>
      </c>
      <c r="T5" s="75" t="s">
        <v>76</v>
      </c>
      <c r="U5" s="75" t="s">
        <v>77</v>
      </c>
      <c r="V5" s="75" t="s">
        <v>38</v>
      </c>
    </row>
    <row r="6" spans="3:25" ht="15.6" x14ac:dyDescent="0.55000000000000004">
      <c r="C6" s="54">
        <v>1</v>
      </c>
      <c r="D6" s="56">
        <v>2.8619265775804901</v>
      </c>
      <c r="E6" s="56">
        <v>2.861854292057</v>
      </c>
      <c r="F6" s="56">
        <v>2.8619075615738301</v>
      </c>
      <c r="G6" s="58">
        <f>AVERAGE(D6:F6)</f>
        <v>2.8618961437371069</v>
      </c>
      <c r="I6" s="2">
        <f>G6*(1+0.0001*(Sheet2!M38))</f>
        <v>2.8618961437371069</v>
      </c>
      <c r="L6">
        <f t="shared" ref="L6:L14" si="0">$G$10/G6</f>
        <v>0.98816883492133778</v>
      </c>
      <c r="P6" s="74" t="s">
        <v>78</v>
      </c>
      <c r="Q6" s="62">
        <v>-5.9882229384510804E-3</v>
      </c>
      <c r="R6" s="62">
        <v>-6.0061479424409004E-3</v>
      </c>
      <c r="S6" s="62">
        <v>-5.9923232150534298E-3</v>
      </c>
      <c r="T6" s="62">
        <v>-5.9943360779798902E-3</v>
      </c>
      <c r="U6" s="62">
        <v>-5.9855336087617002E-3</v>
      </c>
      <c r="V6" s="62">
        <f>AVERAGE(Q6:U6)</f>
        <v>-5.9933127565374002E-3</v>
      </c>
      <c r="X6">
        <f>V6*10000/V10</f>
        <v>-57.470231588769437</v>
      </c>
      <c r="Y6" s="1">
        <f>W10-V10</f>
        <v>0.14474483988462206</v>
      </c>
    </row>
    <row r="7" spans="3:25" ht="15.6" x14ac:dyDescent="0.55000000000000004">
      <c r="C7" s="54">
        <v>2</v>
      </c>
      <c r="D7" s="56">
        <v>2.8457680350324801</v>
      </c>
      <c r="E7" s="56">
        <v>2.84576902825075</v>
      </c>
      <c r="F7" s="56">
        <v>2.8457614252079901</v>
      </c>
      <c r="G7" s="58">
        <f t="shared" ref="G7:G38" si="1">AVERAGE(D7:F7)</f>
        <v>2.8457661628304067</v>
      </c>
      <c r="I7" s="2">
        <f t="shared" ref="I7:I38" si="2">G7*(1+0.0040013)</f>
        <v>2.8571529269777405</v>
      </c>
      <c r="L7">
        <f t="shared" si="0"/>
        <v>0.99376983778941042</v>
      </c>
      <c r="P7" s="74" t="s">
        <v>79</v>
      </c>
      <c r="Q7" s="62">
        <v>5.6247532658499797E-3</v>
      </c>
      <c r="R7" s="62">
        <v>5.6121336290895297E-3</v>
      </c>
      <c r="S7" s="62">
        <v>5.5998227608972297E-3</v>
      </c>
      <c r="T7" s="62">
        <v>5.6022812177602003E-3</v>
      </c>
      <c r="U7" s="62">
        <v>5.6146272547708403E-3</v>
      </c>
      <c r="V7" s="62">
        <f>AVERAGE(Q7:U7)</f>
        <v>5.6107236256735553E-3</v>
      </c>
    </row>
    <row r="8" spans="3:25" ht="15.6" x14ac:dyDescent="0.55000000000000004">
      <c r="C8" s="54">
        <v>3</v>
      </c>
      <c r="D8" s="56">
        <v>2.84656694448933</v>
      </c>
      <c r="E8" s="56">
        <v>2.8465830461571202</v>
      </c>
      <c r="F8" s="56">
        <v>2.8466839362179801</v>
      </c>
      <c r="G8" s="58">
        <f t="shared" si="1"/>
        <v>2.84661130895481</v>
      </c>
      <c r="I8" s="2">
        <f t="shared" si="2"/>
        <v>2.858001454785331</v>
      </c>
      <c r="L8">
        <f t="shared" si="0"/>
        <v>0.99347479198378374</v>
      </c>
      <c r="P8" s="74" t="s">
        <v>80</v>
      </c>
      <c r="Q8" s="62">
        <v>1.03842760868576</v>
      </c>
      <c r="R8" s="62">
        <v>1.0383569536636801</v>
      </c>
      <c r="S8" s="62">
        <v>1.03837836314738</v>
      </c>
      <c r="T8" s="62">
        <v>1.0383192534755801</v>
      </c>
      <c r="U8" s="62"/>
      <c r="V8" s="62">
        <f>AVERAGE(Q8:U8)</f>
        <v>1.0383705447431</v>
      </c>
      <c r="W8" s="48">
        <f>V8+Y6</f>
        <v>1.183115384627722</v>
      </c>
    </row>
    <row r="9" spans="3:25" ht="15.6" x14ac:dyDescent="0.55000000000000004">
      <c r="C9" s="54">
        <v>4</v>
      </c>
      <c r="D9" s="56">
        <v>2.83388704433384</v>
      </c>
      <c r="E9" s="56">
        <v>2.8339333216000702</v>
      </c>
      <c r="F9" s="56">
        <v>2.8339358827746102</v>
      </c>
      <c r="G9" s="58">
        <f t="shared" si="1"/>
        <v>2.8339187495695071</v>
      </c>
      <c r="I9" s="2">
        <f t="shared" si="2"/>
        <v>2.84525810866216</v>
      </c>
      <c r="L9">
        <f t="shared" si="0"/>
        <v>0.9979243683158403</v>
      </c>
      <c r="P9" s="74" t="s">
        <v>81</v>
      </c>
      <c r="Q9" s="62">
        <v>1.04843592157485</v>
      </c>
      <c r="R9" s="62">
        <v>1.04845274721364</v>
      </c>
      <c r="S9" s="62"/>
      <c r="T9" s="62"/>
      <c r="U9" s="62"/>
      <c r="V9" s="62">
        <f>AVERAGE(Q9:U9)</f>
        <v>1.0484443343942451</v>
      </c>
      <c r="W9" s="1">
        <f>V9+Y6</f>
        <v>1.1931891742788672</v>
      </c>
    </row>
    <row r="10" spans="3:25" ht="15.6" x14ac:dyDescent="0.55000000000000004">
      <c r="C10" s="54">
        <v>5</v>
      </c>
      <c r="D10" s="56">
        <v>2.8280204928430499</v>
      </c>
      <c r="E10" s="56">
        <v>2.8280303446433299</v>
      </c>
      <c r="F10" s="56">
        <v>2.8280588965813198</v>
      </c>
      <c r="G10" s="58">
        <f t="shared" si="1"/>
        <v>2.8280365780225662</v>
      </c>
      <c r="I10" s="58">
        <f t="shared" si="2"/>
        <v>2.8393524007822082</v>
      </c>
      <c r="K10">
        <f>G10/G34</f>
        <v>0.99364428738777355</v>
      </c>
      <c r="L10">
        <f t="shared" si="0"/>
        <v>1</v>
      </c>
      <c r="P10" s="74" t="s">
        <v>60</v>
      </c>
      <c r="Q10" s="62">
        <v>1.0428492874869499</v>
      </c>
      <c r="R10" s="62">
        <v>1.04284195821271</v>
      </c>
      <c r="S10" s="62">
        <v>1.0428337616571599</v>
      </c>
      <c r="T10" s="62">
        <v>1.04287235327942</v>
      </c>
      <c r="U10" s="62">
        <v>1.0428784399406501</v>
      </c>
      <c r="V10" s="62">
        <f>AVERAGE(Q10:U10)</f>
        <v>1.0428551601153779</v>
      </c>
      <c r="W10" s="48">
        <v>1.1876</v>
      </c>
    </row>
    <row r="11" spans="3:25" x14ac:dyDescent="0.55000000000000004">
      <c r="C11" s="54">
        <v>6</v>
      </c>
      <c r="D11" s="56">
        <v>2.82062410537173</v>
      </c>
      <c r="E11" s="56">
        <v>2.8205712530946099</v>
      </c>
      <c r="F11" s="56">
        <v>2.8205571108350198</v>
      </c>
      <c r="G11" s="58">
        <f t="shared" si="1"/>
        <v>2.8205841564337866</v>
      </c>
      <c r="I11" s="58">
        <f t="shared" si="2"/>
        <v>2.8318701598189255</v>
      </c>
      <c r="L11">
        <f t="shared" si="0"/>
        <v>1.0026421553747229</v>
      </c>
      <c r="P11" s="62"/>
      <c r="Q11" s="65"/>
      <c r="R11" s="63"/>
      <c r="S11" s="63"/>
    </row>
    <row r="12" spans="3:25" x14ac:dyDescent="0.55000000000000004">
      <c r="C12" s="54">
        <v>7</v>
      </c>
      <c r="D12" s="56">
        <v>2.81557085098913</v>
      </c>
      <c r="E12" s="56">
        <v>2.8155675056975702</v>
      </c>
      <c r="F12" s="56">
        <v>2.8155343334008398</v>
      </c>
      <c r="G12" s="58">
        <f t="shared" si="1"/>
        <v>2.8155575633625127</v>
      </c>
      <c r="I12" s="2">
        <f t="shared" si="2"/>
        <v>2.8268234538407953</v>
      </c>
      <c r="L12">
        <f t="shared" si="0"/>
        <v>1.0044321646349685</v>
      </c>
      <c r="V12">
        <f>(V6)/V10</f>
        <v>-5.7470231588769441E-3</v>
      </c>
      <c r="W12">
        <f>V6/W10</f>
        <v>-5.0465752412743349E-3</v>
      </c>
    </row>
    <row r="13" spans="3:25" x14ac:dyDescent="0.55000000000000004">
      <c r="C13" s="54">
        <v>8</v>
      </c>
      <c r="D13" s="56">
        <v>2.8075701969428901</v>
      </c>
      <c r="E13" s="56">
        <v>2.8075394029851899</v>
      </c>
      <c r="F13" s="56">
        <v>2.8075611755538699</v>
      </c>
      <c r="G13" s="58">
        <f t="shared" si="1"/>
        <v>2.8075569251606503</v>
      </c>
      <c r="I13" s="2">
        <f t="shared" si="2"/>
        <v>2.8187908026852959</v>
      </c>
      <c r="L13">
        <f t="shared" si="0"/>
        <v>1.0072944746652801</v>
      </c>
      <c r="V13">
        <f>-V12</f>
        <v>5.7470231588769441E-3</v>
      </c>
    </row>
    <row r="14" spans="3:25" ht="14.7" thickBot="1" x14ac:dyDescent="0.6">
      <c r="C14" s="54">
        <v>9</v>
      </c>
      <c r="D14" s="56">
        <v>2.8067146083298402</v>
      </c>
      <c r="E14" s="56">
        <v>2.80664312771819</v>
      </c>
      <c r="F14" s="56">
        <v>2.8065995894725702</v>
      </c>
      <c r="G14" s="58">
        <f t="shared" si="1"/>
        <v>2.8066524418402001</v>
      </c>
      <c r="I14" s="2">
        <f t="shared" si="2"/>
        <v>2.8178827002557356</v>
      </c>
      <c r="L14">
        <f t="shared" si="0"/>
        <v>1.0076190895116124</v>
      </c>
      <c r="U14">
        <v>4.2599999999999999E-3</v>
      </c>
    </row>
    <row r="15" spans="3:25" ht="32.25" customHeight="1" thickBot="1" x14ac:dyDescent="0.65">
      <c r="C15" s="54"/>
      <c r="D15" s="55"/>
      <c r="E15" s="55"/>
      <c r="F15" s="55"/>
      <c r="G15" s="58"/>
      <c r="I15" s="2"/>
      <c r="N15" s="4" t="s">
        <v>64</v>
      </c>
      <c r="O15" s="4" t="s">
        <v>5</v>
      </c>
      <c r="P15" s="4" t="s">
        <v>66</v>
      </c>
      <c r="Q15" s="4" t="s">
        <v>67</v>
      </c>
      <c r="R15" s="4" t="s">
        <v>73</v>
      </c>
      <c r="V15">
        <f>(V10-V8)/V10</f>
        <v>4.300324286434746E-3</v>
      </c>
      <c r="W15">
        <f>V10*(1+-0.0043)</f>
        <v>1.0383708829268818</v>
      </c>
    </row>
    <row r="16" spans="3:25" ht="14.7" thickBot="1" x14ac:dyDescent="0.6">
      <c r="C16" s="83" t="s">
        <v>55</v>
      </c>
      <c r="D16" s="83"/>
      <c r="E16" s="83"/>
      <c r="F16" s="83"/>
      <c r="G16" s="58"/>
      <c r="I16" s="2"/>
      <c r="N16" s="6"/>
      <c r="O16" s="6" t="s">
        <v>15</v>
      </c>
      <c r="P16" s="6" t="s">
        <v>44</v>
      </c>
      <c r="Q16" s="6" t="s">
        <v>44</v>
      </c>
      <c r="R16" s="6" t="s">
        <v>68</v>
      </c>
    </row>
    <row r="17" spans="3:19" ht="14.7" thickBot="1" x14ac:dyDescent="0.6">
      <c r="C17" s="54" t="s">
        <v>51</v>
      </c>
      <c r="D17" s="55" t="s">
        <v>52</v>
      </c>
      <c r="E17" s="55" t="s">
        <v>53</v>
      </c>
      <c r="F17" s="55" t="s">
        <v>54</v>
      </c>
      <c r="G17" s="58"/>
      <c r="I17" s="2"/>
      <c r="N17" s="14">
        <v>1</v>
      </c>
      <c r="O17" s="13">
        <v>0.41640534625991671</v>
      </c>
      <c r="P17" s="47">
        <v>1.1893435778613</v>
      </c>
      <c r="Q17" s="47">
        <f>P17-P17*($V$13)</f>
        <v>1.1825083927754696</v>
      </c>
      <c r="R17" s="47">
        <f>Q17/O17</f>
        <v>2.839801177858456</v>
      </c>
    </row>
    <row r="18" spans="3:19" ht="14.7" thickBot="1" x14ac:dyDescent="0.6">
      <c r="C18" s="54">
        <v>1</v>
      </c>
      <c r="D18" s="56">
        <v>2.9131027809115499</v>
      </c>
      <c r="E18" s="56">
        <v>2.9132806913736902</v>
      </c>
      <c r="F18" s="56">
        <v>2.9132005381393999</v>
      </c>
      <c r="G18" s="58">
        <f t="shared" si="1"/>
        <v>2.9131946701415465</v>
      </c>
      <c r="I18" s="2">
        <f t="shared" si="2"/>
        <v>2.9248512359751841</v>
      </c>
      <c r="N18" s="21">
        <v>2</v>
      </c>
      <c r="O18" s="20">
        <v>0.41550777415388046</v>
      </c>
      <c r="P18" s="48">
        <v>1.18761465166826</v>
      </c>
      <c r="Q18" s="47">
        <f t="shared" ref="Q18:Q24" si="3">P18-P18*($V$13)</f>
        <v>1.1807894027613008</v>
      </c>
      <c r="R18" s="47">
        <f t="shared" ref="R18:R24" si="4">Q18/O18</f>
        <v>2.8417985804617065</v>
      </c>
    </row>
    <row r="19" spans="3:19" ht="14.7" thickBot="1" x14ac:dyDescent="0.6">
      <c r="C19" s="54">
        <v>2</v>
      </c>
      <c r="D19" s="56">
        <v>2.8969314651439202</v>
      </c>
      <c r="E19" s="56">
        <v>2.8969792952111399</v>
      </c>
      <c r="F19" s="56">
        <v>2.8970361587307898</v>
      </c>
      <c r="G19" s="58">
        <f t="shared" si="1"/>
        <v>2.89698230636195</v>
      </c>
      <c r="I19" s="2">
        <f t="shared" si="2"/>
        <v>2.9085740016643964</v>
      </c>
      <c r="N19" s="21">
        <v>3</v>
      </c>
      <c r="O19" s="20">
        <v>0.41546714426433301</v>
      </c>
      <c r="P19" s="48">
        <v>1.1871799237721301</v>
      </c>
      <c r="Q19" s="47">
        <f t="shared" si="3"/>
        <v>1.1803571732564579</v>
      </c>
      <c r="R19" s="47">
        <f t="shared" si="4"/>
        <v>2.8410361434151779</v>
      </c>
    </row>
    <row r="20" spans="3:19" ht="14.7" thickBot="1" x14ac:dyDescent="0.6">
      <c r="C20" s="54">
        <v>3</v>
      </c>
      <c r="D20" s="56">
        <v>2.89605001004607</v>
      </c>
      <c r="E20" s="56">
        <v>2.8961682981983401</v>
      </c>
      <c r="F20" s="56">
        <v>2.89624651464979</v>
      </c>
      <c r="G20" s="58">
        <f t="shared" si="1"/>
        <v>2.8961549409647334</v>
      </c>
      <c r="I20" s="2">
        <f t="shared" si="2"/>
        <v>2.9077433257300158</v>
      </c>
      <c r="N20" s="21">
        <v>4</v>
      </c>
      <c r="O20" s="20">
        <v>0.415357767903001</v>
      </c>
      <c r="P20" s="48">
        <v>1.1868953238592901</v>
      </c>
      <c r="Q20" s="47">
        <f t="shared" si="3"/>
        <v>1.180074208945908</v>
      </c>
      <c r="R20" s="47">
        <f t="shared" si="4"/>
        <v>2.8411030204242915</v>
      </c>
    </row>
    <row r="21" spans="3:19" ht="14.7" thickBot="1" x14ac:dyDescent="0.6">
      <c r="C21" s="54">
        <v>4</v>
      </c>
      <c r="D21" s="56">
        <v>2.8966941192403901</v>
      </c>
      <c r="E21" s="56">
        <v>2.8968248371104801</v>
      </c>
      <c r="F21" s="56">
        <v>2.8969319950802599</v>
      </c>
      <c r="G21" s="58">
        <f t="shared" si="1"/>
        <v>2.8968169838103766</v>
      </c>
      <c r="I21" s="2">
        <f t="shared" si="2"/>
        <v>2.9084080176076972</v>
      </c>
      <c r="N21" s="21">
        <v>5</v>
      </c>
      <c r="O21" s="20">
        <v>0.41544590374424228</v>
      </c>
      <c r="P21" s="48">
        <v>1.1875779908211199</v>
      </c>
      <c r="Q21" s="47">
        <f t="shared" si="3"/>
        <v>1.1807529526048983</v>
      </c>
      <c r="R21" s="47">
        <f t="shared" si="4"/>
        <v>2.8421340587625483</v>
      </c>
    </row>
    <row r="22" spans="3:19" ht="14.7" thickBot="1" x14ac:dyDescent="0.6">
      <c r="C22" s="54">
        <v>5</v>
      </c>
      <c r="D22" s="56">
        <v>2.87708483983636</v>
      </c>
      <c r="E22" s="56">
        <v>2.87734163731696</v>
      </c>
      <c r="F22" s="56">
        <v>2.87735331090034</v>
      </c>
      <c r="G22" s="58">
        <f t="shared" si="1"/>
        <v>2.87725992935122</v>
      </c>
      <c r="I22" s="2">
        <f t="shared" si="2"/>
        <v>2.8887727095065334</v>
      </c>
      <c r="K22">
        <f>G22/G34</f>
        <v>1.0109391492130748</v>
      </c>
      <c r="N22" s="21">
        <v>6</v>
      </c>
      <c r="O22" s="20">
        <v>0.415506176986494</v>
      </c>
      <c r="P22" s="48">
        <v>1.18730497536755</v>
      </c>
      <c r="Q22" s="47">
        <f t="shared" si="3"/>
        <v>1.1804815061774629</v>
      </c>
      <c r="R22" s="47">
        <f t="shared" si="4"/>
        <v>2.8410684884134332</v>
      </c>
    </row>
    <row r="23" spans="3:19" ht="14.7" thickBot="1" x14ac:dyDescent="0.6">
      <c r="C23" s="54">
        <v>6</v>
      </c>
      <c r="D23" s="56">
        <v>2.8961795043261702</v>
      </c>
      <c r="E23" s="56">
        <v>2.8962501249147499</v>
      </c>
      <c r="F23" s="56">
        <v>2.89627642250831</v>
      </c>
      <c r="G23" s="58">
        <f t="shared" si="1"/>
        <v>2.8962353505830767</v>
      </c>
      <c r="I23" s="2">
        <f t="shared" si="2"/>
        <v>2.9078240570913652</v>
      </c>
      <c r="N23" s="21">
        <v>7</v>
      </c>
      <c r="O23" s="20">
        <v>0.41556768372978398</v>
      </c>
      <c r="P23" s="48">
        <v>1.1875201197226299</v>
      </c>
      <c r="Q23" s="47">
        <f t="shared" si="3"/>
        <v>1.1806954140929518</v>
      </c>
      <c r="R23" s="47">
        <f t="shared" si="4"/>
        <v>2.8411627282853869</v>
      </c>
    </row>
    <row r="24" spans="3:19" ht="14.7" thickBot="1" x14ac:dyDescent="0.6">
      <c r="C24" s="54">
        <v>7</v>
      </c>
      <c r="D24" s="56">
        <v>2.88356813048446</v>
      </c>
      <c r="E24" s="56">
        <v>2.88363818372394</v>
      </c>
      <c r="F24" s="56">
        <v>2.8836406810983601</v>
      </c>
      <c r="G24" s="58">
        <f t="shared" si="1"/>
        <v>2.8836156651022531</v>
      </c>
      <c r="I24" s="2">
        <f t="shared" si="2"/>
        <v>2.8951538764630271</v>
      </c>
      <c r="N24" s="66">
        <v>8</v>
      </c>
      <c r="O24" s="67">
        <v>0.41539760583036456</v>
      </c>
      <c r="P24" s="68">
        <v>1.18707380274763</v>
      </c>
      <c r="Q24" s="47">
        <f t="shared" si="3"/>
        <v>1.1802516621119432</v>
      </c>
      <c r="R24" s="69">
        <f t="shared" si="4"/>
        <v>2.8412577384808548</v>
      </c>
    </row>
    <row r="25" spans="3:19" ht="14.7" thickBot="1" x14ac:dyDescent="0.6">
      <c r="C25" s="54">
        <v>8</v>
      </c>
      <c r="D25" s="56">
        <v>2.8965647228111302</v>
      </c>
      <c r="E25" s="56">
        <v>2.8967821016433</v>
      </c>
      <c r="F25" s="56">
        <v>2.8967840455218901</v>
      </c>
      <c r="G25" s="58">
        <f t="shared" si="1"/>
        <v>2.8967102899921069</v>
      </c>
      <c r="I25" s="2">
        <f t="shared" si="2"/>
        <v>2.9083008968754527</v>
      </c>
      <c r="N25" s="90" t="s">
        <v>70</v>
      </c>
      <c r="O25" s="91"/>
      <c r="P25" s="92"/>
      <c r="Q25" s="47"/>
      <c r="R25" s="70">
        <f>MAX(R17:R24)</f>
        <v>2.8421340587625483</v>
      </c>
    </row>
    <row r="26" spans="3:19" ht="14.7" thickBot="1" x14ac:dyDescent="0.6">
      <c r="C26" s="54">
        <v>9</v>
      </c>
      <c r="D26" s="56">
        <v>2.8649186961720901</v>
      </c>
      <c r="E26" s="56">
        <v>2.8650322792983198</v>
      </c>
      <c r="F26" s="56">
        <v>2.86507352498012</v>
      </c>
      <c r="G26" s="58">
        <f t="shared" si="1"/>
        <v>2.865008166816843</v>
      </c>
      <c r="I26" s="2">
        <f t="shared" si="2"/>
        <v>2.8764719239947274</v>
      </c>
      <c r="N26" s="87" t="s">
        <v>69</v>
      </c>
      <c r="O26" s="88"/>
      <c r="P26" s="89"/>
      <c r="Q26" s="47"/>
      <c r="R26" s="70">
        <f>MIN(R17:R24)</f>
        <v>2.839801177858456</v>
      </c>
    </row>
    <row r="27" spans="3:19" ht="14.7" thickBot="1" x14ac:dyDescent="0.6">
      <c r="C27" s="54"/>
      <c r="D27" s="55"/>
      <c r="E27" s="55"/>
      <c r="F27" s="55"/>
      <c r="G27" s="58"/>
      <c r="I27" s="2"/>
      <c r="N27" s="87" t="s">
        <v>71</v>
      </c>
      <c r="O27" s="88"/>
      <c r="P27" s="89"/>
      <c r="Q27" s="47"/>
      <c r="R27" s="70">
        <f>R25-R26</f>
        <v>2.3328809040923382E-3</v>
      </c>
    </row>
    <row r="28" spans="3:19" ht="14.7" thickBot="1" x14ac:dyDescent="0.6">
      <c r="C28" s="83" t="s">
        <v>56</v>
      </c>
      <c r="D28" s="83"/>
      <c r="E28" s="83"/>
      <c r="F28" s="83"/>
      <c r="G28" s="58"/>
      <c r="I28" s="2"/>
      <c r="N28" s="71"/>
      <c r="O28" s="20" t="s">
        <v>72</v>
      </c>
      <c r="P28" s="48"/>
      <c r="Q28" s="47"/>
      <c r="R28" s="70">
        <f>R27*10000/R25</f>
        <v>8.2082014987993333</v>
      </c>
    </row>
    <row r="29" spans="3:19" ht="14.7" thickBot="1" x14ac:dyDescent="0.6">
      <c r="C29" s="54" t="s">
        <v>51</v>
      </c>
      <c r="D29" s="55" t="s">
        <v>52</v>
      </c>
      <c r="E29" s="55" t="s">
        <v>53</v>
      </c>
      <c r="F29" s="55" t="s">
        <v>54</v>
      </c>
      <c r="G29" s="58"/>
      <c r="I29" s="2"/>
      <c r="N29" s="84" t="s">
        <v>38</v>
      </c>
      <c r="O29" s="85"/>
      <c r="P29" s="86"/>
      <c r="Q29" s="72"/>
      <c r="R29" s="77">
        <f>AVERAGE(R17:R24)</f>
        <v>2.8411702420127321</v>
      </c>
      <c r="S29" s="59">
        <f>R29/1.002645</f>
        <v>2.8336751711849479</v>
      </c>
    </row>
    <row r="30" spans="3:19" x14ac:dyDescent="0.55000000000000004">
      <c r="C30" s="54">
        <v>1</v>
      </c>
      <c r="D30" s="56">
        <v>2.8799896641045399</v>
      </c>
      <c r="E30" s="56">
        <v>2.8799568933897199</v>
      </c>
      <c r="F30" s="56">
        <v>2.8799569056777798</v>
      </c>
      <c r="G30" s="58">
        <f t="shared" si="1"/>
        <v>2.8799678210573467</v>
      </c>
      <c r="I30" s="2">
        <f t="shared" si="2"/>
        <v>2.8914914362997437</v>
      </c>
      <c r="R30" s="2"/>
      <c r="S30" s="2"/>
    </row>
    <row r="31" spans="3:19" x14ac:dyDescent="0.55000000000000004">
      <c r="C31" s="54">
        <v>2</v>
      </c>
      <c r="D31" s="56">
        <v>2.8644877558386601</v>
      </c>
      <c r="E31" s="56">
        <v>2.86445400737006</v>
      </c>
      <c r="F31" s="56">
        <v>2.86443025166637</v>
      </c>
      <c r="G31" s="58">
        <f t="shared" si="1"/>
        <v>2.8644573382916967</v>
      </c>
      <c r="I31" s="2">
        <f t="shared" si="2"/>
        <v>2.8759188914394036</v>
      </c>
      <c r="R31" s="61"/>
      <c r="S31" s="60"/>
    </row>
    <row r="32" spans="3:19" x14ac:dyDescent="0.55000000000000004">
      <c r="C32" s="54">
        <v>3</v>
      </c>
      <c r="D32" s="56">
        <v>2.8712501899919198</v>
      </c>
      <c r="E32" s="56">
        <v>2.8711596508470101</v>
      </c>
      <c r="F32" s="56">
        <v>2.8711452119448202</v>
      </c>
      <c r="G32" s="58">
        <f t="shared" si="1"/>
        <v>2.8711850175945828</v>
      </c>
      <c r="I32" s="2">
        <f t="shared" si="2"/>
        <v>2.8826734902054842</v>
      </c>
    </row>
    <row r="33" spans="3:11" x14ac:dyDescent="0.55000000000000004">
      <c r="C33" s="54">
        <v>4</v>
      </c>
      <c r="D33" s="56">
        <v>2.8615925084583802</v>
      </c>
      <c r="E33" s="56">
        <v>2.8616028015208999</v>
      </c>
      <c r="F33" s="56">
        <v>2.8615961820820899</v>
      </c>
      <c r="G33" s="58">
        <f t="shared" si="1"/>
        <v>2.8615971640204569</v>
      </c>
      <c r="I33" s="2">
        <f t="shared" si="2"/>
        <v>2.8730472727528524</v>
      </c>
    </row>
    <row r="34" spans="3:11" x14ac:dyDescent="0.55000000000000004">
      <c r="C34" s="54">
        <v>5</v>
      </c>
      <c r="D34" s="56">
        <v>2.8460964940633899</v>
      </c>
      <c r="E34" s="56">
        <v>2.8461454872055301</v>
      </c>
      <c r="F34" s="56">
        <v>2.84613522449339</v>
      </c>
      <c r="G34" s="58">
        <f t="shared" si="1"/>
        <v>2.8461257352541032</v>
      </c>
      <c r="I34" s="58">
        <f>G34*(1+0.0040013)</f>
        <v>2.8575139381585757</v>
      </c>
      <c r="K34">
        <v>1</v>
      </c>
    </row>
    <row r="35" spans="3:11" x14ac:dyDescent="0.55000000000000004">
      <c r="C35" s="54">
        <v>6</v>
      </c>
      <c r="D35" s="56">
        <v>2.8457334046256699</v>
      </c>
      <c r="E35" s="56">
        <v>2.8457160783169799</v>
      </c>
      <c r="F35" s="56">
        <v>2.8457265630737401</v>
      </c>
      <c r="G35" s="58">
        <f t="shared" si="1"/>
        <v>2.8457253486721297</v>
      </c>
      <c r="I35" s="2">
        <f t="shared" si="2"/>
        <v>2.8571119495097719</v>
      </c>
    </row>
    <row r="36" spans="3:11" x14ac:dyDescent="0.55000000000000004">
      <c r="C36" s="54">
        <v>7</v>
      </c>
      <c r="D36" s="56">
        <v>2.8396872938488298</v>
      </c>
      <c r="E36" s="56">
        <v>2.8396245150275701</v>
      </c>
      <c r="F36" s="56">
        <v>2.8396394255796098</v>
      </c>
      <c r="G36" s="58">
        <f t="shared" si="1"/>
        <v>2.8396504114853367</v>
      </c>
      <c r="I36" s="2">
        <f t="shared" si="2"/>
        <v>2.8510127046768132</v>
      </c>
    </row>
    <row r="37" spans="3:11" x14ac:dyDescent="0.55000000000000004">
      <c r="C37" s="54">
        <v>8</v>
      </c>
      <c r="D37" s="56">
        <v>2.8419364025859499</v>
      </c>
      <c r="E37" s="56">
        <v>2.8419398527544</v>
      </c>
      <c r="F37" s="56">
        <v>2.8419529455994401</v>
      </c>
      <c r="G37" s="58">
        <f t="shared" si="1"/>
        <v>2.8419430669799297</v>
      </c>
      <c r="I37" s="2">
        <f t="shared" si="2"/>
        <v>2.8533145337738368</v>
      </c>
    </row>
    <row r="38" spans="3:11" x14ac:dyDescent="0.55000000000000004">
      <c r="C38" s="54">
        <v>9</v>
      </c>
      <c r="D38" s="56">
        <v>2.82792466229981</v>
      </c>
      <c r="E38" s="56">
        <v>2.8278779998390302</v>
      </c>
      <c r="F38" s="56">
        <v>2.8279349592081</v>
      </c>
      <c r="G38" s="58">
        <f t="shared" si="1"/>
        <v>2.8279125404489798</v>
      </c>
      <c r="I38" s="2">
        <f t="shared" si="2"/>
        <v>2.8392278668970787</v>
      </c>
    </row>
  </sheetData>
  <mergeCells count="7">
    <mergeCell ref="C4:F4"/>
    <mergeCell ref="C16:F16"/>
    <mergeCell ref="C28:F28"/>
    <mergeCell ref="N29:P29"/>
    <mergeCell ref="N27:P27"/>
    <mergeCell ref="N26:P26"/>
    <mergeCell ref="N25:P2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 Fiscarelli</dc:creator>
  <cp:lastModifiedBy>Chris Grech</cp:lastModifiedBy>
  <dcterms:created xsi:type="dcterms:W3CDTF">2018-02-07T13:50:31Z</dcterms:created>
  <dcterms:modified xsi:type="dcterms:W3CDTF">2020-08-21T19:48:49Z</dcterms:modified>
</cp:coreProperties>
</file>