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chelseagreene/github/resource_allocation_HIV_TB_SA/param_files/calculated_param_gen/raw_input_data/"/>
    </mc:Choice>
  </mc:AlternateContent>
  <xr:revisionPtr revIDLastSave="0" documentId="13_ncr:1_{3D03892B-86B3-C64D-BA5C-ADFA23BF980E}" xr6:coauthVersionLast="47" xr6:coauthVersionMax="47" xr10:uidLastSave="{00000000-0000-0000-0000-000000000000}"/>
  <bookViews>
    <workbookView xWindow="1040" yWindow="340" windowWidth="35840" windowHeight="20040" xr2:uid="{00000000-000D-0000-FFFF-FFFF00000000}"/>
  </bookViews>
  <sheets>
    <sheet name="model_matched_parameters" sheetId="1" r:id="rId1"/>
    <sheet name="set_ref" sheetId="5" r:id="rId2"/>
  </sheets>
  <definedNames>
    <definedName name="_xlnm._FilterDatabase" localSheetId="0" hidden="1">model_matched_parameters!$A$1:$O$41</definedName>
    <definedName name="Epidemiological_data_point__description">model_matched_parameters!$A$1:$O$37</definedName>
    <definedName name="G_SET">set_ref!$A$21:$B$23</definedName>
    <definedName name="HIV_SET">set_ref!$A$15:$B$19</definedName>
    <definedName name="indirect_model_parameters">#REF!</definedName>
    <definedName name="indirect_model_params">#REF!</definedName>
    <definedName name="model_matched_parameters">model_matched_parameters!$H$1:$I$37</definedName>
    <definedName name="P_SET">set_ref!$A$25:$B$34</definedName>
    <definedName name="R_SET">set_ref!$A$11:$B$13</definedName>
    <definedName name="TB_SET">set_ref!$A$1:$B$9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J31" i="1"/>
  <c r="K31" i="1"/>
  <c r="K26" i="1"/>
  <c r="K27" i="1"/>
  <c r="K28" i="1"/>
  <c r="J27" i="1"/>
  <c r="H27" i="1"/>
  <c r="J20" i="1"/>
  <c r="I13" i="1"/>
  <c r="I24" i="1"/>
  <c r="J24" i="1" s="1"/>
  <c r="I25" i="1"/>
  <c r="I23" i="1"/>
  <c r="K23" i="1" s="1"/>
  <c r="J25" i="1"/>
  <c r="J38" i="1"/>
  <c r="K38" i="1"/>
  <c r="K34" i="1"/>
  <c r="K35" i="1"/>
  <c r="K36" i="1"/>
  <c r="J34" i="1"/>
  <c r="J35" i="1"/>
  <c r="J36" i="1"/>
  <c r="H33" i="1"/>
  <c r="H34" i="1"/>
  <c r="H35" i="1"/>
  <c r="H36" i="1"/>
  <c r="J32" i="1"/>
  <c r="K32" i="1"/>
  <c r="H32" i="1"/>
  <c r="J28" i="1"/>
  <c r="H28" i="1"/>
  <c r="I22" i="1"/>
  <c r="K22" i="1" s="1"/>
  <c r="K9" i="1"/>
  <c r="J39" i="1"/>
  <c r="K39" i="1"/>
  <c r="J40" i="1"/>
  <c r="K40" i="1"/>
  <c r="J41" i="1"/>
  <c r="K41" i="1"/>
  <c r="H39" i="1"/>
  <c r="H40" i="1"/>
  <c r="H41" i="1"/>
  <c r="H38" i="1"/>
  <c r="J17" i="1"/>
  <c r="K17" i="1"/>
  <c r="J18" i="1"/>
  <c r="K18" i="1"/>
  <c r="J19" i="1"/>
  <c r="K19" i="1"/>
  <c r="J14" i="1"/>
  <c r="K14" i="1"/>
  <c r="J15" i="1"/>
  <c r="K15" i="1"/>
  <c r="J26" i="1"/>
  <c r="J9" i="1"/>
  <c r="K8" i="1"/>
  <c r="J8" i="1"/>
  <c r="K7" i="1"/>
  <c r="J7" i="1"/>
  <c r="K4" i="1"/>
  <c r="K5" i="1"/>
  <c r="K6" i="1"/>
  <c r="J4" i="1"/>
  <c r="J5" i="1"/>
  <c r="J6" i="1"/>
  <c r="H37" i="1"/>
  <c r="H2" i="1"/>
  <c r="H29" i="1"/>
  <c r="H30" i="1"/>
  <c r="H11" i="1"/>
  <c r="H12" i="1"/>
  <c r="H10" i="1"/>
  <c r="H3" i="1"/>
  <c r="H4" i="1"/>
  <c r="H5" i="1"/>
  <c r="H6" i="1"/>
  <c r="H13" i="1"/>
  <c r="H14" i="1"/>
  <c r="H15" i="1"/>
  <c r="H20" i="1"/>
  <c r="H26" i="1"/>
  <c r="H21" i="1"/>
  <c r="H16" i="1"/>
  <c r="H17" i="1"/>
  <c r="H18" i="1"/>
  <c r="H19" i="1"/>
  <c r="H22" i="1"/>
  <c r="H23" i="1"/>
  <c r="H24" i="1"/>
  <c r="H25" i="1"/>
  <c r="H7" i="1"/>
  <c r="H8" i="1"/>
  <c r="H9" i="1"/>
  <c r="K2" i="1"/>
  <c r="J2" i="1"/>
  <c r="K30" i="1"/>
  <c r="J30" i="1"/>
  <c r="J23" i="1" l="1"/>
  <c r="J22" i="1"/>
  <c r="K24" i="1"/>
  <c r="K25" i="1"/>
  <c r="K20" i="1"/>
  <c r="I29" i="1"/>
  <c r="J29" i="1" l="1"/>
  <c r="K29" i="1"/>
  <c r="I37" i="1"/>
</calcChain>
</file>

<file path=xl/sharedStrings.xml><?xml version="1.0" encoding="utf-8"?>
<sst xmlns="http://schemas.openxmlformats.org/spreadsheetml/2006/main" count="239" uniqueCount="116">
  <si>
    <t>Epidemiological data point (description)</t>
  </si>
  <si>
    <t>notation</t>
  </si>
  <si>
    <t>SORT TYPE</t>
  </si>
  <si>
    <t>beta</t>
  </si>
  <si>
    <t>TB Mac</t>
  </si>
  <si>
    <t>varepsilon</t>
  </si>
  <si>
    <t>Relative transmisibility of TB for HIV -</t>
  </si>
  <si>
    <t>phi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</si>
  <si>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</si>
  <si>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</si>
  <si>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</si>
  <si>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upsilon</t>
  </si>
  <si>
    <t>Indicator that diminishes force of infection due to the partially protective effect of LTBI infection and acquiring a new TB infection</t>
  </si>
  <si>
    <t>zeta</t>
  </si>
  <si>
    <t>No IPT for people who are HIV-negative.</t>
  </si>
  <si>
    <t>Indicator so that people with MDR cannot move into LTBI after IPT</t>
  </si>
  <si>
    <t>gamma</t>
  </si>
  <si>
    <t>omega</t>
  </si>
  <si>
    <t>pi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</si>
  <si>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</si>
  <si>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</si>
  <si>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</si>
  <si>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</si>
  <si>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</si>
  <si>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</si>
  <si>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</si>
  <si>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</si>
  <si>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</si>
  <si>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</si>
  <si>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</si>
  <si>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</si>
  <si>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</si>
  <si>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</si>
  <si>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</si>
  <si>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</si>
  <si>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</si>
  <si>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</si>
  <si>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</si>
  <si>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</si>
  <si>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</si>
  <si>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</si>
  <si>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</si>
  <si>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</si>
  <si>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</si>
  <si>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</si>
  <si>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</si>
  <si>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</si>
  <si>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</si>
  <si>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</si>
  <si>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</si>
  <si>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Rate of moving off of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</si>
  <si>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</si>
  <si>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Female per year under policy Standard (baseline)</t>
  </si>
  <si>
    <t>Represents an expected 7.72 years for males HIV to move into HIV &lt;= 200</t>
  </si>
  <si>
    <t>Represents an expected 10.25 years for females HIV to move into HIV &lt;= 200</t>
  </si>
  <si>
    <t>PMID: 29223580</t>
  </si>
  <si>
    <t>evaluate populations between 15 and 59 that age out at 60 and age in at 15</t>
  </si>
  <si>
    <t>Assumed</t>
  </si>
  <si>
    <t>PMID: 32551948</t>
  </si>
  <si>
    <t>Huang 2020</t>
  </si>
  <si>
    <t>PUB MED ID: Martinez 32770236, Huang 24368620, Williams 20974976</t>
  </si>
  <si>
    <t>Martinez 2020, Huang 2014, Williams</t>
  </si>
  <si>
    <t>PMID: 22267721. This analysis looked at active TB rather then LTBI, but is the best estimate that I've found.</t>
  </si>
  <si>
    <t>This is the reference category (HIV-). All HIV+ values are lower relative to this category.</t>
  </si>
  <si>
    <t>Base rates of TB progression, relapse</t>
  </si>
  <si>
    <t>Andrews 2012 (.21) - changed to David's (.56)</t>
  </si>
  <si>
    <t>6% initation* 6% adherence</t>
  </si>
  <si>
    <t>6% initiation rate, 6% adherence</t>
  </si>
  <si>
    <t>xi</t>
  </si>
  <si>
    <t xml:space="preserve">Indicator to account for time active TB to treatment, HIV - </t>
  </si>
  <si>
    <t>Indicator to account for time active TB to treatment, HIV +, not on ART, CD4 &gt; 200</t>
  </si>
  <si>
    <t>Indicator to account for time active TB to treatment, HIV+, not on ART, CD4 &lt;= 200</t>
  </si>
  <si>
    <t>Indicator to account for time active TB to treatment, HIV +, on ART</t>
  </si>
  <si>
    <t>Increased risk of re-infection after finishing treatment</t>
  </si>
  <si>
    <t>Dynamic parameter based on IPT coverage and adherence</t>
  </si>
  <si>
    <t>model_matched_param</t>
  </si>
  <si>
    <t>value</t>
  </si>
  <si>
    <t>min</t>
  </si>
  <si>
    <t>max</t>
  </si>
  <si>
    <t>calibrated</t>
  </si>
  <si>
    <t>no</t>
  </si>
  <si>
    <t>yes</t>
  </si>
  <si>
    <t>increased risk of mortality for hiv- populations with active TB</t>
  </si>
  <si>
    <t>increased risk of mortality for hiv+, CD4 &gt;= 200 populations with active TB</t>
  </si>
  <si>
    <t>increased risk of mortality for hiv+, CD4 &lt; 200 populations with active TB</t>
  </si>
  <si>
    <t>increased risk of mortality for hiv+, ART populations with active TB</t>
  </si>
  <si>
    <t>Reference/Literature/Case Study (not updated) - see manuscript</t>
  </si>
  <si>
    <t>notes - not updated see manuscript</t>
  </si>
  <si>
    <t>Duration of LTBI recently infected period</t>
  </si>
  <si>
    <t>TB progression from TB infected recently to active (HIV-)</t>
  </si>
  <si>
    <t>TB progression from TB infected remotely to active (HIV-)</t>
  </si>
  <si>
    <t>Base rates of TB progression from active to recovered/treated (HIV-)</t>
  </si>
  <si>
    <t>Increased risk of HIV mortality from causes other than active TB - hiv neg</t>
  </si>
  <si>
    <t>Increased risk of HIV mortality from causes other than active TB - hiv pos cd4 less</t>
  </si>
  <si>
    <t>Increased risk of HIV mortality from causes other than active TB - hiv pos cd4 more</t>
  </si>
  <si>
    <t>Increased risk of HIV mortality from causes other than active TB - hiv pos art</t>
  </si>
  <si>
    <t>Rate of exits from the population due to aging</t>
  </si>
  <si>
    <t>risk.other</t>
  </si>
  <si>
    <t>alpha.out</t>
  </si>
  <si>
    <t>risk.TB</t>
  </si>
  <si>
    <t>TB_compartment</t>
  </si>
  <si>
    <t>DR_compartment</t>
  </si>
  <si>
    <t>HIV_compartment</t>
  </si>
  <si>
    <t>G_compartment</t>
  </si>
  <si>
    <t>Fraction of new TB infections that are MDR-TB</t>
  </si>
  <si>
    <t>Number of effective contacts per infectious year</t>
  </si>
  <si>
    <t>chi</t>
  </si>
  <si>
    <t>HIV incidence factor</t>
  </si>
  <si>
    <t>TPT initation factor</t>
  </si>
  <si>
    <t>Non-disease, mortality rates for factor</t>
  </si>
  <si>
    <t>ART coverage factor</t>
  </si>
  <si>
    <t>kappa.factor</t>
  </si>
  <si>
    <t>eta.factor</t>
  </si>
  <si>
    <t>sigma.factor</t>
  </si>
  <si>
    <t>mu.factor</t>
  </si>
  <si>
    <t>regional_specific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</si>
</sst>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212121"/>
      <name val="Helvetica Neue"/>
      <family val="2"/>
    </font>
    <font>
      <sz val="10"/>
      <color rgb="FF2121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5">
    <xf numFmtId="0" fontId="0" fillId="0" borderId="0" xfId="0"/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3" fillId="0" borderId="0" xfId="0" applyFont="1"/>
    <xf numFmtId="0" fontId="11" fillId="0" borderId="0" xfId="0" applyFont="1"/>
    <xf numFmtId="0" fontId="14" fillId="0" borderId="0" xfId="0" applyFont="1" applyAlignment="1">
      <alignment horizontal="left" vertical="center" wrapText="1" inden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3" fillId="0" borderId="0" xfId="0" applyFont="1" applyAlignment="1">
      <alignment vertical="center" wrapText="1"/>
    </xf>
    <xf numFmtId="165" fontId="10" fillId="3" borderId="0" xfId="0" applyNumberFormat="1" applyFont="1" applyFill="1" applyAlignment="1">
      <alignment vertical="center" wrapText="1"/>
    </xf>
    <xf numFmtId="1" fontId="0" fillId="0" borderId="0" xfId="0" applyNumberForma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</cellXfs>
  <cellStyles count="2">
    <cellStyle name="Normal" xfId="0" builtinId="0"/>
    <cellStyle name="Normal 2" xfId="1" xr:uid="{5D97DEA6-68C3-8249-A243-040086A711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1"/>
  <sheetViews>
    <sheetView tabSelected="1" zoomScaleNormal="10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31" sqref="H31"/>
    </sheetView>
  </sheetViews>
  <sheetFormatPr baseColWidth="10" defaultColWidth="8.83203125" defaultRowHeight="15" x14ac:dyDescent="0.2"/>
  <cols>
    <col min="1" max="1" width="69.33203125" style="5" customWidth="1"/>
    <col min="2" max="3" width="7.83203125" style="5" customWidth="1"/>
    <col min="4" max="4" width="6.83203125" style="5" customWidth="1"/>
    <col min="5" max="5" width="8" style="5" customWidth="1"/>
    <col min="6" max="6" width="6.83203125" style="5" customWidth="1"/>
    <col min="7" max="7" width="9.33203125" style="5" customWidth="1"/>
    <col min="8" max="8" width="22.33203125" style="5" customWidth="1"/>
    <col min="9" max="9" width="19.5" style="19" customWidth="1"/>
    <col min="10" max="11" width="11.6640625" style="5" bestFit="1" customWidth="1"/>
    <col min="12" max="12" width="8.83203125" style="4"/>
    <col min="13" max="13" width="22.83203125" style="5" hidden="1" customWidth="1"/>
    <col min="14" max="14" width="29.33203125" style="5" hidden="1" customWidth="1"/>
    <col min="15" max="15" width="15.5" style="4" customWidth="1"/>
    <col min="16" max="18" width="8.83203125" style="4"/>
    <col min="19" max="19" width="2.1640625" style="4" customWidth="1"/>
    <col min="20" max="20" width="0.1640625" style="4" customWidth="1"/>
    <col min="21" max="21" width="8.83203125" style="4" customWidth="1"/>
    <col min="22" max="16384" width="8.83203125" style="4"/>
  </cols>
  <sheetData>
    <row r="1" spans="1:15" s="3" customFormat="1" ht="51" x14ac:dyDescent="0.2">
      <c r="A1" s="1" t="s">
        <v>0</v>
      </c>
      <c r="B1" s="1" t="s">
        <v>1</v>
      </c>
      <c r="C1" s="1" t="s">
        <v>2</v>
      </c>
      <c r="D1" s="1" t="s">
        <v>100</v>
      </c>
      <c r="E1" s="2" t="s">
        <v>101</v>
      </c>
      <c r="F1" s="1" t="s">
        <v>102</v>
      </c>
      <c r="G1" s="1" t="s">
        <v>103</v>
      </c>
      <c r="H1" s="1" t="s">
        <v>75</v>
      </c>
      <c r="I1" s="21" t="s">
        <v>76</v>
      </c>
      <c r="J1" s="9" t="s">
        <v>77</v>
      </c>
      <c r="K1" s="8" t="s">
        <v>78</v>
      </c>
      <c r="L1" s="7" t="s">
        <v>79</v>
      </c>
      <c r="M1" s="6" t="s">
        <v>86</v>
      </c>
      <c r="N1" s="6" t="s">
        <v>87</v>
      </c>
      <c r="O1" s="7" t="s">
        <v>115</v>
      </c>
    </row>
    <row r="2" spans="1:15" ht="17" x14ac:dyDescent="0.2">
      <c r="A2" s="24" t="s">
        <v>105</v>
      </c>
      <c r="B2" s="4" t="s">
        <v>3</v>
      </c>
      <c r="C2" s="22">
        <v>1</v>
      </c>
      <c r="D2" s="4"/>
      <c r="H2" s="5" t="str">
        <f>CONCATENATE(B2,"_",D2,IF(D2&lt;&gt;"",",",""),E2,IF(E2&lt;&gt;"",",",""),F2,IF(F2&lt;&gt;"",",",""),G2)</f>
        <v>beta_</v>
      </c>
      <c r="I2" s="18">
        <v>14</v>
      </c>
      <c r="J2" s="5">
        <f>I2*0.75</f>
        <v>10.5</v>
      </c>
      <c r="K2" s="5">
        <f>I2*1.25</f>
        <v>17.5</v>
      </c>
      <c r="L2" s="4" t="s">
        <v>81</v>
      </c>
      <c r="M2" s="5" t="s">
        <v>4</v>
      </c>
      <c r="O2" s="4" t="s">
        <v>81</v>
      </c>
    </row>
    <row r="3" spans="1:15" ht="17" hidden="1" x14ac:dyDescent="0.2">
      <c r="A3" s="10" t="s">
        <v>6</v>
      </c>
      <c r="B3" s="4" t="s">
        <v>7</v>
      </c>
      <c r="C3" s="22">
        <v>2</v>
      </c>
      <c r="D3" s="4"/>
      <c r="F3" s="5">
        <v>1</v>
      </c>
      <c r="H3" s="5" t="str">
        <f>CONCATENATE(B3,"_",D3,IF(D3&lt;&gt;"",",",""),E3,IF(E3&lt;&gt;"",",",""),F3,IF(F3&lt;&gt;"",",",""),G3)</f>
        <v>phi_1,</v>
      </c>
      <c r="I3" s="18">
        <v>1</v>
      </c>
      <c r="L3" s="4" t="s">
        <v>80</v>
      </c>
      <c r="M3" s="5" t="s">
        <v>57</v>
      </c>
      <c r="O3" s="4" t="s">
        <v>80</v>
      </c>
    </row>
    <row r="4" spans="1:15" ht="17" hidden="1" x14ac:dyDescent="0.2">
      <c r="A4" s="10" t="s">
        <v>8</v>
      </c>
      <c r="B4" s="4" t="s">
        <v>7</v>
      </c>
      <c r="C4" s="22">
        <v>3</v>
      </c>
      <c r="D4" s="4"/>
      <c r="F4" s="5">
        <v>2</v>
      </c>
      <c r="H4" s="5" t="str">
        <f>CONCATENATE(B4,"_",D4,IF(D4&lt;&gt;"",",",""),E4,IF(E4&lt;&gt;"",",",""),F4,IF(F4&lt;&gt;"",",",""),G4)</f>
        <v>phi_2,</v>
      </c>
      <c r="I4" s="18">
        <v>0.9</v>
      </c>
      <c r="J4" s="5">
        <f>I4*0.75</f>
        <v>0.67500000000000004</v>
      </c>
      <c r="K4" s="5">
        <f>I4*1.25</f>
        <v>1.125</v>
      </c>
      <c r="L4" s="4" t="s">
        <v>81</v>
      </c>
      <c r="M4" s="5" t="s">
        <v>59</v>
      </c>
      <c r="N4" s="13" t="s">
        <v>58</v>
      </c>
      <c r="O4" s="4" t="s">
        <v>80</v>
      </c>
    </row>
    <row r="5" spans="1:15" ht="48" hidden="1" x14ac:dyDescent="0.2">
      <c r="A5" s="10" t="s">
        <v>9</v>
      </c>
      <c r="B5" s="4" t="s">
        <v>7</v>
      </c>
      <c r="C5" s="22">
        <v>4</v>
      </c>
      <c r="D5" s="4"/>
      <c r="F5" s="5">
        <v>3</v>
      </c>
      <c r="H5" s="5" t="str">
        <f>CONCATENATE(B5,"_",D5,IF(D5&lt;&gt;"",",",""),E5,IF(E5&lt;&gt;"",",",""),F5,IF(F5&lt;&gt;"",",",""),G5)</f>
        <v>phi_3,</v>
      </c>
      <c r="I5" s="18">
        <v>0.6</v>
      </c>
      <c r="J5" s="5">
        <f>I5*0.75</f>
        <v>0.44999999999999996</v>
      </c>
      <c r="K5" s="5">
        <f>I5*1.25</f>
        <v>0.75</v>
      </c>
      <c r="L5" s="4" t="s">
        <v>81</v>
      </c>
      <c r="N5" s="5" t="s">
        <v>63</v>
      </c>
      <c r="O5" s="4" t="s">
        <v>80</v>
      </c>
    </row>
    <row r="6" spans="1:15" ht="51" hidden="1" customHeight="1" x14ac:dyDescent="0.2">
      <c r="A6" s="10" t="s">
        <v>10</v>
      </c>
      <c r="B6" s="4" t="s">
        <v>7</v>
      </c>
      <c r="C6" s="22">
        <v>5</v>
      </c>
      <c r="D6" s="4"/>
      <c r="F6" s="5">
        <v>4</v>
      </c>
      <c r="H6" s="5" t="str">
        <f>CONCATENATE(B6,"_",D6,IF(D6&lt;&gt;"",",",""),E6,IF(E6&lt;&gt;"",",",""),F6,IF(F6&lt;&gt;"",",",""),G6)</f>
        <v>phi_4,</v>
      </c>
      <c r="I6" s="18">
        <v>0.9</v>
      </c>
      <c r="J6" s="5">
        <f>I6*0.75</f>
        <v>0.67500000000000004</v>
      </c>
      <c r="K6" s="5">
        <f>I6*1.25</f>
        <v>1.125</v>
      </c>
      <c r="L6" s="4" t="s">
        <v>81</v>
      </c>
      <c r="M6" s="5" t="s">
        <v>61</v>
      </c>
      <c r="N6" s="5" t="s">
        <v>60</v>
      </c>
      <c r="O6" s="4" t="s">
        <v>80</v>
      </c>
    </row>
    <row r="7" spans="1:15" ht="51" hidden="1" customHeight="1" x14ac:dyDescent="0.2">
      <c r="A7" s="23" t="s">
        <v>104</v>
      </c>
      <c r="B7" s="4" t="s">
        <v>5</v>
      </c>
      <c r="C7" s="22">
        <v>6</v>
      </c>
      <c r="D7" s="4"/>
      <c r="H7" s="5" t="str">
        <f>CONCATENATE(B7,"_",D7,IF(D7&lt;&gt;"",",",""),E7,IF(E7&lt;&gt;"",",",""),F7,IF(F7&lt;&gt;"",",",""),G7)</f>
        <v>varepsilon_</v>
      </c>
      <c r="I7" s="18">
        <v>3.6999999999999998E-2</v>
      </c>
      <c r="J7" s="5">
        <f>I7*0.75</f>
        <v>2.7749999999999997E-2</v>
      </c>
      <c r="K7" s="5">
        <f>I7*1.25</f>
        <v>4.6249999999999999E-2</v>
      </c>
      <c r="L7" s="4" t="s">
        <v>81</v>
      </c>
      <c r="M7" s="5" t="s">
        <v>61</v>
      </c>
      <c r="N7" s="5" t="s">
        <v>60</v>
      </c>
      <c r="O7" s="4" t="s">
        <v>80</v>
      </c>
    </row>
    <row r="8" spans="1:15" ht="51" hidden="1" customHeight="1" x14ac:dyDescent="0.2">
      <c r="A8" s="17" t="s">
        <v>73</v>
      </c>
      <c r="B8" s="4" t="s">
        <v>68</v>
      </c>
      <c r="C8" s="22">
        <v>7</v>
      </c>
      <c r="D8" s="4"/>
      <c r="H8" s="5" t="str">
        <f>CONCATENATE(B8,"_",D8,IF(D8&lt;&gt;"",",",""),E8,IF(E8&lt;&gt;"",",",""),F8,IF(F8&lt;&gt;"",",",""),G8)</f>
        <v>xi_</v>
      </c>
      <c r="I8" s="18">
        <v>4</v>
      </c>
      <c r="J8" s="5">
        <f>I8*0.75</f>
        <v>3</v>
      </c>
      <c r="K8" s="5">
        <f>I8*1.25</f>
        <v>5</v>
      </c>
      <c r="L8" s="4" t="s">
        <v>81</v>
      </c>
      <c r="M8" s="5" t="s">
        <v>65</v>
      </c>
      <c r="N8" s="14" t="s">
        <v>62</v>
      </c>
      <c r="O8" s="4" t="s">
        <v>80</v>
      </c>
    </row>
    <row r="9" spans="1:15" ht="51" hidden="1" customHeight="1" x14ac:dyDescent="0.2">
      <c r="A9" s="10" t="s">
        <v>12</v>
      </c>
      <c r="B9" s="4" t="s">
        <v>13</v>
      </c>
      <c r="C9" s="22">
        <v>8</v>
      </c>
      <c r="D9" s="4"/>
      <c r="H9" s="5" t="str">
        <f>CONCATENATE(B9,"_",D9,IF(D9&lt;&gt;"",",",""),E9,IF(E9&lt;&gt;"",",",""),F9,IF(F9&lt;&gt;"",",",""),G9)</f>
        <v>zeta_</v>
      </c>
      <c r="I9" s="18">
        <v>0.4</v>
      </c>
      <c r="J9" s="5">
        <f>I9*0.75</f>
        <v>0.30000000000000004</v>
      </c>
      <c r="K9" s="5">
        <f>I9*(1.25)</f>
        <v>0.5</v>
      </c>
      <c r="L9" s="4" t="s">
        <v>81</v>
      </c>
      <c r="O9" s="4" t="s">
        <v>80</v>
      </c>
    </row>
    <row r="10" spans="1:15" ht="51" hidden="1" customHeight="1" x14ac:dyDescent="0.2">
      <c r="A10" s="11" t="s">
        <v>50</v>
      </c>
      <c r="B10" s="4" t="s">
        <v>17</v>
      </c>
      <c r="C10" s="22">
        <v>9</v>
      </c>
      <c r="D10" s="4"/>
      <c r="H10" s="5" t="str">
        <f>CONCATENATE(B10,"_",D10,IF(D10&lt;&gt;"",",",""),E10,IF(E10&lt;&gt;"",",",""),F10,IF(F10&lt;&gt;"",",",""),G10)</f>
        <v>omega_</v>
      </c>
      <c r="I10" s="18">
        <v>2</v>
      </c>
      <c r="L10" s="4" t="s">
        <v>80</v>
      </c>
      <c r="O10" s="4" t="s">
        <v>80</v>
      </c>
    </row>
    <row r="11" spans="1:15" ht="48" hidden="1" x14ac:dyDescent="0.2">
      <c r="A11" s="10" t="s">
        <v>15</v>
      </c>
      <c r="B11" s="4" t="s">
        <v>16</v>
      </c>
      <c r="C11" s="22">
        <v>10</v>
      </c>
      <c r="D11" s="4"/>
      <c r="E11" s="5">
        <v>1</v>
      </c>
      <c r="H11" s="5" t="str">
        <f>CONCATENATE(B11,"_",D11,IF(D11&lt;&gt;"",",",""),E11,IF(E11&lt;&gt;"",",",""),F11,IF(F11&lt;&gt;"",",",""),G11)</f>
        <v>gamma_1,</v>
      </c>
      <c r="I11" s="18">
        <v>1</v>
      </c>
      <c r="L11" s="4" t="s">
        <v>80</v>
      </c>
      <c r="M11" s="5" t="s">
        <v>74</v>
      </c>
      <c r="O11" s="4" t="s">
        <v>80</v>
      </c>
    </row>
    <row r="12" spans="1:15" ht="48" hidden="1" x14ac:dyDescent="0.2">
      <c r="A12" s="10" t="s">
        <v>15</v>
      </c>
      <c r="B12" s="4" t="s">
        <v>16</v>
      </c>
      <c r="C12" s="22">
        <v>11</v>
      </c>
      <c r="D12" s="4"/>
      <c r="E12" s="5">
        <v>2</v>
      </c>
      <c r="H12" s="5" t="str">
        <f>CONCATENATE(B12,"_",D12,IF(D12&lt;&gt;"",",",""),E12,IF(E12&lt;&gt;"",",",""),F12,IF(F12&lt;&gt;"",",",""),G12)</f>
        <v>gamma_2,</v>
      </c>
      <c r="I12" s="18">
        <v>0</v>
      </c>
      <c r="L12" s="4" t="s">
        <v>80</v>
      </c>
      <c r="M12" s="5" t="s">
        <v>74</v>
      </c>
      <c r="N12" s="5" t="s">
        <v>14</v>
      </c>
      <c r="O12" s="4" t="s">
        <v>80</v>
      </c>
    </row>
    <row r="13" spans="1:15" ht="51" hidden="1" customHeight="1" x14ac:dyDescent="0.2">
      <c r="A13" s="20" t="s">
        <v>88</v>
      </c>
      <c r="B13" s="4" t="s">
        <v>18</v>
      </c>
      <c r="C13" s="22">
        <v>12</v>
      </c>
      <c r="D13" s="4">
        <v>23</v>
      </c>
      <c r="H13" s="5" t="str">
        <f>CONCATENATE(B13,"_",D13,IF(D13&lt;&gt;"",",",""),E13,IF(E13&lt;&gt;"",",",""),F13,IF(F13&lt;&gt;"",",",""),G13)</f>
        <v>pi_23,</v>
      </c>
      <c r="I13" s="19">
        <f>1/2</f>
        <v>0.5</v>
      </c>
      <c r="L13" s="4" t="s">
        <v>80</v>
      </c>
      <c r="M13" s="5" t="s">
        <v>74</v>
      </c>
      <c r="N13" s="5" t="s">
        <v>14</v>
      </c>
      <c r="O13" s="4" t="s">
        <v>80</v>
      </c>
    </row>
    <row r="14" spans="1:15" ht="48" hidden="1" x14ac:dyDescent="0.2">
      <c r="A14" s="20" t="s">
        <v>89</v>
      </c>
      <c r="B14" s="4" t="s">
        <v>18</v>
      </c>
      <c r="C14" s="22">
        <v>13</v>
      </c>
      <c r="D14" s="4">
        <v>26</v>
      </c>
      <c r="H14" s="5" t="str">
        <f>CONCATENATE(B14,"_",D14,IF(D14&lt;&gt;"",",",""),E14,IF(E14&lt;&gt;"",",",""),F14,IF(F14&lt;&gt;"",",",""),G14)</f>
        <v>pi_26,</v>
      </c>
      <c r="I14" s="19">
        <v>2.5000000000000001E-2</v>
      </c>
      <c r="J14" s="5">
        <f>I14*0.75</f>
        <v>1.8750000000000003E-2</v>
      </c>
      <c r="K14" s="5">
        <f>I14*1.25</f>
        <v>3.125E-2</v>
      </c>
      <c r="L14" s="4" t="s">
        <v>81</v>
      </c>
      <c r="M14" s="5" t="s">
        <v>74</v>
      </c>
      <c r="N14" s="5" t="s">
        <v>14</v>
      </c>
      <c r="O14" s="4" t="s">
        <v>80</v>
      </c>
    </row>
    <row r="15" spans="1:15" ht="48" hidden="1" x14ac:dyDescent="0.2">
      <c r="A15" s="20" t="s">
        <v>90</v>
      </c>
      <c r="B15" s="4" t="s">
        <v>18</v>
      </c>
      <c r="C15" s="22">
        <v>14</v>
      </c>
      <c r="D15" s="4">
        <v>36</v>
      </c>
      <c r="H15" s="5" t="str">
        <f>CONCATENATE(B15,"_",D15,IF(D15&lt;&gt;"",",",""),E15,IF(E15&lt;&gt;"",",",""),F15,IF(F15&lt;&gt;"",",",""),G15)</f>
        <v>pi_36,</v>
      </c>
      <c r="I15" s="19">
        <v>1E-3</v>
      </c>
      <c r="J15" s="5">
        <f>I15*0.75</f>
        <v>7.5000000000000002E-4</v>
      </c>
      <c r="K15" s="5">
        <f>I15*1.25</f>
        <v>1.25E-3</v>
      </c>
      <c r="L15" s="4" t="s">
        <v>81</v>
      </c>
      <c r="M15" s="5" t="s">
        <v>74</v>
      </c>
      <c r="N15" s="5" t="s">
        <v>67</v>
      </c>
      <c r="O15" s="4" t="s">
        <v>80</v>
      </c>
    </row>
    <row r="16" spans="1:15" ht="48" hidden="1" x14ac:dyDescent="0.2">
      <c r="A16" s="10" t="s">
        <v>20</v>
      </c>
      <c r="B16" s="4" t="s">
        <v>21</v>
      </c>
      <c r="C16" s="22">
        <v>15</v>
      </c>
      <c r="D16" s="4"/>
      <c r="F16" s="5">
        <v>1</v>
      </c>
      <c r="H16" s="5" t="str">
        <f>CONCATENATE(B16,"_",D16,IF(D16&lt;&gt;"",",",""),E16,IF(E16&lt;&gt;"",",",""),F16,IF(F16&lt;&gt;"",",",""),G16)</f>
        <v>theta_1,</v>
      </c>
      <c r="I16" s="18">
        <v>1</v>
      </c>
      <c r="L16" s="4" t="s">
        <v>80</v>
      </c>
      <c r="M16" s="5" t="s">
        <v>74</v>
      </c>
      <c r="N16" s="5" t="s">
        <v>66</v>
      </c>
      <c r="O16" s="4" t="s">
        <v>80</v>
      </c>
    </row>
    <row r="17" spans="1:15" ht="48" hidden="1" x14ac:dyDescent="0.2">
      <c r="A17" s="10" t="s">
        <v>22</v>
      </c>
      <c r="B17" s="4" t="s">
        <v>21</v>
      </c>
      <c r="C17" s="22">
        <v>16</v>
      </c>
      <c r="D17" s="4"/>
      <c r="F17" s="5">
        <v>2</v>
      </c>
      <c r="H17" s="5" t="str">
        <f>CONCATENATE(B17,"_",D17,IF(D17&lt;&gt;"",",",""),E17,IF(E17&lt;&gt;"",",",""),F17,IF(F17&lt;&gt;"",",",""),G17)</f>
        <v>theta_2,</v>
      </c>
      <c r="I17" s="18">
        <v>10</v>
      </c>
      <c r="J17" s="5">
        <f>I17*0.75</f>
        <v>7.5</v>
      </c>
      <c r="K17" s="5">
        <f>I17*1.25</f>
        <v>12.5</v>
      </c>
      <c r="L17" s="4" t="s">
        <v>81</v>
      </c>
      <c r="M17" s="5" t="s">
        <v>74</v>
      </c>
      <c r="O17" s="4" t="s">
        <v>80</v>
      </c>
    </row>
    <row r="18" spans="1:15" ht="48" hidden="1" x14ac:dyDescent="0.2">
      <c r="A18" s="10" t="s">
        <v>23</v>
      </c>
      <c r="B18" s="4" t="s">
        <v>21</v>
      </c>
      <c r="C18" s="22">
        <v>17</v>
      </c>
      <c r="D18" s="4"/>
      <c r="F18" s="5">
        <v>3</v>
      </c>
      <c r="H18" s="5" t="str">
        <f>CONCATENATE(B18,"_",D18,IF(D18&lt;&gt;"",",",""),E18,IF(E18&lt;&gt;"",",",""),F18,IF(F18&lt;&gt;"",",",""),G18)</f>
        <v>theta_3,</v>
      </c>
      <c r="I18" s="18">
        <v>17</v>
      </c>
      <c r="J18" s="5">
        <f>I18*0.75</f>
        <v>12.75</v>
      </c>
      <c r="K18" s="5">
        <f>I18*1.25</f>
        <v>21.25</v>
      </c>
      <c r="L18" s="4" t="s">
        <v>81</v>
      </c>
      <c r="M18" s="5" t="s">
        <v>74</v>
      </c>
      <c r="O18" s="4" t="s">
        <v>80</v>
      </c>
    </row>
    <row r="19" spans="1:15" ht="48" hidden="1" x14ac:dyDescent="0.2">
      <c r="A19" s="10" t="s">
        <v>24</v>
      </c>
      <c r="B19" s="4" t="s">
        <v>21</v>
      </c>
      <c r="C19" s="22">
        <v>18</v>
      </c>
      <c r="D19" s="4"/>
      <c r="F19" s="5">
        <v>4</v>
      </c>
      <c r="H19" s="5" t="str">
        <f>CONCATENATE(B19,"_",D19,IF(D19&lt;&gt;"",",",""),E19,IF(E19&lt;&gt;"",",",""),F19,IF(F19&lt;&gt;"",",",""),G19)</f>
        <v>theta_4,</v>
      </c>
      <c r="I19" s="18">
        <v>3</v>
      </c>
      <c r="J19" s="5">
        <f>I19*0.75</f>
        <v>2.25</v>
      </c>
      <c r="K19" s="5">
        <f>I19*1.25</f>
        <v>3.75</v>
      </c>
      <c r="L19" s="4" t="s">
        <v>81</v>
      </c>
      <c r="M19" s="5" t="s">
        <v>74</v>
      </c>
      <c r="O19" s="4" t="s">
        <v>80</v>
      </c>
    </row>
    <row r="20" spans="1:15" ht="48" hidden="1" x14ac:dyDescent="0.2">
      <c r="A20" s="10" t="s">
        <v>19</v>
      </c>
      <c r="B20" s="4" t="s">
        <v>106</v>
      </c>
      <c r="C20" s="22">
        <v>19</v>
      </c>
      <c r="D20" s="4"/>
      <c r="H20" s="5" t="str">
        <f>CONCATENATE(B20,"_",D20,IF(D20&lt;&gt;"",",",""),E20,IF(E20&lt;&gt;"",",",""),F20,IF(F20&lt;&gt;"",",",""),G20)</f>
        <v>chi_</v>
      </c>
      <c r="I20" s="19">
        <v>0.68</v>
      </c>
      <c r="J20" s="19">
        <f>I20*0.75</f>
        <v>0.51</v>
      </c>
      <c r="K20" s="19">
        <f>I20*1.25</f>
        <v>0.85000000000000009</v>
      </c>
      <c r="L20" s="4" t="s">
        <v>81</v>
      </c>
      <c r="M20" s="5" t="s">
        <v>74</v>
      </c>
      <c r="O20" s="4" t="s">
        <v>80</v>
      </c>
    </row>
    <row r="21" spans="1:15" ht="48" hidden="1" x14ac:dyDescent="0.2">
      <c r="A21" s="20" t="s">
        <v>91</v>
      </c>
      <c r="B21" s="5" t="s">
        <v>18</v>
      </c>
      <c r="C21" s="22">
        <v>20</v>
      </c>
      <c r="D21" s="5">
        <v>67</v>
      </c>
      <c r="H21" s="5" t="str">
        <f>CONCATENATE(B21,"_",D21,IF(D21&lt;&gt;"",",",""),E21,IF(E21&lt;&gt;"",",",""),F21,IF(F21&lt;&gt;"",",",""),G21)</f>
        <v>pi_67,</v>
      </c>
      <c r="I21" s="19">
        <v>2</v>
      </c>
      <c r="J21" s="19"/>
      <c r="K21" s="19"/>
      <c r="L21" s="4" t="s">
        <v>80</v>
      </c>
      <c r="M21" s="5" t="s">
        <v>74</v>
      </c>
      <c r="N21" s="5" t="s">
        <v>14</v>
      </c>
      <c r="O21" s="4" t="s">
        <v>80</v>
      </c>
    </row>
    <row r="22" spans="1:15" ht="51" customHeight="1" x14ac:dyDescent="0.2">
      <c r="A22" s="16" t="s">
        <v>69</v>
      </c>
      <c r="B22" s="4" t="s">
        <v>11</v>
      </c>
      <c r="C22" s="22">
        <v>21</v>
      </c>
      <c r="D22" s="4"/>
      <c r="F22" s="5">
        <v>1</v>
      </c>
      <c r="H22" s="5" t="str">
        <f>CONCATENATE(B22,"_",D22,IF(D22&lt;&gt;"",",",""),E22,IF(E22&lt;&gt;"",",",""),F22,IF(F22&lt;&gt;"",",",""),G22)</f>
        <v>upsilon_1,</v>
      </c>
      <c r="I22" s="18">
        <f>0.25</f>
        <v>0.25</v>
      </c>
      <c r="J22" s="5">
        <f>I22*0.75</f>
        <v>0.1875</v>
      </c>
      <c r="K22" s="5">
        <f>I22*1.25</f>
        <v>0.3125</v>
      </c>
      <c r="L22" s="4" t="s">
        <v>81</v>
      </c>
      <c r="M22" s="5" t="s">
        <v>74</v>
      </c>
      <c r="N22" s="5" t="s">
        <v>66</v>
      </c>
      <c r="O22" s="4" t="s">
        <v>81</v>
      </c>
    </row>
    <row r="23" spans="1:15" ht="51" customHeight="1" x14ac:dyDescent="0.2">
      <c r="A23" s="16" t="s">
        <v>70</v>
      </c>
      <c r="B23" s="4" t="s">
        <v>11</v>
      </c>
      <c r="C23" s="22">
        <v>22</v>
      </c>
      <c r="D23" s="4"/>
      <c r="F23" s="5">
        <v>2</v>
      </c>
      <c r="H23" s="5" t="str">
        <f>CONCATENATE(B23,"_",D23,IF(D23&lt;&gt;"",",",""),E23,IF(E23&lt;&gt;"",",",""),F23,IF(F23&lt;&gt;"",",",""),G23)</f>
        <v>upsilon_2,</v>
      </c>
      <c r="I23" s="18">
        <f>1/3</f>
        <v>0.33333333333333331</v>
      </c>
      <c r="J23" s="5">
        <f>I23*0.75</f>
        <v>0.25</v>
      </c>
      <c r="K23" s="5">
        <f>I23*1.25</f>
        <v>0.41666666666666663</v>
      </c>
      <c r="L23" s="4" t="s">
        <v>81</v>
      </c>
      <c r="M23" s="5" t="s">
        <v>74</v>
      </c>
      <c r="N23" s="5" t="s">
        <v>66</v>
      </c>
      <c r="O23" s="4" t="s">
        <v>81</v>
      </c>
    </row>
    <row r="24" spans="1:15" ht="48" x14ac:dyDescent="0.2">
      <c r="A24" s="16" t="s">
        <v>71</v>
      </c>
      <c r="B24" s="4" t="s">
        <v>11</v>
      </c>
      <c r="C24" s="22">
        <v>23</v>
      </c>
      <c r="D24" s="4"/>
      <c r="F24" s="5">
        <v>3</v>
      </c>
      <c r="H24" s="5" t="str">
        <f>CONCATENATE(B24,"_",D24,IF(D24&lt;&gt;"",",",""),E24,IF(E24&lt;&gt;"",",",""),F24,IF(F24&lt;&gt;"",",",""),G24)</f>
        <v>upsilon_3,</v>
      </c>
      <c r="I24" s="18">
        <f>1/3</f>
        <v>0.33333333333333331</v>
      </c>
      <c r="J24" s="5">
        <f>I24*0.75</f>
        <v>0.25</v>
      </c>
      <c r="K24" s="5">
        <f>I24*1.25</f>
        <v>0.41666666666666663</v>
      </c>
      <c r="L24" s="4" t="s">
        <v>81</v>
      </c>
      <c r="M24" s="5" t="s">
        <v>74</v>
      </c>
      <c r="O24" s="4" t="s">
        <v>81</v>
      </c>
    </row>
    <row r="25" spans="1:15" ht="48" x14ac:dyDescent="0.2">
      <c r="A25" s="16" t="s">
        <v>72</v>
      </c>
      <c r="B25" s="4" t="s">
        <v>11</v>
      </c>
      <c r="C25" s="22">
        <v>24</v>
      </c>
      <c r="D25" s="4"/>
      <c r="F25" s="5">
        <v>4</v>
      </c>
      <c r="H25" s="5" t="str">
        <f>CONCATENATE(B25,"_",D25,IF(D25&lt;&gt;"",",",""),E25,IF(E25&lt;&gt;"",",",""),F25,IF(F25&lt;&gt;"",",",""),G25)</f>
        <v>upsilon_4,</v>
      </c>
      <c r="I25" s="18">
        <f>1/3</f>
        <v>0.33333333333333331</v>
      </c>
      <c r="J25" s="5">
        <f>I25*0.75</f>
        <v>0.25</v>
      </c>
      <c r="K25" s="5">
        <f>I25*1.25</f>
        <v>0.41666666666666663</v>
      </c>
      <c r="L25" s="4" t="s">
        <v>81</v>
      </c>
      <c r="M25" s="5" t="s">
        <v>74</v>
      </c>
      <c r="O25" s="4" t="s">
        <v>81</v>
      </c>
    </row>
    <row r="26" spans="1:15" ht="48" hidden="1" x14ac:dyDescent="0.2">
      <c r="A26" s="15" t="s">
        <v>64</v>
      </c>
      <c r="B26" s="4" t="s">
        <v>18</v>
      </c>
      <c r="C26" s="22">
        <v>25</v>
      </c>
      <c r="D26" s="4">
        <v>76</v>
      </c>
      <c r="H26" s="5" t="str">
        <f>CONCATENATE(B26,"_",D26,IF(D26&lt;&gt;"",",",""),E26,IF(E26&lt;&gt;"",",",""),F26,IF(F26&lt;&gt;"",",",""),G26)</f>
        <v>pi_76,</v>
      </c>
      <c r="I26" s="19">
        <v>0.01</v>
      </c>
      <c r="J26" s="5">
        <f>I26*0.75</f>
        <v>7.4999999999999997E-3</v>
      </c>
      <c r="K26" s="5">
        <f t="shared" ref="K26:K28" si="0">I26*1.25</f>
        <v>1.2500000000000001E-2</v>
      </c>
      <c r="L26" s="4" t="s">
        <v>81</v>
      </c>
      <c r="M26" s="5" t="s">
        <v>74</v>
      </c>
      <c r="O26" s="4" t="s">
        <v>80</v>
      </c>
    </row>
    <row r="27" spans="1:15" ht="17" x14ac:dyDescent="0.2">
      <c r="A27" s="24" t="s">
        <v>108</v>
      </c>
      <c r="B27" s="4" t="s">
        <v>111</v>
      </c>
      <c r="C27" s="22">
        <v>26</v>
      </c>
      <c r="D27" s="4"/>
      <c r="H27" s="5" t="str">
        <f>CONCATENATE(B27,"_",D27,IF(D27&lt;&gt;"",",",""),E27,IF(E27&lt;&gt;"",",",""),F27,IF(F27&lt;&gt;"",",",""),G27)</f>
        <v>kappa.factor_</v>
      </c>
      <c r="I27" s="19">
        <v>1</v>
      </c>
      <c r="J27" s="5">
        <f>I27*0.75</f>
        <v>0.75</v>
      </c>
      <c r="K27" s="5">
        <f t="shared" si="0"/>
        <v>1.25</v>
      </c>
      <c r="L27" s="4" t="s">
        <v>81</v>
      </c>
      <c r="O27" s="4" t="s">
        <v>81</v>
      </c>
    </row>
    <row r="28" spans="1:15" ht="17" x14ac:dyDescent="0.2">
      <c r="A28" s="24" t="s">
        <v>107</v>
      </c>
      <c r="B28" s="4" t="s">
        <v>112</v>
      </c>
      <c r="C28" s="22">
        <v>27</v>
      </c>
      <c r="D28" s="4"/>
      <c r="H28" s="5" t="str">
        <f>CONCATENATE(B28,"_",D28,IF(D28&lt;&gt;"",",",""),E28,IF(E28&lt;&gt;"",",",""),F28,IF(F28&lt;&gt;"",",",""),G28)</f>
        <v>eta.factor_</v>
      </c>
      <c r="I28" s="19">
        <v>1</v>
      </c>
      <c r="J28" s="5">
        <f>I28*0.75</f>
        <v>0.75</v>
      </c>
      <c r="K28" s="5">
        <f t="shared" si="0"/>
        <v>1.25</v>
      </c>
      <c r="L28" s="4" t="s">
        <v>81</v>
      </c>
      <c r="O28" s="4" t="s">
        <v>81</v>
      </c>
    </row>
    <row r="29" spans="1:15" ht="51" hidden="1" x14ac:dyDescent="0.15">
      <c r="A29" s="10" t="s">
        <v>51</v>
      </c>
      <c r="B29" s="4" t="s">
        <v>25</v>
      </c>
      <c r="C29" s="22">
        <v>28</v>
      </c>
      <c r="D29" s="4"/>
      <c r="F29" s="5">
        <v>23</v>
      </c>
      <c r="G29" s="5">
        <v>1</v>
      </c>
      <c r="H29" s="5" t="str">
        <f>CONCATENATE(B29,"_",D29,IF(D29&lt;&gt;"",",",""),E29,IF(E29&lt;&gt;"",",",""),F29,IF(F29&lt;&gt;"",",",""),G29)</f>
        <v>eta_23,1</v>
      </c>
      <c r="I29" s="18">
        <f>1/(0.25+1.71+1.05+4.71)</f>
        <v>0.1295336787564767</v>
      </c>
      <c r="J29" s="5">
        <f>I29*0.75</f>
        <v>9.7150259067357525E-2</v>
      </c>
      <c r="K29" s="5">
        <f>I29*1.25</f>
        <v>0.16191709844559588</v>
      </c>
      <c r="L29" s="4" t="s">
        <v>81</v>
      </c>
      <c r="M29" s="12" t="s">
        <v>55</v>
      </c>
      <c r="N29" s="5" t="s">
        <v>53</v>
      </c>
      <c r="O29" s="4" t="s">
        <v>80</v>
      </c>
    </row>
    <row r="30" spans="1:15" ht="51" hidden="1" x14ac:dyDescent="0.15">
      <c r="A30" s="10" t="s">
        <v>52</v>
      </c>
      <c r="B30" s="4" t="s">
        <v>25</v>
      </c>
      <c r="C30" s="22">
        <v>29</v>
      </c>
      <c r="D30" s="4"/>
      <c r="F30" s="5">
        <v>23</v>
      </c>
      <c r="G30" s="5">
        <v>2</v>
      </c>
      <c r="H30" s="5" t="str">
        <f>CONCATENATE(B30,"_",D30,IF(D30&lt;&gt;"",",",""),E30,IF(E30&lt;&gt;"",",",""),F30,IF(F30&lt;&gt;"",",",""),G30)</f>
        <v>eta_23,2</v>
      </c>
      <c r="I30" s="18">
        <v>9.7560975609756101E-2</v>
      </c>
      <c r="J30" s="5">
        <f>I30*0.75</f>
        <v>7.3170731707317083E-2</v>
      </c>
      <c r="K30" s="5">
        <f>I30*1.25</f>
        <v>0.12195121951219512</v>
      </c>
      <c r="L30" s="4" t="s">
        <v>81</v>
      </c>
      <c r="M30" s="12" t="s">
        <v>55</v>
      </c>
      <c r="N30" s="5" t="s">
        <v>54</v>
      </c>
      <c r="O30" s="4" t="s">
        <v>80</v>
      </c>
    </row>
    <row r="31" spans="1:15" ht="17" x14ac:dyDescent="0.15">
      <c r="A31" s="24" t="s">
        <v>110</v>
      </c>
      <c r="B31" s="4" t="s">
        <v>113</v>
      </c>
      <c r="C31" s="22">
        <v>30</v>
      </c>
      <c r="D31" s="4"/>
      <c r="H31" s="5" t="str">
        <f>CONCATENATE(B31,"_",D31,IF(D31&lt;&gt;"",",",""),E31,IF(E31&lt;&gt;"",",",""),F31,IF(F31&lt;&gt;"",",",""),G31)</f>
        <v>sigma.factor_</v>
      </c>
      <c r="I31" s="18">
        <v>1</v>
      </c>
      <c r="J31" s="5">
        <f>I31*0.75</f>
        <v>0.75</v>
      </c>
      <c r="K31" s="5">
        <f>I31*1.25</f>
        <v>1.25</v>
      </c>
      <c r="L31" s="4" t="s">
        <v>81</v>
      </c>
      <c r="M31" s="12"/>
      <c r="O31" s="4" t="s">
        <v>81</v>
      </c>
    </row>
    <row r="32" spans="1:15" ht="17" x14ac:dyDescent="0.15">
      <c r="A32" s="24" t="s">
        <v>109</v>
      </c>
      <c r="B32" s="4" t="s">
        <v>114</v>
      </c>
      <c r="C32" s="22">
        <v>31</v>
      </c>
      <c r="D32" s="4"/>
      <c r="H32" s="5" t="str">
        <f>CONCATENATE(B32,"_",D32,IF(D32&lt;&gt;"",",",""),E32,IF(E32&lt;&gt;"",",",""),F32,IF(F32&lt;&gt;"",",",""),G32)</f>
        <v>mu.factor_</v>
      </c>
      <c r="I32" s="18">
        <v>1</v>
      </c>
      <c r="J32" s="5">
        <f>I32*0.75</f>
        <v>0.75</v>
      </c>
      <c r="K32" s="5">
        <f>I32*1.25</f>
        <v>1.25</v>
      </c>
      <c r="L32" s="4" t="s">
        <v>81</v>
      </c>
      <c r="M32" s="12"/>
      <c r="O32" s="4" t="s">
        <v>81</v>
      </c>
    </row>
    <row r="33" spans="1:15" ht="17" hidden="1" x14ac:dyDescent="0.15">
      <c r="A33" s="20" t="s">
        <v>92</v>
      </c>
      <c r="B33" s="4" t="s">
        <v>97</v>
      </c>
      <c r="C33" s="22">
        <v>32</v>
      </c>
      <c r="D33" s="4"/>
      <c r="F33" s="5">
        <v>1</v>
      </c>
      <c r="H33" s="5" t="str">
        <f>CONCATENATE(B33,"_",D33,IF(D33&lt;&gt;"",",",""),E33,IF(E33&lt;&gt;"",",",""),F33,IF(F33&lt;&gt;"",",",""),G33)</f>
        <v>risk.other_1,</v>
      </c>
      <c r="I33" s="18">
        <v>1</v>
      </c>
      <c r="L33" s="4" t="s">
        <v>80</v>
      </c>
      <c r="M33" s="12"/>
      <c r="O33" s="4" t="s">
        <v>80</v>
      </c>
    </row>
    <row r="34" spans="1:15" ht="34" hidden="1" x14ac:dyDescent="0.15">
      <c r="A34" s="20" t="s">
        <v>93</v>
      </c>
      <c r="B34" s="4" t="s">
        <v>97</v>
      </c>
      <c r="C34" s="22">
        <v>33</v>
      </c>
      <c r="D34" s="4"/>
      <c r="F34" s="5">
        <v>2</v>
      </c>
      <c r="H34" s="5" t="str">
        <f>CONCATENATE(B34,"_",D34,IF(D34&lt;&gt;"",",",""),E34,IF(E34&lt;&gt;"",",",""),F34,IF(F34&lt;&gt;"",",",""),G34)</f>
        <v>risk.other_2,</v>
      </c>
      <c r="I34" s="18">
        <v>8</v>
      </c>
      <c r="J34" s="5">
        <f>I34*0.75</f>
        <v>6</v>
      </c>
      <c r="K34" s="5">
        <f>I34*1.25</f>
        <v>10</v>
      </c>
      <c r="L34" s="4" t="s">
        <v>81</v>
      </c>
      <c r="M34" s="12"/>
      <c r="O34" s="4" t="s">
        <v>80</v>
      </c>
    </row>
    <row r="35" spans="1:15" ht="34" hidden="1" x14ac:dyDescent="0.2">
      <c r="A35" s="20" t="s">
        <v>94</v>
      </c>
      <c r="B35" s="4" t="s">
        <v>97</v>
      </c>
      <c r="C35" s="22">
        <v>34</v>
      </c>
      <c r="D35" s="4"/>
      <c r="F35" s="5">
        <v>3</v>
      </c>
      <c r="H35" s="5" t="str">
        <f>CONCATENATE(B35,"_",D35,IF(D35&lt;&gt;"",",",""),E35,IF(E35&lt;&gt;"",",",""),F35,IF(F35&lt;&gt;"",",",""),G35)</f>
        <v>risk.other_3,</v>
      </c>
      <c r="I35" s="19">
        <v>26</v>
      </c>
      <c r="J35" s="5">
        <f>I35*0.75</f>
        <v>19.5</v>
      </c>
      <c r="K35" s="5">
        <f>I35*1.25</f>
        <v>32.5</v>
      </c>
      <c r="L35" s="4" t="s">
        <v>81</v>
      </c>
      <c r="O35" s="4" t="s">
        <v>80</v>
      </c>
    </row>
    <row r="36" spans="1:15" ht="17" hidden="1" x14ac:dyDescent="0.2">
      <c r="A36" s="20" t="s">
        <v>95</v>
      </c>
      <c r="B36" s="4" t="s">
        <v>97</v>
      </c>
      <c r="C36" s="22">
        <v>35</v>
      </c>
      <c r="D36" s="4"/>
      <c r="F36" s="5">
        <v>4</v>
      </c>
      <c r="H36" s="5" t="str">
        <f>CONCATENATE(B36,"_",D36,IF(D36&lt;&gt;"",",",""),E36,IF(E36&lt;&gt;"",",",""),F36,IF(F36&lt;&gt;"",",",""),G36)</f>
        <v>risk.other_4,</v>
      </c>
      <c r="I36" s="19">
        <v>1.35</v>
      </c>
      <c r="J36" s="5">
        <f>I36*0.75</f>
        <v>1.0125000000000002</v>
      </c>
      <c r="K36" s="5">
        <f>I36*1.25</f>
        <v>1.6875</v>
      </c>
      <c r="L36" s="4" t="s">
        <v>81</v>
      </c>
      <c r="O36" s="4" t="s">
        <v>80</v>
      </c>
    </row>
    <row r="37" spans="1:15" ht="48" hidden="1" x14ac:dyDescent="0.2">
      <c r="A37" s="5" t="s">
        <v>96</v>
      </c>
      <c r="B37" s="5" t="s">
        <v>98</v>
      </c>
      <c r="C37" s="22">
        <v>36</v>
      </c>
      <c r="H37" s="5" t="str">
        <f>CONCATENATE(B37,"_",D37,IF(D37&lt;&gt;"",",",""),E37,IF(E37&lt;&gt;"",",",""),F37,IF(F37&lt;&gt;"",",",""),G37)</f>
        <v>alpha.out_</v>
      </c>
      <c r="I37" s="18">
        <f>1/(60-15)</f>
        <v>2.2222222222222223E-2</v>
      </c>
      <c r="L37" s="4" t="s">
        <v>80</v>
      </c>
      <c r="N37" s="5" t="s">
        <v>56</v>
      </c>
      <c r="O37" s="4" t="s">
        <v>80</v>
      </c>
    </row>
    <row r="38" spans="1:15" ht="16" hidden="1" x14ac:dyDescent="0.2">
      <c r="A38" s="5" t="s">
        <v>82</v>
      </c>
      <c r="B38" s="5" t="s">
        <v>99</v>
      </c>
      <c r="C38" s="22">
        <v>37</v>
      </c>
      <c r="F38" s="5">
        <v>1</v>
      </c>
      <c r="H38" s="5" t="str">
        <f>CONCATENATE(B38,"_",D38,IF(D38&lt;&gt;"",",",""),E38,IF(E38&lt;&gt;"",",",""),F38,IF(F38&lt;&gt;"",",",""),G38)</f>
        <v>risk.TB_1,</v>
      </c>
      <c r="I38" s="18">
        <v>15.5</v>
      </c>
      <c r="J38" s="5">
        <f>I38*0.75</f>
        <v>11.625</v>
      </c>
      <c r="K38" s="5">
        <f>I38*1.25</f>
        <v>19.375</v>
      </c>
      <c r="L38" s="4" t="s">
        <v>81</v>
      </c>
      <c r="O38" s="4" t="s">
        <v>80</v>
      </c>
    </row>
    <row r="39" spans="1:15" ht="16" hidden="1" x14ac:dyDescent="0.2">
      <c r="A39" s="5" t="s">
        <v>83</v>
      </c>
      <c r="B39" s="5" t="s">
        <v>99</v>
      </c>
      <c r="C39" s="22">
        <v>38</v>
      </c>
      <c r="F39" s="5">
        <v>2</v>
      </c>
      <c r="H39" s="5" t="str">
        <f>CONCATENATE(B39,"_",D39,IF(D39&lt;&gt;"",",",""),E39,IF(E39&lt;&gt;"",",",""),F39,IF(F39&lt;&gt;"",",",""),G39)</f>
        <v>risk.TB_2,</v>
      </c>
      <c r="I39" s="18">
        <v>26</v>
      </c>
      <c r="J39" s="5">
        <f>I39*0.75</f>
        <v>19.5</v>
      </c>
      <c r="K39" s="5">
        <f>I39*1.25</f>
        <v>32.5</v>
      </c>
      <c r="L39" s="4" t="s">
        <v>81</v>
      </c>
      <c r="O39" s="4" t="s">
        <v>80</v>
      </c>
    </row>
    <row r="40" spans="1:15" ht="16" hidden="1" x14ac:dyDescent="0.2">
      <c r="A40" s="5" t="s">
        <v>84</v>
      </c>
      <c r="B40" s="5" t="s">
        <v>99</v>
      </c>
      <c r="C40" s="22">
        <v>39</v>
      </c>
      <c r="F40" s="5">
        <v>3</v>
      </c>
      <c r="H40" s="5" t="str">
        <f>CONCATENATE(B40,"_",D40,IF(D40&lt;&gt;"",",",""),E40,IF(E40&lt;&gt;"",",",""),F40,IF(F40&lt;&gt;"",",",""),G40)</f>
        <v>risk.TB_3,</v>
      </c>
      <c r="I40" s="18">
        <v>50</v>
      </c>
      <c r="J40" s="5">
        <f>I40*0.75</f>
        <v>37.5</v>
      </c>
      <c r="K40" s="5">
        <f>I40*1.25</f>
        <v>62.5</v>
      </c>
      <c r="L40" s="4" t="s">
        <v>81</v>
      </c>
      <c r="O40" s="4" t="s">
        <v>80</v>
      </c>
    </row>
    <row r="41" spans="1:15" ht="16" hidden="1" x14ac:dyDescent="0.2">
      <c r="A41" s="5" t="s">
        <v>85</v>
      </c>
      <c r="B41" s="5" t="s">
        <v>99</v>
      </c>
      <c r="C41" s="22">
        <v>40</v>
      </c>
      <c r="F41" s="5">
        <v>4</v>
      </c>
      <c r="H41" s="5" t="str">
        <f>CONCATENATE(B41,"_",D41,IF(D41&lt;&gt;"",",",""),E41,IF(E41&lt;&gt;"",",",""),F41,IF(F41&lt;&gt;"",",",""),G41)</f>
        <v>risk.TB_4,</v>
      </c>
      <c r="I41" s="18">
        <v>18.5</v>
      </c>
      <c r="J41" s="5">
        <f>I41*0.75</f>
        <v>13.875</v>
      </c>
      <c r="K41" s="5">
        <f>I41*1.25</f>
        <v>23.125</v>
      </c>
      <c r="L41" s="4" t="s">
        <v>81</v>
      </c>
      <c r="O41" s="4" t="s">
        <v>80</v>
      </c>
    </row>
  </sheetData>
  <autoFilter ref="A1:O41" xr:uid="{00000000-0001-0000-0000-000000000000}">
    <filterColumn colId="14">
      <filters>
        <filter val="yes"/>
      </filters>
    </filterColumn>
  </autoFilter>
  <sortState xmlns:xlrd2="http://schemas.microsoft.com/office/spreadsheetml/2017/richdata2" ref="A2:O41">
    <sortCondition ref="C2:C41"/>
  </sortState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G26" sqref="G26"/>
    </sheetView>
  </sheetViews>
  <sheetFormatPr baseColWidth="10" defaultColWidth="11.5" defaultRowHeight="15" x14ac:dyDescent="0.2"/>
  <sheetData>
    <row r="1" spans="1:2" x14ac:dyDescent="0.2">
      <c r="A1" t="s">
        <v>26</v>
      </c>
    </row>
    <row r="2" spans="1:2" x14ac:dyDescent="0.2">
      <c r="A2">
        <v>1</v>
      </c>
      <c r="B2" t="s">
        <v>27</v>
      </c>
    </row>
    <row r="3" spans="1:2" x14ac:dyDescent="0.2">
      <c r="A3">
        <v>2</v>
      </c>
      <c r="B3" t="s">
        <v>28</v>
      </c>
    </row>
    <row r="4" spans="1:2" x14ac:dyDescent="0.2">
      <c r="A4">
        <v>3</v>
      </c>
      <c r="B4" t="s">
        <v>29</v>
      </c>
    </row>
    <row r="5" spans="1:2" x14ac:dyDescent="0.2">
      <c r="A5">
        <v>4</v>
      </c>
      <c r="B5" t="s">
        <v>30</v>
      </c>
    </row>
    <row r="6" spans="1:2" x14ac:dyDescent="0.2">
      <c r="A6">
        <v>5</v>
      </c>
      <c r="B6" t="s">
        <v>31</v>
      </c>
    </row>
    <row r="7" spans="1:2" x14ac:dyDescent="0.2">
      <c r="A7">
        <v>6</v>
      </c>
      <c r="B7" t="s">
        <v>32</v>
      </c>
    </row>
    <row r="8" spans="1:2" x14ac:dyDescent="0.2">
      <c r="A8">
        <v>7</v>
      </c>
      <c r="B8" t="s">
        <v>33</v>
      </c>
    </row>
    <row r="9" spans="1:2" x14ac:dyDescent="0.2">
      <c r="A9">
        <v>8</v>
      </c>
      <c r="B9" t="s">
        <v>34</v>
      </c>
    </row>
    <row r="11" spans="1:2" x14ac:dyDescent="0.2">
      <c r="A11" t="s">
        <v>35</v>
      </c>
    </row>
    <row r="12" spans="1:2" x14ac:dyDescent="0.2">
      <c r="A12">
        <v>1</v>
      </c>
      <c r="B12" t="s">
        <v>36</v>
      </c>
    </row>
    <row r="13" spans="1:2" x14ac:dyDescent="0.2">
      <c r="A13">
        <v>2</v>
      </c>
      <c r="B13" t="s">
        <v>37</v>
      </c>
    </row>
    <row r="15" spans="1:2" x14ac:dyDescent="0.2">
      <c r="A15" t="s">
        <v>38</v>
      </c>
    </row>
    <row r="16" spans="1:2" x14ac:dyDescent="0.2">
      <c r="A16">
        <v>1</v>
      </c>
      <c r="B16" t="s">
        <v>39</v>
      </c>
    </row>
    <row r="17" spans="1:2" x14ac:dyDescent="0.2">
      <c r="A17">
        <v>2</v>
      </c>
      <c r="B17" t="s">
        <v>40</v>
      </c>
    </row>
    <row r="18" spans="1:2" x14ac:dyDescent="0.2">
      <c r="A18">
        <v>3</v>
      </c>
      <c r="B18" t="s">
        <v>41</v>
      </c>
    </row>
    <row r="19" spans="1:2" x14ac:dyDescent="0.2">
      <c r="A19">
        <v>4</v>
      </c>
      <c r="B19" t="s">
        <v>42</v>
      </c>
    </row>
    <row r="21" spans="1:2" x14ac:dyDescent="0.2">
      <c r="A21" t="s">
        <v>43</v>
      </c>
    </row>
    <row r="22" spans="1:2" x14ac:dyDescent="0.2">
      <c r="A22">
        <v>1</v>
      </c>
      <c r="B22" t="s">
        <v>44</v>
      </c>
    </row>
    <row r="23" spans="1:2" x14ac:dyDescent="0.2">
      <c r="A23">
        <v>2</v>
      </c>
      <c r="B23" t="s">
        <v>45</v>
      </c>
    </row>
    <row r="25" spans="1:2" x14ac:dyDescent="0.2">
      <c r="A25" t="s">
        <v>46</v>
      </c>
    </row>
    <row r="26" spans="1:2" x14ac:dyDescent="0.2">
      <c r="A26">
        <v>1</v>
      </c>
      <c r="B26" t="s">
        <v>47</v>
      </c>
    </row>
    <row r="27" spans="1:2" x14ac:dyDescent="0.2">
      <c r="A27">
        <v>2</v>
      </c>
      <c r="B27" t="s">
        <v>48</v>
      </c>
    </row>
    <row r="28" spans="1:2" x14ac:dyDescent="0.2">
      <c r="A28">
        <v>3</v>
      </c>
      <c r="B28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model_matched_parameters</vt:lpstr>
      <vt:lpstr>set_ref</vt:lpstr>
      <vt:lpstr>Epidemiological_data_point__description</vt:lpstr>
      <vt:lpstr>G_SET</vt:lpstr>
      <vt:lpstr>HIV_SET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Microsoft Office User</cp:lastModifiedBy>
  <cp:revision/>
  <dcterms:created xsi:type="dcterms:W3CDTF">2019-10-18T19:15:57Z</dcterms:created>
  <dcterms:modified xsi:type="dcterms:W3CDTF">2023-08-05T18:27:25Z</dcterms:modified>
  <cp:category/>
  <cp:contentStatus/>
</cp:coreProperties>
</file>