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D962C454-29F3-3940-8146-314B8E744097}" xr6:coauthVersionLast="36" xr6:coauthVersionMax="45" xr10:uidLastSave="{00000000-0000-0000-0000-000000000000}"/>
  <bookViews>
    <workbookView xWindow="-30140" yWindow="2660" windowWidth="22320" windowHeight="18780" activeTab="1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Birth_Rates" sheetId="7" r:id="rId4"/>
    <sheet name="Set Ref" sheetId="5" r:id="rId5"/>
  </sheets>
  <definedNames>
    <definedName name="_xlnm._FilterDatabase" localSheetId="0" hidden="1">Model_Matched_Parameters!$A$1:$O$220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5" i="1" l="1"/>
  <c r="G50" i="4"/>
  <c r="G51" i="4" s="1"/>
  <c r="G52" i="4" s="1"/>
  <c r="G53" i="4" s="1"/>
  <c r="G49" i="4"/>
  <c r="G10" i="7"/>
  <c r="G14" i="7"/>
  <c r="G18" i="7"/>
  <c r="G22" i="7"/>
  <c r="G26" i="7"/>
  <c r="G30" i="7"/>
  <c r="G34" i="7"/>
  <c r="G6" i="7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B205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G7" i="7" s="1"/>
  <c r="C8" i="7"/>
  <c r="G8" i="7" s="1"/>
  <c r="C9" i="7"/>
  <c r="G9" i="7" s="1"/>
  <c r="C10" i="7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C23" i="7"/>
  <c r="G23" i="7" s="1"/>
  <c r="C24" i="7"/>
  <c r="G24" i="7" s="1"/>
  <c r="C25" i="7"/>
  <c r="G25" i="7" s="1"/>
  <c r="C26" i="7"/>
  <c r="C27" i="7"/>
  <c r="G27" i="7" s="1"/>
  <c r="C28" i="7"/>
  <c r="G28" i="7" s="1"/>
  <c r="C29" i="7"/>
  <c r="G29" i="7" s="1"/>
  <c r="C30" i="7"/>
  <c r="C31" i="7"/>
  <c r="G31" i="7" s="1"/>
  <c r="C32" i="7"/>
  <c r="G32" i="7" s="1"/>
  <c r="C33" i="7"/>
  <c r="G33" i="7" s="1"/>
  <c r="C34" i="7"/>
  <c r="C35" i="7"/>
  <c r="G35" i="7" s="1"/>
  <c r="C36" i="7"/>
  <c r="G36" i="7" s="1"/>
  <c r="C37" i="7"/>
  <c r="G3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6" i="7"/>
  <c r="K106" i="1" l="1"/>
  <c r="K105" i="1"/>
  <c r="K120" i="1"/>
  <c r="K197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K27" i="1"/>
  <c r="J27" i="1"/>
  <c r="J26" i="1"/>
  <c r="J25" i="1"/>
  <c r="K24" i="1"/>
  <c r="J24" i="1"/>
  <c r="J23" i="1"/>
  <c r="J22" i="1"/>
  <c r="J21" i="1"/>
  <c r="J20" i="1"/>
  <c r="J19" i="1"/>
  <c r="J18" i="1"/>
  <c r="J17" i="1"/>
  <c r="J16" i="1"/>
  <c r="B202" i="1" l="1"/>
  <c r="B203" i="1"/>
  <c r="B201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J12" i="6" l="1"/>
  <c r="J28" i="6"/>
  <c r="L28" i="6" s="1"/>
  <c r="J44" i="6"/>
  <c r="J60" i="6"/>
  <c r="J76" i="6"/>
  <c r="J92" i="6"/>
  <c r="L92" i="6" s="1"/>
  <c r="J108" i="6"/>
  <c r="J124" i="6"/>
  <c r="J13" i="6"/>
  <c r="J29" i="6"/>
  <c r="J45" i="6"/>
  <c r="J61" i="6"/>
  <c r="J77" i="6"/>
  <c r="J93" i="6"/>
  <c r="L93" i="6" s="1"/>
  <c r="J109" i="6"/>
  <c r="J125" i="6"/>
  <c r="L108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61" i="6"/>
  <c r="L125" i="6"/>
  <c r="L45" i="6"/>
  <c r="L60" i="6"/>
  <c r="L124" i="6"/>
  <c r="K160" i="1"/>
  <c r="K152" i="1"/>
  <c r="K150" i="1"/>
  <c r="K148" i="1"/>
  <c r="K144" i="1"/>
  <c r="K146" i="1"/>
  <c r="K136" i="1"/>
  <c r="K128" i="1"/>
  <c r="K108" i="1"/>
  <c r="K124" i="1" s="1"/>
  <c r="K23" i="1"/>
  <c r="K112" i="1"/>
  <c r="K110" i="1"/>
  <c r="K166" i="1" s="1"/>
  <c r="K162" i="1"/>
  <c r="J11" i="6" l="1"/>
  <c r="J27" i="6"/>
  <c r="J43" i="6"/>
  <c r="J59" i="6"/>
  <c r="J75" i="6"/>
  <c r="J91" i="6"/>
  <c r="J107" i="6"/>
  <c r="J123" i="6"/>
  <c r="L123" i="6" s="1"/>
  <c r="J106" i="6"/>
  <c r="L106" i="6" s="1"/>
  <c r="J90" i="6"/>
  <c r="J10" i="6"/>
  <c r="J26" i="6"/>
  <c r="L26" i="6" s="1"/>
  <c r="J42" i="6"/>
  <c r="L42" i="6" s="1"/>
  <c r="J58" i="6"/>
  <c r="J74" i="6"/>
  <c r="J122" i="6"/>
  <c r="K109" i="1"/>
  <c r="K133" i="1" s="1"/>
  <c r="K161" i="1"/>
  <c r="K151" i="1"/>
  <c r="L72" i="6"/>
  <c r="L27" i="6"/>
  <c r="L43" i="6"/>
  <c r="L91" i="6"/>
  <c r="L107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9" i="6"/>
  <c r="L58" i="6"/>
  <c r="L90" i="6"/>
  <c r="L122" i="6"/>
  <c r="K121" i="1"/>
  <c r="K132" i="1"/>
  <c r="K153" i="1"/>
  <c r="K111" i="1"/>
  <c r="K147" i="1"/>
  <c r="K129" i="1"/>
  <c r="K141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57" i="1" l="1"/>
  <c r="K117" i="1"/>
  <c r="K165" i="1"/>
  <c r="K125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26" i="1" s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K193" i="1" s="1"/>
  <c r="B193" i="1"/>
  <c r="J189" i="1"/>
  <c r="K189" i="1" s="1"/>
  <c r="B189" i="1"/>
  <c r="J185" i="1"/>
  <c r="K185" i="1" s="1"/>
  <c r="B185" i="1"/>
  <c r="J181" i="1"/>
  <c r="K181" i="1" s="1"/>
  <c r="B181" i="1"/>
  <c r="J191" i="1"/>
  <c r="K191" i="1" s="1"/>
  <c r="B191" i="1"/>
  <c r="J187" i="1"/>
  <c r="K187" i="1" s="1"/>
  <c r="B187" i="1"/>
  <c r="J183" i="1"/>
  <c r="K183" i="1" s="1"/>
  <c r="B183" i="1"/>
  <c r="J179" i="1"/>
  <c r="K179" i="1" s="1"/>
  <c r="B179" i="1"/>
  <c r="J177" i="1"/>
  <c r="K12" i="1" l="1"/>
  <c r="K15" i="1"/>
  <c r="K11" i="1"/>
  <c r="K14" i="1"/>
  <c r="K171" i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K178" i="1" s="1"/>
  <c r="J182" i="1"/>
  <c r="K182" i="1" s="1"/>
  <c r="J186" i="1"/>
  <c r="K186" i="1" s="1"/>
  <c r="J190" i="1"/>
  <c r="K190" i="1" s="1"/>
  <c r="J180" i="1"/>
  <c r="K180" i="1" s="1"/>
  <c r="J184" i="1"/>
  <c r="K184" i="1" s="1"/>
  <c r="J188" i="1"/>
  <c r="K188" i="1" s="1"/>
  <c r="J192" i="1"/>
  <c r="K192" i="1" s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J125" i="1" l="1"/>
  <c r="J126" i="1"/>
  <c r="J128" i="1" l="1"/>
  <c r="J127" i="1"/>
  <c r="J130" i="1" l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<sst xmlns="http://schemas.openxmlformats.org/spreadsheetml/2006/main" count="1268" uniqueCount="409">
  <si>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</si>
  <si>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</si>
  <si>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</si>
  <si>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</si>
  <si>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</si>
  <si>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</si>
  <si>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</si>
  <si>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</si>
  <si>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</si>
  <si>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</si>
  <si>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</si>
  <si>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</si>
  <si>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</si>
  <si>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</si>
  <si>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</si>
  <si>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</si>
  <si>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</si>
  <si>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</si>
  <si>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</si>
  <si>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</si>
  <si>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</si>
  <si>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</si>
  <si>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</si>
  <si>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</si>
  <si>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</si>
  <si>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</si>
  <si>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</si>
  <si>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</si>
  <si>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</si>
  <si>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</si>
  <si>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</si>
  <si>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</si>
  <si>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</si>
  <si>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</si>
  <si>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</si>
  <si>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</si>
  <si>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</si>
  <si>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</si>
  <si>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</si>
  <si>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</si>
  <si>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</si>
  <si>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</si>
  <si>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</si>
  <si>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</si>
  <si>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</si>
  <si>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</si>
  <si>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</si>
  <si>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</si>
  <si>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</si>
  <si>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</si>
  <si>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</si>
  <si>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</si>
  <si>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</si>
  <si>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</si>
  <si>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</si>
  <si>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</si>
  <si>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</si>
  <si>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</si>
  <si>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</si>
  <si>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</si>
  <si>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</si>
  <si>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</si>
  <si>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</si>
  <si>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</si>
  <si>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</si>
  <si>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</si>
  <si>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</si>
  <si>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</si>
  <si>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</si>
  <si>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</si>
  <si>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</si>
  <si>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</si>
  <si>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</si>
  <si>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</si>
  <si>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</si>
  <si>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</si>
  <si>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</si>
  <si>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</si>
  <si>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</si>
  <si>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</si>
  <si>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</si>
  <si>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</si>
  <si>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</si>
  <si>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</si>
  <si>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</si>
  <si>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</si>
  <si>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</si>
  <si>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</si>
  <si>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</si>
  <si>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</si>
  <si>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</si>
  <si>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</si>
  <si>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</si>
  <si>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</si>
  <si>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</si>
  <si>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</si>
  <si>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</si>
  <si>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</si>
  <si>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</si>
  <si>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</si>
  <si>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</si>
  <si>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</si>
  <si>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</si>
  <si>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</si>
  <si>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</si>
  <si>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</si>
  <si>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</si>
  <si>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</si>
  <si>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</si>
  <si>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</si>
  <si>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</si>
  <si>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</si>
  <si>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</si>
  <si>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</si>
  <si>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</si>
  <si>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</si>
  <si>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</si>
  <si>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</si>
  <si>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</si>
  <si>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</si>
  <si>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</si>
  <si>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</si>
  <si>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</si>
  <si>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</si>
  <si>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</si>
  <si>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</si>
  <si>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</si>
  <si>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</si>
  <si>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</si>
  <si>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</si>
  <si>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</si>
  <si>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</si>
  <si>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</si>
  <si>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</si>
  <si>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</si>
  <si>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</si>
  <si>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</si>
  <si>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</si>
  <si>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</si>
  <si>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</si>
  <si>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HIV incidence per year (by gender?)</t>
  </si>
  <si>
    <t>HIV disease progression</t>
  </si>
  <si>
    <t>ART initiation at high CD4</t>
  </si>
  <si>
    <t>ART initiation at low CD4</t>
  </si>
  <si>
    <t>HIV incidence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</si>
  <si>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</si>
  <si>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</si>
  <si>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</si>
  <si>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</si>
  <si>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</si>
  <si>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</si>
  <si>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</si>
  <si>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</si>
  <si>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</si>
  <si>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</si>
  <si>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</si>
  <si>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</si>
  <si>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</si>
  <si>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</si>
  <si>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</si>
  <si>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</si>
  <si>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</si>
  <si>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</si>
  <si>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</si>
  <si>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</si>
  <si>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</si>
  <si>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</si>
  <si>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</si>
  <si>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</si>
  <si>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</si>
  <si>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</si>
  <si>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</si>
  <si>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</si>
  <si>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</si>
  <si>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</si>
  <si>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</si>
  <si>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</si>
  <si>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</si>
  <si>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</si>
  <si>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</si>
  <si>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</si>
  <si>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</si>
  <si>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</si>
  <si>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</si>
  <si>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</si>
  <si>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</si>
  <si>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</si>
  <si>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</si>
  <si>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</si>
  <si>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</si>
  <si>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</si>
  <si>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</si>
  <si>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</si>
  <si>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</si>
  <si>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</si>
  <si>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</si>
  <si>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</si>
  <si>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</si>
  <si>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</si>
  <si>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</si>
  <si>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</si>
  <si>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</si>
  <si>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</si>
  <si>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</si>
  <si>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</si>
  <si>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</si>
  <si>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</si>
  <si>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</si>
  <si>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</si>
  <si>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</si>
  <si>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</si>
  <si>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</si>
  <si>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</si>
  <si>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</si>
  <si>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</si>
  <si>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</si>
  <si>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</si>
  <si>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</si>
  <si>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</si>
  <si>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</si>
  <si>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</si>
  <si>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</si>
  <si>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</si>
  <si>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</si>
  <si>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</si>
  <si>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</si>
  <si>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</si>
  <si>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</si>
  <si>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</si>
  <si>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</si>
  <si>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</si>
  <si>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</si>
  <si>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</si>
  <si>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</si>
  <si>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</si>
  <si>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</si>
  <si>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</si>
  <si>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</si>
  <si>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</si>
  <si>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</si>
  <si>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</si>
  <si>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</si>
  <si>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</si>
  <si>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</si>
  <si>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</si>
  <si>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</si>
  <si>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</si>
  <si>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</si>
  <si>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</si>
  <si>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</si>
  <si>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</si>
  <si>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</si>
  <si>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</si>
  <si>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</si>
  <si>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</si>
  <si>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</si>
  <si>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</si>
  <si>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</si>
  <si>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</si>
  <si>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</si>
  <si>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</si>
  <si>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</si>
  <si>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</si>
  <si>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</si>
  <si>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</si>
  <si>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</si>
  <si>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</si>
  <si>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</si>
  <si>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</si>
  <si>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</si>
  <si>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</si>
  <si>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</si>
  <si>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</si>
  <si>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</si>
  <si>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</si>
  <si>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</si>
  <si>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</si>
  <si>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</si>
  <si>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</si>
  <si>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</si>
  <si>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</si>
  <si>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</si>
  <si>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</si>
  <si>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</si>
  <si>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</si>
  <si>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</si>
  <si>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</si>
  <si>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</si>
  <si>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</si>
  <si>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</si>
  <si>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</si>
  <si>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</si>
  <si>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</si>
  <si>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</si>
  <si>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</si>
  <si>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</si>
  <si>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</si>
  <si>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</si>
  <si>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</si>
  <si>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</si>
  <si>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</si>
  <si>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</si>
  <si>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</si>
  <si>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</si>
  <si>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</si>
  <si>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</si>
  <si>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</si>
  <si>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</si>
  <si>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</si>
  <si>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</si>
  <si>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</si>
  <si>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</si>
  <si>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</si>
  <si>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</si>
  <si>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</si>
  <si>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</si>
  <si>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</si>
  <si>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</si>
  <si>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</si>
  <si>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</si>
  <si>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</si>
  <si>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</si>
  <si>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</si>
  <si>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</si>
  <si>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</si>
  <si>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</si>
  <si>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</si>
  <si>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</si>
  <si>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</si>
  <si>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</si>
  <si>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</si>
  <si>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</si>
  <si>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</si>
  <si>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</si>
  <si>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</si>
  <si>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</si>
  <si>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</si>
  <si>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</si>
  <si>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</si>
  <si>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</si>
  <si>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</si>
  <si>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</si>
  <si>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</si>
  <si>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</si>
  <si>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</si>
  <si>
    <t>Rate of populations moving from HIV negative to HIVPL CD4 &gt; 200 under policy Standard (baseline)-Male</t>
  </si>
  <si>
    <t>Rate of populations moving from HIV negative to HIVPL CD4 &gt; 200 under policy Community ART-Male</t>
  </si>
  <si>
    <t>Rate of populations moving from HIV negative to HIVPL CD4 &gt; 200 under policy Community ART + IPT-Male</t>
  </si>
  <si>
    <t>Rate of populations moving from HIV negative to HIVPL CD4 &gt; 200 under policy Standard (baseline)-Female</t>
  </si>
  <si>
    <t>Rate of populations moving from HIV negative to HIVPL CD4 &gt; 200 under policy Community ART-Female</t>
  </si>
  <si>
    <t>Rate of populations moving from HIV negative to HIVPL CD4 &gt; 200 under policy Community ART + IPT-Female</t>
  </si>
  <si>
    <t>Description (Pop Init in 2017)</t>
  </si>
  <si>
    <t>Lawn 2006, AIDS PMID: 16888441</t>
  </si>
  <si>
    <t>Brian Williams ,</t>
  </si>
  <si>
    <t>(All)</t>
  </si>
  <si>
    <t>Row Labels</t>
  </si>
  <si>
    <t>Grand Total</t>
  </si>
  <si>
    <t>(Multiple Items)</t>
  </si>
  <si>
    <t>Sum of Factor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</si>
  <si>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</si>
  <si>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</si>
  <si>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</si>
  <si>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</si>
  <si>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</si>
  <si>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</si>
  <si>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</si>
  <si>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</si>
  <si>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</si>
  <si>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</si>
  <si>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</si>
  <si>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</si>
  <si>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</si>
  <si>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</si>
  <si>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</si>
  <si>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</si>
  <si>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</si>
  <si>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</si>
  <si>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</si>
  <si>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</si>
  <si>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</si>
  <si>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</si>
  <si>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</si>
  <si>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</si>
  <si>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</si>
  <si>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</si>
  <si>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</si>
  <si>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</si>
  <si>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</si>
  <si>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</si>
  <si>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</si>
  <si>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</si>
  <si>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</si>
  <si>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</si>
  <si>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</si>
  <si>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</si>
  <si>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</si>
  <si>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</si>
  <si>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</si>
  <si>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</si>
  <si>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Births from 2002 that survived past 14 years</t>
  </si>
  <si>
    <t>Mortality Rate 1-4 Years</t>
  </si>
  <si>
    <t>Births from 2002 that survived past 4 years</t>
  </si>
  <si>
    <t>https://www.ncbi.nlm.nih.gov/pmc/articles/PMC4220127/</t>
  </si>
  <si>
    <t>Mortality Rate Infant</t>
  </si>
  <si>
    <t>Births from 2002 that survived infancy</t>
  </si>
  <si>
    <t>Birth rates 2002 that survived neonate</t>
  </si>
  <si>
    <t>http://www.statssa.gov.za/publications/P0302/P03022019.pdf</t>
  </si>
  <si>
    <t>Total birth rates in 2002</t>
  </si>
  <si>
    <t>Birth rates in kwazulu natal in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</si>
</sst>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00"/>
    <numFmt numFmtId="169" formatCode="0.000"/>
    <numFmt numFmtId="171" formatCode="0.000E+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0" fillId="0" borderId="0" xfId="0" applyFill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2" borderId="0" xfId="0" applyFont="1" applyFill="1"/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6" borderId="0" xfId="0" applyFill="1"/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2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16" fillId="0" borderId="0" xfId="1"/>
    <xf numFmtId="0" fontId="1" fillId="0" borderId="0" xfId="0" applyFont="1" applyAlignment="1">
      <alignment wrapText="1"/>
    </xf>
    <xf numFmtId="165" fontId="0" fillId="6" borderId="0" xfId="0" applyNumberFormat="1" applyFill="1" applyAlignment="1">
      <alignment vertical="center" wrapText="1"/>
    </xf>
    <xf numFmtId="171" fontId="0" fillId="6" borderId="0" xfId="0" applyNumberForma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63.646551157406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 count="18">
        <n v="0.35"/>
        <n v="0"/>
        <n v="8.2500000000000004E-2"/>
        <n v="2.6999999999999989E-2"/>
        <n v="4.0500000000000001E-2"/>
        <n v="0.32584999999999997"/>
        <n v="1.7149999999999999E-2"/>
        <n v="4.1250000000000002E-3"/>
        <n v="1.3499999999999996E-3"/>
        <n v="2.0250000000000003E-3"/>
        <n v="6.6499999999999997E-3"/>
        <n v="3.5E-4"/>
        <n v="4.9500000000000004E-3"/>
        <n v="6.6000000000000017E-3"/>
        <n v="1.6199999999999993E-3"/>
        <n v="2.1599999999999996E-3"/>
        <n v="2.4299999999999999E-3"/>
        <n v="3.2400000000000007E-3"/>
      </sharedItems>
    </cacheField>
    <cacheField name="Factor adj" numFmtId="0">
      <sharedItems containsSemiMixedTypes="0" containsString="0" containsNumber="1" minValue="0" maxValue="7.1138211382113764E-2"/>
    </cacheField>
    <cacheField name="Reference-Expected Value" numFmtId="1">
      <sharedItems containsSemiMixedTypes="0" containsString="0" containsNumber="1" minValue="0" maxValue="7113.821138211376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n v="1"/>
    <x v="0"/>
    <x v="0"/>
    <x v="0"/>
    <n v="0.5"/>
    <n v="1"/>
    <n v="0.7"/>
    <m/>
    <x v="0"/>
    <n v="7.1138211382113764E-2"/>
    <n v="7113.8211382113768"/>
    <m/>
    <m/>
    <m/>
  </r>
  <r>
    <s v="Population in TB compartment  Uninfected, not on IPT with  Multidrug-resistant (MDR-TB) in HIV compartment  HIV-negative and Male"/>
    <s v="N"/>
    <x v="0"/>
    <n v="2"/>
    <x v="0"/>
    <x v="0"/>
    <x v="1"/>
    <n v="0.5"/>
    <n v="0"/>
    <n v="0.7"/>
    <m/>
    <x v="1"/>
    <n v="0"/>
    <n v="0"/>
    <m/>
    <m/>
    <m/>
  </r>
  <r>
    <s v="Population in TB compartment  Uninfected, not on IPT with  Multidrug-resistant (MDR-TB) in HIV compartment  HIV-negative and Female"/>
    <s v="N"/>
    <x v="0"/>
    <n v="2"/>
    <x v="0"/>
    <x v="1"/>
    <x v="2"/>
    <n v="0.5"/>
    <n v="0"/>
    <n v="0.7"/>
    <m/>
    <x v="1"/>
    <n v="0"/>
    <n v="0"/>
    <m/>
    <m/>
    <m/>
  </r>
  <r>
    <s v="Population in TB compartment  Uninfected, not on IPT with Drug-susceptible (DS) in HIV compartment  HIV-negative and Female"/>
    <s v="N"/>
    <x v="0"/>
    <n v="1"/>
    <x v="0"/>
    <x v="1"/>
    <x v="3"/>
    <n v="0.5"/>
    <n v="1"/>
    <n v="0.7"/>
    <m/>
    <x v="0"/>
    <n v="7.1138211382113764E-2"/>
    <n v="7113.8211382113768"/>
    <m/>
    <m/>
    <m/>
  </r>
  <r>
    <s v="Population in TB compartment  Uninfected, not on IPT with  Multidrug-resistant (MDR-TB) in HIV compartment  PLHIV not on ART, CD4&gt;200 and Male"/>
    <s v="N"/>
    <x v="0"/>
    <n v="2"/>
    <x v="1"/>
    <x v="0"/>
    <x v="4"/>
    <n v="0.5"/>
    <n v="0"/>
    <n v="0.16500000000000001"/>
    <m/>
    <x v="1"/>
    <n v="0"/>
    <n v="0"/>
    <m/>
    <m/>
    <m/>
  </r>
  <r>
    <s v="Population in TB compartment  Uninfected, not on IPT with Drug-susceptible (DS) in HIV compartment  PLHIV not on ART, CD4&gt;200 and Male"/>
    <s v="N"/>
    <x v="0"/>
    <n v="1"/>
    <x v="1"/>
    <x v="0"/>
    <x v="5"/>
    <n v="0.5"/>
    <n v="1"/>
    <n v="0.16500000000000001"/>
    <m/>
    <x v="2"/>
    <n v="1.676829268292682E-2"/>
    <n v="1676.8292682926819"/>
    <m/>
    <m/>
    <m/>
  </r>
  <r>
    <s v="Population in TB compartment  Uninfected, not on IPT with  Multidrug-resistant (MDR-TB) in HIV compartment  PLHIV not on ART, CD4&gt;200 and Female"/>
    <s v="N"/>
    <x v="0"/>
    <n v="2"/>
    <x v="1"/>
    <x v="1"/>
    <x v="6"/>
    <n v="0.5"/>
    <n v="0"/>
    <n v="0.16500000000000001"/>
    <m/>
    <x v="1"/>
    <n v="0"/>
    <n v="0"/>
    <m/>
    <m/>
    <m/>
  </r>
  <r>
    <s v="Population in TB compartment  Uninfected, not on IPT with Drug-susceptible (DS) in HIV compartment  PLHIV not on ART, CD4&gt;200 and Female"/>
    <s v="N"/>
    <x v="0"/>
    <n v="1"/>
    <x v="1"/>
    <x v="1"/>
    <x v="7"/>
    <n v="0.5"/>
    <n v="1"/>
    <n v="0.16500000000000001"/>
    <m/>
    <x v="2"/>
    <n v="1.676829268292682E-2"/>
    <n v="1676.8292682926819"/>
    <m/>
    <m/>
    <m/>
  </r>
  <r>
    <s v="Population in TB compartment  Uninfected, not on IPT with  Multidrug-resistant (MDR-TB) in HIV compartment  PLHIV not on ART, CD4≤200 and Male"/>
    <s v="N"/>
    <x v="0"/>
    <n v="2"/>
    <x v="2"/>
    <x v="0"/>
    <x v="8"/>
    <n v="0.5"/>
    <n v="0"/>
    <n v="5.3999999999999979E-2"/>
    <m/>
    <x v="1"/>
    <n v="0"/>
    <n v="0"/>
    <m/>
    <m/>
    <m/>
  </r>
  <r>
    <s v="Population in TB compartment  Uninfected, not on IPT with Drug-susceptible (DS) in HIV compartment  PLHIV not on ART, CD4≤200 and Male"/>
    <s v="N"/>
    <x v="0"/>
    <n v="1"/>
    <x v="2"/>
    <x v="0"/>
    <x v="9"/>
    <n v="0.5"/>
    <n v="1"/>
    <n v="5.3999999999999979E-2"/>
    <m/>
    <x v="3"/>
    <n v="5.4878048780487741E-3"/>
    <n v="548.78048780487745"/>
    <m/>
    <m/>
    <m/>
  </r>
  <r>
    <s v="Population in TB compartment  Uninfected, not on IPT with  Multidrug-resistant (MDR-TB) in HIV compartment  PLHIV not on ART, CD4≤200 and Female"/>
    <s v="N"/>
    <x v="0"/>
    <n v="2"/>
    <x v="2"/>
    <x v="1"/>
    <x v="10"/>
    <n v="0.5"/>
    <n v="0"/>
    <n v="5.3999999999999979E-2"/>
    <m/>
    <x v="1"/>
    <n v="0"/>
    <n v="0"/>
    <m/>
    <m/>
    <m/>
  </r>
  <r>
    <s v="Population in TB compartment  Uninfected, not on IPT with Drug-susceptible (DS) in HIV compartment  PLHIV not on ART, CD4≤200 and Female"/>
    <s v="N"/>
    <x v="0"/>
    <n v="1"/>
    <x v="2"/>
    <x v="1"/>
    <x v="11"/>
    <n v="0.5"/>
    <n v="1"/>
    <n v="5.3999999999999979E-2"/>
    <m/>
    <x v="3"/>
    <n v="5.4878048780487741E-3"/>
    <n v="548.78048780487745"/>
    <m/>
    <m/>
    <m/>
  </r>
  <r>
    <s v="Population in TB compartment  Uninfected, not on IPT with  Multidrug-resistant (MDR-TB) in HIV compartment  PLHIV and on ART and Male"/>
    <s v="N"/>
    <x v="0"/>
    <n v="2"/>
    <x v="3"/>
    <x v="0"/>
    <x v="12"/>
    <n v="0.5"/>
    <n v="0"/>
    <n v="8.1000000000000003E-2"/>
    <m/>
    <x v="1"/>
    <n v="0"/>
    <n v="0"/>
    <m/>
    <m/>
    <m/>
  </r>
  <r>
    <s v="Population in TB compartment  Uninfected, not on IPT with Drug-susceptible (DS) in HIV compartment  PLHIV and on ART and Male"/>
    <s v="N"/>
    <x v="0"/>
    <n v="1"/>
    <x v="3"/>
    <x v="0"/>
    <x v="13"/>
    <n v="0.5"/>
    <n v="1"/>
    <n v="8.1000000000000003E-2"/>
    <m/>
    <x v="4"/>
    <n v="8.2317073170731659E-3"/>
    <n v="823.17073170731658"/>
    <m/>
    <m/>
    <m/>
  </r>
  <r>
    <s v="Population in TB compartment  Uninfected, not on IPT with  Multidrug-resistant (MDR-TB) in HIV compartment  PLHIV and on ART and Female"/>
    <s v="N"/>
    <x v="0"/>
    <n v="2"/>
    <x v="3"/>
    <x v="1"/>
    <x v="14"/>
    <n v="0.5"/>
    <n v="0"/>
    <n v="8.1000000000000003E-2"/>
    <m/>
    <x v="1"/>
    <n v="0"/>
    <n v="0"/>
    <m/>
    <m/>
    <m/>
  </r>
  <r>
    <s v="Population in TB compartment  Uninfected, not on IPT with Drug-susceptible (DS) in HIV compartment  PLHIV and on ART and Female"/>
    <s v="N"/>
    <x v="0"/>
    <n v="1"/>
    <x v="3"/>
    <x v="1"/>
    <x v="15"/>
    <n v="0.5"/>
    <n v="1"/>
    <n v="8.1000000000000003E-2"/>
    <m/>
    <x v="4"/>
    <n v="8.2317073170731659E-3"/>
    <n v="823.17073170731658"/>
    <m/>
    <m/>
    <m/>
  </r>
  <r>
    <s v="Population in TB compartment  Uninfected, on IPT with Drug-susceptible (DS) in HIV compartment  HIV-negative and Male"/>
    <s v="N"/>
    <x v="1"/>
    <n v="1"/>
    <x v="0"/>
    <x v="0"/>
    <x v="16"/>
    <n v="0.5"/>
    <n v="1"/>
    <n v="0.7"/>
    <m/>
    <x v="0"/>
    <n v="7.1138211382113764E-2"/>
    <n v="7113.8211382113768"/>
    <m/>
    <m/>
    <m/>
  </r>
  <r>
    <s v="Population in TB compartment  Uninfected, on IPT with  Multidrug-resistant (MDR-TB) in HIV compartment  HIV-negative and Male"/>
    <s v="N"/>
    <x v="1"/>
    <n v="2"/>
    <x v="0"/>
    <x v="0"/>
    <x v="17"/>
    <n v="0.5"/>
    <n v="0"/>
    <n v="0.7"/>
    <m/>
    <x v="1"/>
    <n v="0"/>
    <n v="0"/>
    <m/>
    <m/>
    <m/>
  </r>
  <r>
    <s v="Population in TB compartment  Uninfected, on IPT with Drug-susceptible (DS) in HIV compartment  HIV-negative and Female"/>
    <s v="N"/>
    <x v="1"/>
    <n v="1"/>
    <x v="0"/>
    <x v="1"/>
    <x v="18"/>
    <n v="0.5"/>
    <n v="1"/>
    <n v="0.7"/>
    <m/>
    <x v="0"/>
    <n v="7.1138211382113764E-2"/>
    <n v="7113.8211382113768"/>
    <m/>
    <m/>
    <m/>
  </r>
  <r>
    <s v="Population in TB compartment  Uninfected, on IPT with  Multidrug-resistant (MDR-TB) in HIV compartment  HIV-negative and Female"/>
    <s v="N"/>
    <x v="1"/>
    <n v="2"/>
    <x v="0"/>
    <x v="1"/>
    <x v="19"/>
    <n v="0.5"/>
    <n v="0"/>
    <n v="0.7"/>
    <m/>
    <x v="1"/>
    <n v="0"/>
    <n v="0"/>
    <m/>
    <m/>
    <m/>
  </r>
  <r>
    <s v="Population in TB compartment  Uninfected, on IPT with Drug-susceptible (DS) in HIV compartment  PLHIV not on ART, CD4&gt;200 and Male"/>
    <s v="N"/>
    <x v="1"/>
    <n v="1"/>
    <x v="1"/>
    <x v="0"/>
    <x v="20"/>
    <n v="0.5"/>
    <n v="1"/>
    <n v="0.16500000000000001"/>
    <m/>
    <x v="2"/>
    <n v="1.676829268292682E-2"/>
    <n v="1676.8292682926819"/>
    <m/>
    <m/>
    <m/>
  </r>
  <r>
    <s v="Population in TB compartment  Uninfected, on IPT with  Multidrug-resistant (MDR-TB) in HIV compartment  PLHIV not on ART, CD4&gt;200 and Male"/>
    <s v="N"/>
    <x v="1"/>
    <n v="2"/>
    <x v="1"/>
    <x v="0"/>
    <x v="21"/>
    <n v="0.5"/>
    <n v="0"/>
    <n v="0.16500000000000001"/>
    <m/>
    <x v="1"/>
    <n v="0"/>
    <n v="0"/>
    <m/>
    <m/>
    <m/>
  </r>
  <r>
    <s v="Population in TB compartment  Uninfected, on IPT with Drug-susceptible (DS) in HIV compartment  PLHIV not on ART, CD4&gt;200 and Female"/>
    <s v="N"/>
    <x v="1"/>
    <n v="1"/>
    <x v="1"/>
    <x v="1"/>
    <x v="22"/>
    <n v="0.5"/>
    <n v="1"/>
    <n v="0.16500000000000001"/>
    <m/>
    <x v="2"/>
    <n v="1.676829268292682E-2"/>
    <n v="1676.8292682926819"/>
    <m/>
    <m/>
    <m/>
  </r>
  <r>
    <s v="Population in TB compartment  Uninfected, on IPT with  Multidrug-resistant (MDR-TB) in HIV compartment  PLHIV not on ART, CD4&gt;200 and Female"/>
    <s v="N"/>
    <x v="1"/>
    <n v="2"/>
    <x v="1"/>
    <x v="1"/>
    <x v="23"/>
    <n v="0.5"/>
    <n v="0"/>
    <n v="0.16500000000000001"/>
    <m/>
    <x v="1"/>
    <n v="0"/>
    <n v="0"/>
    <m/>
    <m/>
    <m/>
  </r>
  <r>
    <s v="Population in TB compartment  Uninfected, on IPT with Drug-susceptible (DS) in HIV compartment  PLHIV not on ART, CD4≤200 and Male"/>
    <s v="N"/>
    <x v="1"/>
    <n v="1"/>
    <x v="2"/>
    <x v="0"/>
    <x v="24"/>
    <n v="0.5"/>
    <n v="1"/>
    <n v="5.3999999999999979E-2"/>
    <m/>
    <x v="3"/>
    <n v="5.4878048780487741E-3"/>
    <n v="548.78048780487745"/>
    <m/>
    <m/>
    <m/>
  </r>
  <r>
    <s v="Population in TB compartment  Uninfected, on IPT with  Multidrug-resistant (MDR-TB) in HIV compartment  PLHIV not on ART, CD4≤200 and Male"/>
    <s v="N"/>
    <x v="1"/>
    <n v="2"/>
    <x v="2"/>
    <x v="0"/>
    <x v="25"/>
    <n v="0.5"/>
    <n v="0"/>
    <n v="5.3999999999999979E-2"/>
    <m/>
    <x v="1"/>
    <n v="0"/>
    <n v="0"/>
    <m/>
    <m/>
    <m/>
  </r>
  <r>
    <s v="Population in TB compartment  Uninfected, on IPT with Drug-susceptible (DS) in HIV compartment  PLHIV not on ART, CD4≤200 and Female"/>
    <s v="N"/>
    <x v="1"/>
    <n v="1"/>
    <x v="2"/>
    <x v="1"/>
    <x v="26"/>
    <n v="0.5"/>
    <n v="1"/>
    <n v="5.3999999999999979E-2"/>
    <m/>
    <x v="3"/>
    <n v="5.4878048780487741E-3"/>
    <n v="548.78048780487745"/>
    <m/>
    <m/>
    <m/>
  </r>
  <r>
    <s v="Population in TB compartment  Uninfected, on IPT with  Multidrug-resistant (MDR-TB) in HIV compartment  PLHIV not on ART, CD4≤200 and Female"/>
    <s v="N"/>
    <x v="1"/>
    <n v="2"/>
    <x v="2"/>
    <x v="1"/>
    <x v="27"/>
    <n v="0.5"/>
    <n v="0"/>
    <n v="5.3999999999999979E-2"/>
    <m/>
    <x v="1"/>
    <n v="0"/>
    <n v="0"/>
    <m/>
    <m/>
    <m/>
  </r>
  <r>
    <s v="Population in TB compartment  Uninfected, on IPT with Drug-susceptible (DS) in HIV compartment  PLHIV and on ART and Male"/>
    <s v="N"/>
    <x v="1"/>
    <n v="1"/>
    <x v="3"/>
    <x v="0"/>
    <x v="28"/>
    <n v="0.5"/>
    <n v="1"/>
    <n v="8.1000000000000003E-2"/>
    <m/>
    <x v="4"/>
    <n v="8.2317073170731659E-3"/>
    <n v="823.17073170731658"/>
    <m/>
    <m/>
    <m/>
  </r>
  <r>
    <s v="Population in TB compartment  Uninfected, on IPT with  Multidrug-resistant (MDR-TB) in HIV compartment  PLHIV and on ART and Male"/>
    <s v="N"/>
    <x v="1"/>
    <n v="2"/>
    <x v="3"/>
    <x v="0"/>
    <x v="29"/>
    <n v="0.5"/>
    <n v="0"/>
    <n v="8.1000000000000003E-2"/>
    <m/>
    <x v="1"/>
    <n v="0"/>
    <n v="0"/>
    <m/>
    <m/>
    <m/>
  </r>
  <r>
    <s v="Population in TB compartment  Uninfected, on IPT with Drug-susceptible (DS) in HIV compartment  PLHIV and on ART and Female"/>
    <s v="N"/>
    <x v="1"/>
    <n v="1"/>
    <x v="3"/>
    <x v="1"/>
    <x v="30"/>
    <n v="0.5"/>
    <n v="1"/>
    <n v="8.1000000000000003E-2"/>
    <m/>
    <x v="4"/>
    <n v="8.2317073170731659E-3"/>
    <n v="823.17073170731658"/>
    <m/>
    <m/>
    <m/>
  </r>
  <r>
    <s v="Population in TB compartment  Uninfected, on IPT with  Multidrug-resistant (MDR-TB) in HIV compartment  PLHIV and on ART and Female"/>
    <s v="N"/>
    <x v="1"/>
    <n v="2"/>
    <x v="3"/>
    <x v="1"/>
    <x v="31"/>
    <n v="0.5"/>
    <n v="0"/>
    <n v="8.1000000000000003E-2"/>
    <m/>
    <x v="1"/>
    <n v="0"/>
    <n v="0"/>
    <m/>
    <m/>
    <m/>
  </r>
  <r>
    <s v="Population in TB compartment  LTBI, infected recently (at risk for rapid progression) with Drug-susceptible (DS) in HIV compartment  HIV-negative and Male"/>
    <s v="N"/>
    <x v="2"/>
    <n v="1"/>
    <x v="0"/>
    <x v="0"/>
    <x v="32"/>
    <n v="0.49"/>
    <n v="0.95"/>
    <n v="0.7"/>
    <m/>
    <x v="5"/>
    <n v="6.622967479674792E-2"/>
    <n v="6622.9674796747922"/>
    <m/>
    <m/>
    <m/>
  </r>
  <r>
    <s v="Population in TB compartment  LTBI, infected recently (at risk for rapid progression) with  Multidrug-resistant (MDR-TB) in HIV compartment  HIV-negative and Male"/>
    <s v="N"/>
    <x v="2"/>
    <n v="2"/>
    <x v="0"/>
    <x v="0"/>
    <x v="33"/>
    <n v="0.49"/>
    <n v="0.05"/>
    <n v="0.7"/>
    <m/>
    <x v="6"/>
    <n v="3.4857723577235745E-3"/>
    <n v="348.57723577235748"/>
    <m/>
    <m/>
    <m/>
  </r>
  <r>
    <s v="Population in TB compartment  LTBI, infected recently (at risk for rapid progression) with Drug-susceptible (DS) in HIV compartment  HIV-negative and Female"/>
    <s v="N"/>
    <x v="2"/>
    <n v="1"/>
    <x v="0"/>
    <x v="1"/>
    <x v="34"/>
    <n v="0.49"/>
    <n v="0.95"/>
    <n v="0.7"/>
    <m/>
    <x v="5"/>
    <n v="6.622967479674792E-2"/>
    <n v="6622.9674796747922"/>
    <m/>
    <m/>
    <m/>
  </r>
  <r>
    <s v="Population in TB compartment  LTBI, infected recently (at risk for rapid progression) with  Multidrug-resistant (MDR-TB) in HIV compartment  HIV-negative and Female"/>
    <s v="N"/>
    <x v="2"/>
    <n v="2"/>
    <x v="0"/>
    <x v="1"/>
    <x v="35"/>
    <n v="0.49"/>
    <n v="0.05"/>
    <n v="0.7"/>
    <m/>
    <x v="6"/>
    <n v="3.4857723577235745E-3"/>
    <n v="348.57723577235748"/>
    <m/>
    <m/>
    <m/>
  </r>
  <r>
    <s v="Population in TB compartment  LTBI, infected recently (at risk for rapid progression) with Drug-susceptible (DS) in HIV compartment  PLHIV not on ART, CD4&gt;200 and Male"/>
    <s v="N"/>
    <x v="2"/>
    <n v="1"/>
    <x v="1"/>
    <x v="0"/>
    <x v="36"/>
    <n v="0.5"/>
    <n v="0.05"/>
    <n v="0.16500000000000001"/>
    <m/>
    <x v="7"/>
    <n v="8.3841463414634091E-4"/>
    <n v="83.841463414634092"/>
    <m/>
    <m/>
    <m/>
  </r>
  <r>
    <s v="Population in TB compartment  LTBI, infected recently (at risk for rapid progression) with  Multidrug-resistant (MDR-TB) in HIV compartment  PLHIV not on ART, CD4&gt;200 and Male"/>
    <s v="N"/>
    <x v="2"/>
    <n v="2"/>
    <x v="1"/>
    <x v="0"/>
    <x v="37"/>
    <n v="0.5"/>
    <n v="0.05"/>
    <n v="0.16500000000000001"/>
    <m/>
    <x v="7"/>
    <n v="8.3841463414634091E-4"/>
    <n v="83.841463414634092"/>
    <m/>
    <m/>
    <m/>
  </r>
  <r>
    <s v="Population in TB compartment  LTBI, infected recently (at risk for rapid progression) with Drug-susceptible (DS) in HIV compartment  PLHIV not on ART, CD4&gt;200 and Female"/>
    <s v="N"/>
    <x v="2"/>
    <n v="1"/>
    <x v="1"/>
    <x v="1"/>
    <x v="38"/>
    <n v="0.5"/>
    <n v="0.05"/>
    <n v="0.16500000000000001"/>
    <m/>
    <x v="7"/>
    <n v="8.3841463414634091E-4"/>
    <n v="83.841463414634092"/>
    <m/>
    <m/>
    <m/>
  </r>
  <r>
    <s v="Population in TB compartment  LTBI, infected recently (at risk for rapid progression) with  Multidrug-resistant (MDR-TB) in HIV compartment  PLHIV not on ART, CD4&gt;200 and Female"/>
    <s v="N"/>
    <x v="2"/>
    <n v="2"/>
    <x v="1"/>
    <x v="1"/>
    <x v="39"/>
    <n v="0.5"/>
    <n v="0.05"/>
    <n v="0.16500000000000001"/>
    <m/>
    <x v="7"/>
    <n v="8.3841463414634091E-4"/>
    <n v="83.841463414634092"/>
    <m/>
    <m/>
    <m/>
  </r>
  <r>
    <s v="Population in TB compartment  LTBI, infected recently (at risk for rapid progression) with Drug-susceptible (DS) in HIV compartment  PLHIV not on ART, CD4≤200 and Male"/>
    <s v="N"/>
    <x v="2"/>
    <n v="1"/>
    <x v="2"/>
    <x v="0"/>
    <x v="40"/>
    <n v="0.5"/>
    <n v="0.05"/>
    <n v="5.3999999999999979E-2"/>
    <m/>
    <x v="8"/>
    <n v="2.7439024390243878E-4"/>
    <n v="27.43902439024388"/>
    <m/>
    <m/>
    <m/>
  </r>
  <r>
    <s v="Population in TB compartment  LTBI, infected recently (at risk for rapid progression) with  Multidrug-resistant (MDR-TB) in HIV compartment  PLHIV not on ART, CD4≤200 and Male"/>
    <s v="N"/>
    <x v="2"/>
    <n v="2"/>
    <x v="2"/>
    <x v="0"/>
    <x v="41"/>
    <n v="0.5"/>
    <n v="0.05"/>
    <n v="5.3999999999999979E-2"/>
    <m/>
    <x v="8"/>
    <n v="2.7439024390243878E-4"/>
    <n v="27.43902439024388"/>
    <m/>
    <m/>
    <m/>
  </r>
  <r>
    <s v="Population in TB compartment  LTBI, infected recently (at risk for rapid progression) with Drug-susceptible (DS) in HIV compartment  PLHIV not on ART, CD4≤200 and Female"/>
    <s v="N"/>
    <x v="2"/>
    <n v="1"/>
    <x v="2"/>
    <x v="1"/>
    <x v="42"/>
    <n v="0.5"/>
    <n v="0.05"/>
    <n v="5.3999999999999979E-2"/>
    <m/>
    <x v="8"/>
    <n v="2.7439024390243878E-4"/>
    <n v="27.43902439024388"/>
    <m/>
    <m/>
    <m/>
  </r>
  <r>
    <s v="Population in TB compartment  LTBI, infected recently (at risk for rapid progression) with  Multidrug-resistant (MDR-TB) in HIV compartment  PLHIV not on ART, CD4≤200 and Female"/>
    <s v="N"/>
    <x v="2"/>
    <n v="2"/>
    <x v="2"/>
    <x v="1"/>
    <x v="43"/>
    <n v="0.5"/>
    <n v="0.05"/>
    <n v="5.3999999999999979E-2"/>
    <m/>
    <x v="8"/>
    <n v="2.7439024390243878E-4"/>
    <n v="27.43902439024388"/>
    <m/>
    <m/>
    <m/>
  </r>
  <r>
    <s v="Population in TB compartment  LTBI, infected recently (at risk for rapid progression) with Drug-susceptible (DS) in HIV compartment  PLHIV and on ART and Male"/>
    <s v="N"/>
    <x v="2"/>
    <n v="1"/>
    <x v="3"/>
    <x v="0"/>
    <x v="44"/>
    <n v="0.5"/>
    <n v="0.05"/>
    <n v="8.1000000000000003E-2"/>
    <m/>
    <x v="9"/>
    <n v="4.1158536585365831E-4"/>
    <n v="41.15853658536583"/>
    <m/>
    <m/>
    <m/>
  </r>
  <r>
    <s v="Population in TB compartment  LTBI, infected recently (at risk for rapid progression) with  Multidrug-resistant (MDR-TB) in HIV compartment  PLHIV and on ART and Male"/>
    <s v="N"/>
    <x v="2"/>
    <n v="2"/>
    <x v="3"/>
    <x v="0"/>
    <x v="45"/>
    <n v="0.5"/>
    <n v="0.05"/>
    <n v="8.1000000000000003E-2"/>
    <m/>
    <x v="9"/>
    <n v="4.1158536585365831E-4"/>
    <n v="41.15853658536583"/>
    <m/>
    <m/>
    <m/>
  </r>
  <r>
    <s v="Population in TB compartment  LTBI, infected recently (at risk for rapid progression) with Drug-susceptible (DS) in HIV compartment  PLHIV and on ART and Female"/>
    <s v="N"/>
    <x v="2"/>
    <n v="1"/>
    <x v="3"/>
    <x v="1"/>
    <x v="46"/>
    <n v="0.5"/>
    <n v="0.05"/>
    <n v="8.1000000000000003E-2"/>
    <m/>
    <x v="9"/>
    <n v="4.1158536585365831E-4"/>
    <n v="41.15853658536583"/>
    <m/>
    <m/>
    <m/>
  </r>
  <r>
    <s v="Population in TB compartment  LTBI, infected recently (at risk for rapid progression) with  Multidrug-resistant (MDR-TB) in HIV compartment  PLHIV and on ART and Female"/>
    <s v="N"/>
    <x v="2"/>
    <n v="2"/>
    <x v="3"/>
    <x v="1"/>
    <x v="47"/>
    <n v="0.5"/>
    <n v="0.05"/>
    <n v="8.1000000000000003E-2"/>
    <m/>
    <x v="9"/>
    <n v="4.1158536585365831E-4"/>
    <n v="41.15853658536583"/>
    <m/>
    <m/>
    <m/>
  </r>
  <r>
    <s v="Population in TB compartment  LTBI, infected remotely with Drug-susceptible (DS) in HIV compartment  HIV-negative and Male"/>
    <s v="N"/>
    <x v="3"/>
    <n v="1"/>
    <x v="0"/>
    <x v="0"/>
    <x v="48"/>
    <n v="0.49"/>
    <n v="0.95"/>
    <n v="0.7"/>
    <m/>
    <x v="5"/>
    <n v="6.622967479674792E-2"/>
    <n v="6622.9674796747922"/>
    <m/>
    <m/>
    <m/>
  </r>
  <r>
    <s v="Population in TB compartment  LTBI, infected remotely with  Multidrug-resistant (MDR-TB) in HIV compartment  HIV-negative and Male"/>
    <s v="N"/>
    <x v="3"/>
    <n v="2"/>
    <x v="0"/>
    <x v="0"/>
    <x v="49"/>
    <n v="0.49"/>
    <n v="0.05"/>
    <n v="0.7"/>
    <m/>
    <x v="6"/>
    <n v="3.4857723577235745E-3"/>
    <n v="348.57723577235748"/>
    <m/>
    <m/>
    <m/>
  </r>
  <r>
    <s v="Population in TB compartment  LTBI, infected remotely with Drug-susceptible (DS) in HIV compartment  HIV-negative and Female"/>
    <s v="N"/>
    <x v="3"/>
    <n v="1"/>
    <x v="0"/>
    <x v="1"/>
    <x v="50"/>
    <n v="0.49"/>
    <n v="0.95"/>
    <n v="0.7"/>
    <m/>
    <x v="5"/>
    <n v="6.622967479674792E-2"/>
    <n v="6622.9674796747922"/>
    <m/>
    <m/>
    <m/>
  </r>
  <r>
    <s v="Population in TB compartment  LTBI, infected remotely with  Multidrug-resistant (MDR-TB) in HIV compartment  HIV-negative and Female"/>
    <s v="N"/>
    <x v="3"/>
    <n v="2"/>
    <x v="0"/>
    <x v="1"/>
    <x v="51"/>
    <n v="0.49"/>
    <n v="0.05"/>
    <n v="0.7"/>
    <m/>
    <x v="6"/>
    <n v="3.4857723577235745E-3"/>
    <n v="348.57723577235748"/>
    <m/>
    <m/>
    <m/>
  </r>
  <r>
    <s v="Population in TB compartment  LTBI, infected remotely with Drug-susceptible (DS) in HIV compartment  PLHIV not on ART, CD4&gt;200 and Male"/>
    <s v="N"/>
    <x v="3"/>
    <n v="1"/>
    <x v="1"/>
    <x v="0"/>
    <x v="52"/>
    <n v="0.5"/>
    <n v="0.05"/>
    <n v="0.16500000000000001"/>
    <m/>
    <x v="7"/>
    <n v="8.3841463414634091E-4"/>
    <n v="83.841463414634092"/>
    <m/>
    <m/>
    <m/>
  </r>
  <r>
    <s v="Population in TB compartment  LTBI, infected remotely with  Multidrug-resistant (MDR-TB) in HIV compartment  PLHIV not on ART, CD4&gt;200 and Male"/>
    <s v="N"/>
    <x v="3"/>
    <n v="2"/>
    <x v="1"/>
    <x v="0"/>
    <x v="53"/>
    <n v="0.5"/>
    <n v="0.05"/>
    <n v="0.16500000000000001"/>
    <m/>
    <x v="7"/>
    <n v="8.3841463414634091E-4"/>
    <n v="83.841463414634092"/>
    <m/>
    <m/>
    <m/>
  </r>
  <r>
    <s v="Population in TB compartment  LTBI, infected remotely with Drug-susceptible (DS) in HIV compartment  PLHIV not on ART, CD4&gt;200 and Female"/>
    <s v="N"/>
    <x v="3"/>
    <n v="1"/>
    <x v="1"/>
    <x v="1"/>
    <x v="54"/>
    <n v="0.5"/>
    <n v="0.05"/>
    <n v="0.16500000000000001"/>
    <m/>
    <x v="7"/>
    <n v="8.3841463414634091E-4"/>
    <n v="83.841463414634092"/>
    <m/>
    <m/>
    <m/>
  </r>
  <r>
    <s v="Population in TB compartment  LTBI, infected remotely with  Multidrug-resistant (MDR-TB) in HIV compartment  PLHIV not on ART, CD4&gt;200 and Female"/>
    <s v="N"/>
    <x v="3"/>
    <n v="2"/>
    <x v="1"/>
    <x v="1"/>
    <x v="55"/>
    <n v="0.5"/>
    <n v="0.05"/>
    <n v="0.16500000000000001"/>
    <m/>
    <x v="7"/>
    <n v="8.3841463414634091E-4"/>
    <n v="83.841463414634092"/>
    <m/>
    <m/>
    <m/>
  </r>
  <r>
    <s v="Population in TB compartment  LTBI, infected remotely with Drug-susceptible (DS) in HIV compartment  PLHIV not on ART, CD4≤200 and Male"/>
    <s v="N"/>
    <x v="3"/>
    <n v="1"/>
    <x v="2"/>
    <x v="0"/>
    <x v="56"/>
    <n v="0.5"/>
    <n v="0.05"/>
    <n v="5.3999999999999979E-2"/>
    <m/>
    <x v="8"/>
    <n v="2.7439024390243878E-4"/>
    <n v="27.43902439024388"/>
    <m/>
    <m/>
    <m/>
  </r>
  <r>
    <s v="Population in TB compartment  LTBI, infected remotely with  Multidrug-resistant (MDR-TB) in HIV compartment  PLHIV not on ART, CD4≤200 and Male"/>
    <s v="N"/>
    <x v="3"/>
    <n v="2"/>
    <x v="2"/>
    <x v="0"/>
    <x v="57"/>
    <n v="0.5"/>
    <n v="0.05"/>
    <n v="5.3999999999999979E-2"/>
    <m/>
    <x v="8"/>
    <n v="2.7439024390243878E-4"/>
    <n v="27.43902439024388"/>
    <m/>
    <m/>
    <m/>
  </r>
  <r>
    <s v="Population in TB compartment  LTBI, infected remotely with Drug-susceptible (DS) in HIV compartment  PLHIV not on ART, CD4≤200 and Female"/>
    <s v="N"/>
    <x v="3"/>
    <n v="1"/>
    <x v="2"/>
    <x v="1"/>
    <x v="58"/>
    <n v="0.5"/>
    <n v="0.05"/>
    <n v="5.3999999999999979E-2"/>
    <m/>
    <x v="8"/>
    <n v="2.7439024390243878E-4"/>
    <n v="27.43902439024388"/>
    <m/>
    <m/>
    <m/>
  </r>
  <r>
    <s v="Population in TB compartment  LTBI, infected remotely with  Multidrug-resistant (MDR-TB) in HIV compartment  PLHIV not on ART, CD4≤200 and Female"/>
    <s v="N"/>
    <x v="3"/>
    <n v="2"/>
    <x v="2"/>
    <x v="1"/>
    <x v="59"/>
    <n v="0.5"/>
    <n v="0.05"/>
    <n v="5.3999999999999979E-2"/>
    <m/>
    <x v="8"/>
    <n v="2.7439024390243878E-4"/>
    <n v="27.43902439024388"/>
    <m/>
    <m/>
    <m/>
  </r>
  <r>
    <s v="Population in TB compartment  LTBI, infected remotely with Drug-susceptible (DS) in HIV compartment  PLHIV and on ART and Male"/>
    <s v="N"/>
    <x v="3"/>
    <n v="1"/>
    <x v="3"/>
    <x v="0"/>
    <x v="60"/>
    <n v="0.5"/>
    <n v="0.05"/>
    <n v="8.1000000000000003E-2"/>
    <m/>
    <x v="9"/>
    <n v="4.1158536585365831E-4"/>
    <n v="41.15853658536583"/>
    <m/>
    <m/>
    <m/>
  </r>
  <r>
    <s v="Population in TB compartment  LTBI, infected remotely with  Multidrug-resistant (MDR-TB) in HIV compartment  PLHIV and on ART and Male"/>
    <s v="N"/>
    <x v="3"/>
    <n v="2"/>
    <x v="3"/>
    <x v="0"/>
    <x v="61"/>
    <n v="0.5"/>
    <n v="0.05"/>
    <n v="8.1000000000000003E-2"/>
    <m/>
    <x v="9"/>
    <n v="4.1158536585365831E-4"/>
    <n v="41.15853658536583"/>
    <m/>
    <m/>
    <m/>
  </r>
  <r>
    <s v="Population in TB compartment  LTBI, infected remotely with Drug-susceptible (DS) in HIV compartment  PLHIV and on ART and Female"/>
    <s v="N"/>
    <x v="3"/>
    <n v="1"/>
    <x v="3"/>
    <x v="1"/>
    <x v="62"/>
    <n v="0.5"/>
    <n v="0.05"/>
    <n v="8.1000000000000003E-2"/>
    <m/>
    <x v="9"/>
    <n v="4.1158536585365831E-4"/>
    <n v="41.15853658536583"/>
    <m/>
    <m/>
    <m/>
  </r>
  <r>
    <s v="Population in TB compartment  LTBI, infected remotely with  Multidrug-resistant (MDR-TB) in HIV compartment  PLHIV and on ART and Female"/>
    <s v="N"/>
    <x v="3"/>
    <n v="2"/>
    <x v="3"/>
    <x v="1"/>
    <x v="63"/>
    <n v="0.5"/>
    <n v="0.05"/>
    <n v="8.1000000000000003E-2"/>
    <m/>
    <x v="9"/>
    <n v="4.1158536585365831E-4"/>
    <n v="41.15853658536583"/>
    <m/>
    <m/>
    <m/>
  </r>
  <r>
    <s v="Population in TB compartment  LTBI, on IPT with Drug-susceptible (DS) in HIV compartment  HIV-negative and Male"/>
    <s v="N"/>
    <x v="4"/>
    <n v="1"/>
    <x v="0"/>
    <x v="0"/>
    <x v="64"/>
    <n v="0.49"/>
    <n v="0.95"/>
    <n v="0.7"/>
    <m/>
    <x v="5"/>
    <n v="6.622967479674792E-2"/>
    <n v="6622.9674796747922"/>
    <m/>
    <m/>
    <m/>
  </r>
  <r>
    <s v="Population in TB compartment  LTBI, on IPT with  Multidrug-resistant (MDR-TB) in HIV compartment  HIV-negative and Male"/>
    <s v="N"/>
    <x v="4"/>
    <n v="2"/>
    <x v="0"/>
    <x v="0"/>
    <x v="65"/>
    <n v="0.49"/>
    <n v="0.05"/>
    <n v="0.7"/>
    <m/>
    <x v="6"/>
    <n v="3.4857723577235745E-3"/>
    <n v="348.57723577235748"/>
    <m/>
    <m/>
    <m/>
  </r>
  <r>
    <s v="Population in TB compartment  LTBI, on IPT with Drug-susceptible (DS) in HIV compartment  HIV-negative and Female"/>
    <s v="N"/>
    <x v="4"/>
    <n v="1"/>
    <x v="0"/>
    <x v="1"/>
    <x v="66"/>
    <n v="0.49"/>
    <n v="0.95"/>
    <n v="0.7"/>
    <m/>
    <x v="5"/>
    <n v="6.622967479674792E-2"/>
    <n v="6622.9674796747922"/>
    <m/>
    <m/>
    <m/>
  </r>
  <r>
    <s v="Population in TB compartment  LTBI, on IPT with  Multidrug-resistant (MDR-TB) in HIV compartment  HIV-negative and Female"/>
    <s v="N"/>
    <x v="4"/>
    <n v="2"/>
    <x v="0"/>
    <x v="1"/>
    <x v="67"/>
    <n v="0.49"/>
    <n v="0.05"/>
    <n v="0.7"/>
    <m/>
    <x v="6"/>
    <n v="3.4857723577235745E-3"/>
    <n v="348.57723577235748"/>
    <m/>
    <m/>
    <m/>
  </r>
  <r>
    <s v="Population in TB compartment  LTBI, on IPT with Drug-susceptible (DS) in HIV compartment  PLHIV not on ART, CD4&gt;200 and Male"/>
    <s v="N"/>
    <x v="4"/>
    <n v="1"/>
    <x v="1"/>
    <x v="0"/>
    <x v="68"/>
    <n v="0.5"/>
    <n v="0.05"/>
    <n v="0.16500000000000001"/>
    <m/>
    <x v="7"/>
    <n v="8.3841463414634091E-4"/>
    <n v="83.841463414634092"/>
    <m/>
    <m/>
    <m/>
  </r>
  <r>
    <s v="Population in TB compartment  LTBI, on IPT with  Multidrug-resistant (MDR-TB) in HIV compartment  PLHIV not on ART, CD4&gt;200 and Male"/>
    <s v="N"/>
    <x v="4"/>
    <n v="2"/>
    <x v="1"/>
    <x v="0"/>
    <x v="69"/>
    <n v="0.5"/>
    <n v="0.05"/>
    <n v="0.16500000000000001"/>
    <m/>
    <x v="7"/>
    <n v="8.3841463414634091E-4"/>
    <n v="83.841463414634092"/>
    <m/>
    <m/>
    <m/>
  </r>
  <r>
    <s v="Population in TB compartment  LTBI, on IPT with Drug-susceptible (DS) in HIV compartment  PLHIV not on ART, CD4&gt;200 and Female"/>
    <s v="N"/>
    <x v="4"/>
    <n v="1"/>
    <x v="1"/>
    <x v="1"/>
    <x v="70"/>
    <n v="0.5"/>
    <n v="0.05"/>
    <n v="0.16500000000000001"/>
    <m/>
    <x v="7"/>
    <n v="8.3841463414634091E-4"/>
    <n v="83.841463414634092"/>
    <m/>
    <m/>
    <m/>
  </r>
  <r>
    <s v="Population in TB compartment  LTBI, on IPT with  Multidrug-resistant (MDR-TB) in HIV compartment  PLHIV not on ART, CD4&gt;200 and Female"/>
    <s v="N"/>
    <x v="4"/>
    <n v="2"/>
    <x v="1"/>
    <x v="1"/>
    <x v="71"/>
    <n v="0.5"/>
    <n v="0.05"/>
    <n v="0.16500000000000001"/>
    <m/>
    <x v="7"/>
    <n v="8.3841463414634091E-4"/>
    <n v="83.841463414634092"/>
    <m/>
    <m/>
    <m/>
  </r>
  <r>
    <s v="Population in TB compartment  LTBI, on IPT with Drug-susceptible (DS) in HIV compartment  PLHIV not on ART, CD4≤200 and Male"/>
    <s v="N"/>
    <x v="4"/>
    <n v="1"/>
    <x v="2"/>
    <x v="0"/>
    <x v="72"/>
    <n v="0.5"/>
    <n v="0.05"/>
    <n v="5.3999999999999979E-2"/>
    <m/>
    <x v="8"/>
    <n v="2.7439024390243878E-4"/>
    <n v="27.43902439024388"/>
    <m/>
    <m/>
    <m/>
  </r>
  <r>
    <s v="Population in TB compartment  LTBI, on IPT with  Multidrug-resistant (MDR-TB) in HIV compartment  PLHIV not on ART, CD4≤200 and Male"/>
    <s v="N"/>
    <x v="4"/>
    <n v="2"/>
    <x v="2"/>
    <x v="0"/>
    <x v="73"/>
    <n v="0.5"/>
    <n v="0.05"/>
    <n v="5.3999999999999979E-2"/>
    <m/>
    <x v="8"/>
    <n v="2.7439024390243878E-4"/>
    <n v="27.43902439024388"/>
    <m/>
    <m/>
    <m/>
  </r>
  <r>
    <s v="Population in TB compartment  LTBI, on IPT with Drug-susceptible (DS) in HIV compartment  PLHIV not on ART, CD4≤200 and Female"/>
    <s v="N"/>
    <x v="4"/>
    <n v="1"/>
    <x v="2"/>
    <x v="1"/>
    <x v="74"/>
    <n v="0.5"/>
    <n v="0.05"/>
    <n v="5.3999999999999979E-2"/>
    <m/>
    <x v="8"/>
    <n v="2.7439024390243878E-4"/>
    <n v="27.43902439024388"/>
    <m/>
    <m/>
    <m/>
  </r>
  <r>
    <s v="Population in TB compartment  LTBI, on IPT with  Multidrug-resistant (MDR-TB) in HIV compartment  PLHIV not on ART, CD4≤200 and Female"/>
    <s v="N"/>
    <x v="4"/>
    <n v="2"/>
    <x v="2"/>
    <x v="1"/>
    <x v="75"/>
    <n v="0.5"/>
    <n v="0.05"/>
    <n v="5.3999999999999979E-2"/>
    <m/>
    <x v="8"/>
    <n v="2.7439024390243878E-4"/>
    <n v="27.43902439024388"/>
    <m/>
    <m/>
    <m/>
  </r>
  <r>
    <s v="Population in TB compartment  LTBI, on IPT with Drug-susceptible (DS) in HIV compartment  PLHIV and on ART and Male"/>
    <s v="N"/>
    <x v="4"/>
    <n v="1"/>
    <x v="3"/>
    <x v="0"/>
    <x v="76"/>
    <n v="0.5"/>
    <n v="0.05"/>
    <n v="8.1000000000000003E-2"/>
    <m/>
    <x v="9"/>
    <n v="4.1158536585365831E-4"/>
    <n v="41.15853658536583"/>
    <m/>
    <m/>
    <m/>
  </r>
  <r>
    <s v="Population in TB compartment  LTBI, on IPT with  Multidrug-resistant (MDR-TB) in HIV compartment  PLHIV and on ART and Male"/>
    <s v="N"/>
    <x v="4"/>
    <n v="2"/>
    <x v="3"/>
    <x v="0"/>
    <x v="77"/>
    <n v="0.5"/>
    <n v="0.05"/>
    <n v="8.1000000000000003E-2"/>
    <m/>
    <x v="9"/>
    <n v="4.1158536585365831E-4"/>
    <n v="41.15853658536583"/>
    <m/>
    <m/>
    <m/>
  </r>
  <r>
    <s v="Population in TB compartment  LTBI, on IPT with Drug-susceptible (DS) in HIV compartment  PLHIV and on ART and Female"/>
    <s v="N"/>
    <x v="4"/>
    <n v="1"/>
    <x v="3"/>
    <x v="1"/>
    <x v="78"/>
    <n v="0.5"/>
    <n v="0.05"/>
    <n v="8.1000000000000003E-2"/>
    <m/>
    <x v="9"/>
    <n v="4.1158536585365831E-4"/>
    <n v="41.15853658536583"/>
    <m/>
    <m/>
    <m/>
  </r>
  <r>
    <s v="Population in TB compartment  LTBI, on IPT with  Multidrug-resistant (MDR-TB) in HIV compartment  PLHIV and on ART and Female"/>
    <s v="N"/>
    <x v="4"/>
    <n v="2"/>
    <x v="3"/>
    <x v="1"/>
    <x v="79"/>
    <n v="0.5"/>
    <n v="0.05"/>
    <n v="8.1000000000000003E-2"/>
    <m/>
    <x v="9"/>
    <n v="4.1158536585365831E-4"/>
    <n v="41.15853658536583"/>
    <m/>
    <m/>
    <m/>
  </r>
  <r>
    <s v="Population in TB compartment  Active with Drug-susceptible (DS) in HIV compartment  HIV-negative and Male"/>
    <s v="N"/>
    <x v="5"/>
    <n v="1"/>
    <x v="0"/>
    <x v="0"/>
    <x v="80"/>
    <n v="0.01"/>
    <n v="0.95"/>
    <n v="0.7"/>
    <m/>
    <x v="10"/>
    <n v="1.3516260162601615E-3"/>
    <n v="135.16260162601614"/>
    <m/>
    <m/>
    <m/>
  </r>
  <r>
    <s v="Population in TB compartment  Active with  Multidrug-resistant (MDR-TB) in HIV compartment  HIV-negative and Male"/>
    <s v="N"/>
    <x v="5"/>
    <n v="2"/>
    <x v="0"/>
    <x v="0"/>
    <x v="81"/>
    <n v="0.01"/>
    <n v="0.05"/>
    <n v="0.7"/>
    <m/>
    <x v="11"/>
    <n v="7.1138211382113767E-5"/>
    <n v="7.1138211382113763"/>
    <m/>
    <m/>
    <m/>
  </r>
  <r>
    <s v="Population in TB compartment  Active with Drug-susceptible (DS) in HIV compartment  HIV-negative and Female"/>
    <s v="N"/>
    <x v="5"/>
    <n v="1"/>
    <x v="0"/>
    <x v="1"/>
    <x v="82"/>
    <n v="0.01"/>
    <n v="0.95"/>
    <n v="0.7"/>
    <m/>
    <x v="10"/>
    <n v="1.3516260162601615E-3"/>
    <n v="135.16260162601614"/>
    <m/>
    <m/>
    <m/>
  </r>
  <r>
    <s v="Population in TB compartment  Active with  Multidrug-resistant (MDR-TB) in HIV compartment  HIV-negative and Female"/>
    <s v="N"/>
    <x v="5"/>
    <n v="2"/>
    <x v="0"/>
    <x v="1"/>
    <x v="83"/>
    <n v="0.01"/>
    <n v="0.05"/>
    <n v="0.7"/>
    <m/>
    <x v="11"/>
    <n v="7.1138211382113767E-5"/>
    <n v="7.1138211382113763"/>
    <m/>
    <m/>
    <m/>
  </r>
  <r>
    <s v="Population in TB compartment  Active with Drug-susceptible (DS) in HIV compartment  PLHIV not on ART, CD4&gt;200 and Male"/>
    <s v="N"/>
    <x v="5"/>
    <n v="1"/>
    <x v="1"/>
    <x v="0"/>
    <x v="84"/>
    <n v="0.6"/>
    <n v="0.05"/>
    <n v="0.16500000000000001"/>
    <m/>
    <x v="12"/>
    <n v="1.0060975609756091E-3"/>
    <n v="100.60975609756092"/>
    <m/>
    <m/>
    <m/>
  </r>
  <r>
    <s v="Population in TB compartment  Active with  Multidrug-resistant (MDR-TB) in HIV compartment  PLHIV not on ART, CD4&gt;200 and Male"/>
    <s v="N"/>
    <x v="5"/>
    <n v="2"/>
    <x v="1"/>
    <x v="0"/>
    <x v="85"/>
    <n v="0.6"/>
    <n v="0.05"/>
    <n v="0.16500000000000001"/>
    <m/>
    <x v="12"/>
    <n v="1.0060975609756091E-3"/>
    <n v="100.60975609756092"/>
    <m/>
    <m/>
    <m/>
  </r>
  <r>
    <s v="Population in TB compartment  Active with Drug-susceptible (DS) in HIV compartment  PLHIV not on ART, CD4&gt;200 and Female"/>
    <s v="N"/>
    <x v="5"/>
    <n v="1"/>
    <x v="1"/>
    <x v="1"/>
    <x v="86"/>
    <n v="0.8"/>
    <n v="0.05"/>
    <n v="0.16500000000000001"/>
    <m/>
    <x v="13"/>
    <n v="1.3414634146341458E-3"/>
    <n v="134.14634146341459"/>
    <m/>
    <m/>
    <m/>
  </r>
  <r>
    <s v="Population in TB compartment  Active with  Multidrug-resistant (MDR-TB) in HIV compartment  PLHIV not on ART, CD4&gt;200 and Female"/>
    <s v="N"/>
    <x v="5"/>
    <n v="2"/>
    <x v="1"/>
    <x v="1"/>
    <x v="87"/>
    <n v="0.8"/>
    <n v="0.05"/>
    <n v="0.16500000000000001"/>
    <m/>
    <x v="13"/>
    <n v="1.3414634146341458E-3"/>
    <n v="134.14634146341459"/>
    <m/>
    <m/>
    <m/>
  </r>
  <r>
    <s v="Population in TB compartment  Active with Drug-susceptible (DS) in HIV compartment  PLHIV not on ART, CD4≤200 and Male"/>
    <s v="N"/>
    <x v="5"/>
    <n v="1"/>
    <x v="2"/>
    <x v="0"/>
    <x v="88"/>
    <n v="0.6"/>
    <n v="0.05"/>
    <n v="5.3999999999999979E-2"/>
    <m/>
    <x v="14"/>
    <n v="3.2926829268292647E-4"/>
    <n v="32.92682926829265"/>
    <m/>
    <m/>
    <m/>
  </r>
  <r>
    <s v="Population in TB compartment  Active with  Multidrug-resistant (MDR-TB) in HIV compartment  PLHIV not on ART, CD4≤200 and Male"/>
    <s v="N"/>
    <x v="5"/>
    <n v="2"/>
    <x v="2"/>
    <x v="0"/>
    <x v="89"/>
    <n v="0.6"/>
    <n v="0.05"/>
    <n v="5.3999999999999979E-2"/>
    <m/>
    <x v="14"/>
    <n v="3.2926829268292647E-4"/>
    <n v="32.92682926829265"/>
    <m/>
    <m/>
    <m/>
  </r>
  <r>
    <s v="Population in TB compartment  Active with Drug-susceptible (DS) in HIV compartment  PLHIV not on ART, CD4≤200 and Female"/>
    <s v="N"/>
    <x v="5"/>
    <n v="1"/>
    <x v="2"/>
    <x v="1"/>
    <x v="90"/>
    <n v="0.8"/>
    <n v="0.05"/>
    <n v="5.3999999999999979E-2"/>
    <m/>
    <x v="15"/>
    <n v="4.3902439024390207E-4"/>
    <n v="43.902439024390205"/>
    <m/>
    <m/>
    <m/>
  </r>
  <r>
    <s v="Population in TB compartment  Active with  Multidrug-resistant (MDR-TB) in HIV compartment  PLHIV not on ART, CD4≤200 and Female"/>
    <s v="N"/>
    <x v="5"/>
    <n v="2"/>
    <x v="2"/>
    <x v="1"/>
    <x v="91"/>
    <n v="0.8"/>
    <n v="0.05"/>
    <n v="5.3999999999999979E-2"/>
    <m/>
    <x v="15"/>
    <n v="4.3902439024390207E-4"/>
    <n v="43.902439024390205"/>
    <m/>
    <m/>
    <m/>
  </r>
  <r>
    <s v="Population in TB compartment  Active with Drug-susceptible (DS) in HIV compartment  PLHIV and on ART and Male"/>
    <s v="N"/>
    <x v="5"/>
    <n v="1"/>
    <x v="3"/>
    <x v="0"/>
    <x v="92"/>
    <n v="0.6"/>
    <n v="0.05"/>
    <n v="8.1000000000000003E-2"/>
    <m/>
    <x v="16"/>
    <n v="4.9390243902438982E-4"/>
    <n v="49.390243902438982"/>
    <m/>
    <m/>
    <m/>
  </r>
  <r>
    <s v="Population in TB compartment  Active with  Multidrug-resistant (MDR-TB) in HIV compartment  PLHIV and on ART and Male"/>
    <s v="N"/>
    <x v="5"/>
    <n v="2"/>
    <x v="3"/>
    <x v="0"/>
    <x v="93"/>
    <n v="0.6"/>
    <n v="0.05"/>
    <n v="8.1000000000000003E-2"/>
    <m/>
    <x v="16"/>
    <n v="4.9390243902438982E-4"/>
    <n v="49.390243902438982"/>
    <m/>
    <m/>
    <m/>
  </r>
  <r>
    <s v="Population in TB compartment  Active with Drug-susceptible (DS) in HIV compartment  PLHIV and on ART and Female"/>
    <s v="N"/>
    <x v="5"/>
    <n v="1"/>
    <x v="3"/>
    <x v="1"/>
    <x v="94"/>
    <n v="0.8"/>
    <n v="0.05"/>
    <n v="8.1000000000000003E-2"/>
    <m/>
    <x v="17"/>
    <n v="6.5853658536585338E-4"/>
    <n v="65.853658536585343"/>
    <m/>
    <m/>
    <m/>
  </r>
  <r>
    <s v="Population in TB compartment  Active with  Multidrug-resistant (MDR-TB) in HIV compartment  PLHIV and on ART and Female"/>
    <s v="N"/>
    <x v="5"/>
    <n v="2"/>
    <x v="3"/>
    <x v="1"/>
    <x v="95"/>
    <n v="0.8"/>
    <n v="0.05"/>
    <n v="8.1000000000000003E-2"/>
    <m/>
    <x v="17"/>
    <n v="6.5853658536585338E-4"/>
    <n v="65.853658536585343"/>
    <m/>
    <m/>
    <m/>
  </r>
  <r>
    <s v="Population in TB compartment  Recovered/Treated with Drug-susceptible (DS) in HIV compartment  HIV-negative and Male"/>
    <s v="N"/>
    <x v="6"/>
    <n v="1"/>
    <x v="0"/>
    <x v="0"/>
    <x v="96"/>
    <n v="0"/>
    <n v="0.95"/>
    <n v="0.7"/>
    <m/>
    <x v="1"/>
    <n v="0"/>
    <n v="0"/>
    <m/>
    <m/>
    <m/>
  </r>
  <r>
    <s v="Population in TB compartment  Recovered/Treated with  Multidrug-resistant (MDR-TB) in HIV compartment  HIV-negative and Male"/>
    <s v="N"/>
    <x v="6"/>
    <n v="2"/>
    <x v="0"/>
    <x v="0"/>
    <x v="97"/>
    <n v="0"/>
    <n v="0.05"/>
    <n v="0.7"/>
    <m/>
    <x v="1"/>
    <n v="0"/>
    <n v="0"/>
    <m/>
    <m/>
    <m/>
  </r>
  <r>
    <s v="Population in TB compartment  Recovered/Treated with Drug-susceptible (DS) in HIV compartment  HIV-negative and Female"/>
    <s v="N"/>
    <x v="6"/>
    <n v="1"/>
    <x v="0"/>
    <x v="1"/>
    <x v="98"/>
    <n v="0"/>
    <n v="0.95"/>
    <n v="0.7"/>
    <m/>
    <x v="1"/>
    <n v="0"/>
    <n v="0"/>
    <m/>
    <m/>
    <m/>
  </r>
  <r>
    <s v="Population in TB compartment  Recovered/Treated with  Multidrug-resistant (MDR-TB) in HIV compartment  HIV-negative and Female"/>
    <s v="N"/>
    <x v="6"/>
    <n v="2"/>
    <x v="0"/>
    <x v="1"/>
    <x v="99"/>
    <n v="0"/>
    <n v="0.05"/>
    <n v="0.7"/>
    <m/>
    <x v="1"/>
    <n v="0"/>
    <n v="0"/>
    <m/>
    <m/>
    <m/>
  </r>
  <r>
    <s v="Population in TB compartment  Recovered/Treated with Drug-susceptible (DS) in HIV compartment  PLHIV not on ART, CD4&gt;200 and Male"/>
    <s v="N"/>
    <x v="6"/>
    <n v="1"/>
    <x v="1"/>
    <x v="0"/>
    <x v="100"/>
    <n v="0"/>
    <n v="0.05"/>
    <n v="0.16500000000000001"/>
    <m/>
    <x v="1"/>
    <n v="0"/>
    <n v="0"/>
    <m/>
    <m/>
    <m/>
  </r>
  <r>
    <s v="Population in TB compartment  Recovered/Treated with  Multidrug-resistant (MDR-TB) in HIV compartment  PLHIV not on ART, CD4&gt;200 and Male"/>
    <s v="N"/>
    <x v="6"/>
    <n v="2"/>
    <x v="1"/>
    <x v="0"/>
    <x v="101"/>
    <n v="0"/>
    <n v="0.05"/>
    <n v="0.16500000000000001"/>
    <m/>
    <x v="1"/>
    <n v="0"/>
    <n v="0"/>
    <m/>
    <m/>
    <m/>
  </r>
  <r>
    <s v="Population in TB compartment  Recovered/Treated with Drug-susceptible (DS) in HIV compartment  PLHIV not on ART, CD4&gt;200 and Female"/>
    <s v="N"/>
    <x v="6"/>
    <n v="1"/>
    <x v="1"/>
    <x v="1"/>
    <x v="102"/>
    <n v="0"/>
    <n v="0.05"/>
    <n v="0.16500000000000001"/>
    <m/>
    <x v="1"/>
    <n v="0"/>
    <n v="0"/>
    <m/>
    <m/>
    <m/>
  </r>
  <r>
    <s v="Population in TB compartment  Recovered/Treated with  Multidrug-resistant (MDR-TB) in HIV compartment  PLHIV not on ART, CD4&gt;200 and Female"/>
    <s v="N"/>
    <x v="6"/>
    <n v="2"/>
    <x v="1"/>
    <x v="1"/>
    <x v="103"/>
    <n v="0"/>
    <n v="0.05"/>
    <n v="0.16500000000000001"/>
    <m/>
    <x v="1"/>
    <n v="0"/>
    <n v="0"/>
    <m/>
    <m/>
    <m/>
  </r>
  <r>
    <s v="Population in TB compartment  Recovered/Treated with Drug-susceptible (DS) in HIV compartment  PLHIV not on ART, CD4≤200 and Male"/>
    <s v="N"/>
    <x v="6"/>
    <n v="1"/>
    <x v="2"/>
    <x v="0"/>
    <x v="104"/>
    <n v="0"/>
    <n v="0.05"/>
    <n v="5.3999999999999979E-2"/>
    <m/>
    <x v="1"/>
    <n v="0"/>
    <n v="0"/>
    <m/>
    <m/>
    <m/>
  </r>
  <r>
    <s v="Population in TB compartment  Recovered/Treated with  Multidrug-resistant (MDR-TB) in HIV compartment  PLHIV not on ART, CD4≤200 and Male"/>
    <s v="N"/>
    <x v="6"/>
    <n v="2"/>
    <x v="2"/>
    <x v="0"/>
    <x v="105"/>
    <n v="0"/>
    <n v="0.05"/>
    <n v="5.3999999999999979E-2"/>
    <m/>
    <x v="1"/>
    <n v="0"/>
    <n v="0"/>
    <m/>
    <m/>
    <m/>
  </r>
  <r>
    <s v="Population in TB compartment  Recovered/Treated with Drug-susceptible (DS) in HIV compartment  PLHIV not on ART, CD4≤200 and Female"/>
    <s v="N"/>
    <x v="6"/>
    <n v="1"/>
    <x v="2"/>
    <x v="1"/>
    <x v="106"/>
    <n v="0"/>
    <n v="0.05"/>
    <n v="5.3999999999999979E-2"/>
    <m/>
    <x v="1"/>
    <n v="0"/>
    <n v="0"/>
    <m/>
    <m/>
    <m/>
  </r>
  <r>
    <s v="Population in TB compartment  Recovered/Treated with  Multidrug-resistant (MDR-TB) in HIV compartment  PLHIV not on ART, CD4≤200 and Female"/>
    <s v="N"/>
    <x v="6"/>
    <n v="2"/>
    <x v="2"/>
    <x v="1"/>
    <x v="107"/>
    <n v="0"/>
    <n v="0.05"/>
    <n v="5.3999999999999979E-2"/>
    <m/>
    <x v="1"/>
    <n v="0"/>
    <n v="0"/>
    <m/>
    <m/>
    <m/>
  </r>
  <r>
    <s v="Population in TB compartment  Recovered/Treated with Drug-susceptible (DS) in HIV compartment  PLHIV and on ART and Male"/>
    <s v="N"/>
    <x v="6"/>
    <n v="1"/>
    <x v="3"/>
    <x v="0"/>
    <x v="108"/>
    <n v="0"/>
    <n v="0.05"/>
    <n v="8.1000000000000003E-2"/>
    <m/>
    <x v="1"/>
    <n v="0"/>
    <n v="0"/>
    <m/>
    <m/>
    <m/>
  </r>
  <r>
    <s v="Population in TB compartment  Recovered/Treated with  Multidrug-resistant (MDR-TB) in HIV compartment  PLHIV and on ART and Male"/>
    <s v="N"/>
    <x v="6"/>
    <n v="2"/>
    <x v="3"/>
    <x v="0"/>
    <x v="109"/>
    <n v="0"/>
    <n v="0.05"/>
    <n v="8.1000000000000003E-2"/>
    <m/>
    <x v="1"/>
    <n v="0"/>
    <n v="0"/>
    <m/>
    <m/>
    <m/>
  </r>
  <r>
    <s v="Population in TB compartment  Recovered/Treated with Drug-susceptible (DS) in HIV compartment  PLHIV and on ART and Female"/>
    <s v="N"/>
    <x v="6"/>
    <n v="1"/>
    <x v="3"/>
    <x v="1"/>
    <x v="110"/>
    <n v="0"/>
    <n v="0.05"/>
    <n v="8.1000000000000003E-2"/>
    <m/>
    <x v="1"/>
    <n v="0"/>
    <n v="0"/>
    <m/>
    <m/>
    <m/>
  </r>
  <r>
    <s v="Population in TB compartment  Recovered/Treated with  Multidrug-resistant (MDR-TB) in HIV compartment  PLHIV and on ART and Female"/>
    <s v="N"/>
    <x v="6"/>
    <n v="2"/>
    <x v="3"/>
    <x v="1"/>
    <x v="111"/>
    <n v="0"/>
    <n v="0.05"/>
    <n v="8.1000000000000003E-2"/>
    <m/>
    <x v="1"/>
    <n v="0"/>
    <n v="0"/>
    <m/>
    <m/>
    <m/>
  </r>
  <r>
    <s v="Population in TB compartment  LTBI, after IPT with Drug-susceptible (DS) in HIV compartment  HIV-negative and Male"/>
    <s v="N"/>
    <x v="7"/>
    <n v="1"/>
    <x v="0"/>
    <x v="0"/>
    <x v="112"/>
    <n v="0.49"/>
    <n v="0.95"/>
    <n v="0.7"/>
    <m/>
    <x v="5"/>
    <n v="6.622967479674792E-2"/>
    <n v="6622.9674796747922"/>
    <m/>
    <m/>
    <m/>
  </r>
  <r>
    <s v="Population in TB compartment  LTBI, after IPT with  Multidrug-resistant (MDR-TB) in HIV compartment  HIV-negative and Male"/>
    <s v="N"/>
    <x v="7"/>
    <n v="2"/>
    <x v="0"/>
    <x v="0"/>
    <x v="113"/>
    <n v="0.49"/>
    <n v="0.05"/>
    <n v="0.7"/>
    <m/>
    <x v="6"/>
    <n v="3.4857723577235745E-3"/>
    <n v="348.57723577235748"/>
    <m/>
    <m/>
    <m/>
  </r>
  <r>
    <s v="Population in TB compartment  LTBI, after IPT with Drug-susceptible (DS) in HIV compartment  HIV-negative and Female"/>
    <s v="N"/>
    <x v="7"/>
    <n v="1"/>
    <x v="0"/>
    <x v="1"/>
    <x v="114"/>
    <n v="0.49"/>
    <n v="0.95"/>
    <n v="0.7"/>
    <m/>
    <x v="5"/>
    <n v="6.622967479674792E-2"/>
    <n v="6622.9674796747922"/>
    <m/>
    <m/>
    <m/>
  </r>
  <r>
    <s v="Population in TB compartment  LTBI, after IPT with  Multidrug-resistant (MDR-TB) in HIV compartment  HIV-negative and Female"/>
    <s v="N"/>
    <x v="7"/>
    <n v="2"/>
    <x v="0"/>
    <x v="1"/>
    <x v="115"/>
    <n v="0.49"/>
    <n v="0.05"/>
    <n v="0.7"/>
    <m/>
    <x v="6"/>
    <n v="3.4857723577235745E-3"/>
    <n v="348.57723577235748"/>
    <m/>
    <m/>
    <m/>
  </r>
  <r>
    <s v="Population in TB compartment  LTBI, after IPT with Drug-susceptible (DS) in HIV compartment  PLHIV not on ART, CD4&gt;200 and Male"/>
    <s v="N"/>
    <x v="7"/>
    <n v="1"/>
    <x v="1"/>
    <x v="0"/>
    <x v="116"/>
    <n v="0.5"/>
    <n v="0.05"/>
    <n v="0.16500000000000001"/>
    <m/>
    <x v="7"/>
    <n v="8.3841463414634091E-4"/>
    <n v="83.841463414634092"/>
    <m/>
    <m/>
    <m/>
  </r>
  <r>
    <s v="Population in TB compartment  LTBI, after IPT with  Multidrug-resistant (MDR-TB) in HIV compartment  PLHIV not on ART, CD4&gt;200 and Male"/>
    <s v="N"/>
    <x v="7"/>
    <n v="2"/>
    <x v="1"/>
    <x v="0"/>
    <x v="117"/>
    <n v="0.5"/>
    <n v="0.05"/>
    <n v="0.16500000000000001"/>
    <m/>
    <x v="7"/>
    <n v="8.3841463414634091E-4"/>
    <n v="83.841463414634092"/>
    <m/>
    <m/>
    <m/>
  </r>
  <r>
    <s v="Population in TB compartment  LTBI, after IPT with Drug-susceptible (DS) in HIV compartment  PLHIV not on ART, CD4&gt;200 and Female"/>
    <s v="N"/>
    <x v="7"/>
    <n v="1"/>
    <x v="1"/>
    <x v="1"/>
    <x v="118"/>
    <n v="0.5"/>
    <n v="0.05"/>
    <n v="0.16500000000000001"/>
    <m/>
    <x v="7"/>
    <n v="8.3841463414634091E-4"/>
    <n v="83.841463414634092"/>
    <m/>
    <m/>
    <m/>
  </r>
  <r>
    <s v="Population in TB compartment  LTBI, after IPT with  Multidrug-resistant (MDR-TB) in HIV compartment  PLHIV not on ART, CD4&gt;200 and Female"/>
    <s v="N"/>
    <x v="7"/>
    <n v="2"/>
    <x v="1"/>
    <x v="1"/>
    <x v="119"/>
    <n v="0.5"/>
    <n v="0.05"/>
    <n v="0.16500000000000001"/>
    <m/>
    <x v="7"/>
    <n v="8.3841463414634091E-4"/>
    <n v="83.841463414634092"/>
    <m/>
    <m/>
    <m/>
  </r>
  <r>
    <s v="Population in TB compartment  LTBI, after IPT with Drug-susceptible (DS) in HIV compartment  PLHIV not on ART, CD4≤200 and Male"/>
    <s v="N"/>
    <x v="7"/>
    <n v="1"/>
    <x v="2"/>
    <x v="0"/>
    <x v="120"/>
    <n v="0.5"/>
    <n v="0.05"/>
    <n v="5.3999999999999979E-2"/>
    <m/>
    <x v="8"/>
    <n v="2.7439024390243878E-4"/>
    <n v="27.43902439024388"/>
    <m/>
    <m/>
    <m/>
  </r>
  <r>
    <s v="Population in TB compartment  LTBI, after IPT with  Multidrug-resistant (MDR-TB) in HIV compartment  PLHIV not on ART, CD4≤200 and Male"/>
    <s v="N"/>
    <x v="7"/>
    <n v="2"/>
    <x v="2"/>
    <x v="0"/>
    <x v="121"/>
    <n v="0.5"/>
    <n v="0.05"/>
    <n v="5.3999999999999979E-2"/>
    <m/>
    <x v="8"/>
    <n v="2.7439024390243878E-4"/>
    <n v="27.43902439024388"/>
    <m/>
    <m/>
    <m/>
  </r>
  <r>
    <s v="Population in TB compartment  LTBI, after IPT with Drug-susceptible (DS) in HIV compartment  PLHIV not on ART, CD4≤200 and Female"/>
    <s v="N"/>
    <x v="7"/>
    <n v="1"/>
    <x v="2"/>
    <x v="1"/>
    <x v="122"/>
    <n v="0.5"/>
    <n v="0.05"/>
    <n v="5.3999999999999979E-2"/>
    <m/>
    <x v="8"/>
    <n v="2.7439024390243878E-4"/>
    <n v="27.43902439024388"/>
    <m/>
    <m/>
    <m/>
  </r>
  <r>
    <s v="Population in TB compartment  LTBI, after IPT with  Multidrug-resistant (MDR-TB) in HIV compartment  PLHIV not on ART, CD4≤200 and Female"/>
    <s v="N"/>
    <x v="7"/>
    <n v="2"/>
    <x v="2"/>
    <x v="1"/>
    <x v="123"/>
    <n v="0.5"/>
    <n v="0.05"/>
    <n v="5.3999999999999979E-2"/>
    <m/>
    <x v="8"/>
    <n v="2.7439024390243878E-4"/>
    <n v="27.43902439024388"/>
    <m/>
    <m/>
    <m/>
  </r>
  <r>
    <s v="Population in TB compartment  LTBI, after IPT with Drug-susceptible (DS) in HIV compartment  PLHIV and on ART and Male"/>
    <s v="N"/>
    <x v="7"/>
    <n v="1"/>
    <x v="3"/>
    <x v="0"/>
    <x v="124"/>
    <n v="0.5"/>
    <n v="0.05"/>
    <n v="8.1000000000000003E-2"/>
    <m/>
    <x v="9"/>
    <n v="4.1158536585365831E-4"/>
    <n v="41.15853658536583"/>
    <m/>
    <m/>
    <m/>
  </r>
  <r>
    <s v="Population in TB compartment  LTBI, after IPT with  Multidrug-resistant (MDR-TB) in HIV compartment  PLHIV and on ART and Male"/>
    <s v="N"/>
    <x v="7"/>
    <n v="2"/>
    <x v="3"/>
    <x v="0"/>
    <x v="125"/>
    <n v="0.5"/>
    <n v="0.05"/>
    <n v="8.1000000000000003E-2"/>
    <m/>
    <x v="9"/>
    <n v="4.1158536585365831E-4"/>
    <n v="41.15853658536583"/>
    <m/>
    <m/>
    <m/>
  </r>
  <r>
    <s v="Population in TB compartment  LTBI, after IPT with Drug-susceptible (DS) in HIV compartment  PLHIV and on ART and Female"/>
    <s v="N"/>
    <x v="7"/>
    <n v="1"/>
    <x v="3"/>
    <x v="1"/>
    <x v="126"/>
    <n v="0.5"/>
    <n v="0.05"/>
    <n v="8.1000000000000003E-2"/>
    <m/>
    <x v="9"/>
    <n v="4.1158536585365831E-4"/>
    <n v="41.15853658536583"/>
    <m/>
    <m/>
    <m/>
  </r>
  <r>
    <s v="Population in TB compartment  LTBI, after IPT with  Multidrug-resistant (MDR-TB) in HIV compartment  PLHIV and on ART and Female"/>
    <s v="N"/>
    <x v="7"/>
    <n v="2"/>
    <x v="3"/>
    <x v="1"/>
    <x v="127"/>
    <n v="0.5"/>
    <n v="0.05"/>
    <n v="8.1000000000000003E-2"/>
    <m/>
    <x v="9"/>
    <n v="4.1158536585365831E-4"/>
    <n v="41.158536585365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72"/>
    </i>
    <i>
      <x v="73"/>
    </i>
    <i>
      <x v="74"/>
    </i>
    <i>
      <x v="75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Fact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sa.gov.za/publications/P0302/P03022019.pdf" TargetMode="External"/><Relationship Id="rId2" Type="http://schemas.openxmlformats.org/officeDocument/2006/relationships/hyperlink" Target="https://www.ncbi.nlm.nih.gov/pmc/articles/PMC4220127/" TargetMode="External"/><Relationship Id="rId1" Type="http://schemas.openxmlformats.org/officeDocument/2006/relationships/hyperlink" Target="https://www.ncbi.nlm.nih.gov/pubmed/25377332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"/>
  <sheetViews>
    <sheetView zoomScaleNormal="100" workbookViewId="0">
      <pane xSplit="10" ySplit="1" topLeftCell="K5" activePane="bottomRight" state="frozen"/>
      <selection pane="topRight" activeCell="I1" sqref="I1"/>
      <selection pane="bottomLeft" activeCell="A2" sqref="A2"/>
      <selection pane="bottomRight" activeCell="K17" sqref="K17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.33203125" style="10" customWidth="1"/>
    <col min="16" max="16384" width="8.83203125" style="10"/>
  </cols>
  <sheetData>
    <row r="1" spans="1:15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34" x14ac:dyDescent="0.2">
      <c r="A4" s="20" t="s">
        <v>345</v>
      </c>
      <c r="B4" s="9" t="str">
        <f t="shared" ref="B4:B27" si="1">CONCATENATE("Rate of populations moving from HIV negative to HIVPL CD4 &gt; 200 under policy ",VLOOKUP(I4,P_SET,2),"-",VLOOKUP(H4,G_SET,2))</f>
        <v>Rate of populations moving from HIV negative to HIVPL CD4 &gt; 200 under policy Standard (baseline)-Male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 t="shared" si="0"/>
        <v>eta_12,1(1)</v>
      </c>
      <c r="K4" s="23">
        <v>0.05</v>
      </c>
    </row>
    <row r="5" spans="1:15" ht="34" x14ac:dyDescent="0.2">
      <c r="A5" s="20" t="s">
        <v>346</v>
      </c>
      <c r="B5" s="9" t="str">
        <f t="shared" si="1"/>
        <v>Rate of populations moving from HIV negative to HIVPL CD4 &gt; 200 under policy Community ART-Male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 t="shared" si="0"/>
        <v>eta_12,1(2)</v>
      </c>
      <c r="K5" s="23">
        <v>0.05</v>
      </c>
      <c r="O5" s="10" t="s">
        <v>144</v>
      </c>
    </row>
    <row r="6" spans="1:15" ht="34" x14ac:dyDescent="0.2">
      <c r="A6" s="20" t="s">
        <v>347</v>
      </c>
      <c r="B6" s="9" t="str">
        <f t="shared" si="1"/>
        <v>Rate of populations moving from HIV negative to HIVPL CD4 &gt; 200 under policy Community ART + IPT-Male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 t="shared" si="0"/>
        <v>eta_12,1(3)</v>
      </c>
      <c r="K6" s="23">
        <v>0.05</v>
      </c>
      <c r="O6" s="10" t="s">
        <v>140</v>
      </c>
    </row>
    <row r="7" spans="1:15" ht="34" x14ac:dyDescent="0.2">
      <c r="A7" s="20" t="s">
        <v>345</v>
      </c>
      <c r="B7" s="9" t="str">
        <f t="shared" si="1"/>
        <v>Rate of populations moving from HIV negative to HIVPL CD4 &gt; 200 under policy Standard (baseline)-Male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 t="shared" si="0"/>
        <v>eta_23,1(1)</v>
      </c>
      <c r="K7" s="23">
        <v>0.2</v>
      </c>
    </row>
    <row r="8" spans="1:15" ht="34" x14ac:dyDescent="0.2">
      <c r="A8" s="20" t="s">
        <v>346</v>
      </c>
      <c r="B8" s="9" t="str">
        <f t="shared" si="1"/>
        <v>Rate of populations moving from HIV negative to HIVPL CD4 &gt; 200 under policy Community ART-Male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 t="shared" si="0"/>
        <v>eta_23,1(2)</v>
      </c>
      <c r="K8" s="23">
        <v>0.2</v>
      </c>
    </row>
    <row r="9" spans="1:15" ht="34" x14ac:dyDescent="0.2">
      <c r="A9" s="20" t="s">
        <v>347</v>
      </c>
      <c r="B9" s="9" t="str">
        <f t="shared" si="1"/>
        <v>Rate of populations moving from HIV negative to HIVPL CD4 &gt; 200 under policy Community ART + IPT-Male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 t="shared" si="0"/>
        <v>eta_23,1(3)</v>
      </c>
      <c r="K9" s="23">
        <v>0.2</v>
      </c>
      <c r="O9" s="10" t="s">
        <v>141</v>
      </c>
    </row>
    <row r="10" spans="1:15" ht="34" x14ac:dyDescent="0.2">
      <c r="A10" s="20" t="s">
        <v>345</v>
      </c>
      <c r="B10" s="9" t="str">
        <f t="shared" si="1"/>
        <v>Rate of populations moving from HIV negative to HIVPL CD4 &gt; 200 under policy Standard (baseline)-Male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 t="shared" si="0"/>
        <v>eta_24,1(1)</v>
      </c>
      <c r="K10" s="23">
        <v>0.4</v>
      </c>
    </row>
    <row r="11" spans="1:15" ht="34" x14ac:dyDescent="0.2">
      <c r="A11" s="20" t="s">
        <v>346</v>
      </c>
      <c r="B11" s="9" t="str">
        <f t="shared" si="1"/>
        <v>Rate of populations moving from HIV negative to HIVPL CD4 &gt; 200 under policy Community ART-Male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 t="shared" si="0"/>
        <v>eta_24,1(2)</v>
      </c>
      <c r="K11" s="23">
        <f>$K$120*'Indirect Model Parameters'!G6</f>
        <v>3.6300000000000004E-3</v>
      </c>
    </row>
    <row r="12" spans="1:15" ht="34" x14ac:dyDescent="0.2">
      <c r="A12" s="20" t="s">
        <v>347</v>
      </c>
      <c r="B12" s="9" t="str">
        <f t="shared" si="1"/>
        <v>Rate of populations moving from HIV negative to HIVPL CD4 &gt; 200 under policy Community ART + IPT-Male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 t="shared" si="0"/>
        <v>eta_24,1(3)</v>
      </c>
      <c r="K12" s="23">
        <f>K32*'Indirect Model Parameters'!G8</f>
        <v>0</v>
      </c>
      <c r="O12" s="10" t="s">
        <v>143</v>
      </c>
    </row>
    <row r="13" spans="1:15" ht="34" x14ac:dyDescent="0.2">
      <c r="A13" s="20" t="s">
        <v>345</v>
      </c>
      <c r="B13" s="9" t="str">
        <f t="shared" si="1"/>
        <v>Rate of populations moving from HIV negative to HIVPL CD4 &gt; 200 under policy Standard (baseline)-Male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 t="shared" si="0"/>
        <v>eta_34,1(1)</v>
      </c>
      <c r="K13" s="23">
        <v>0.4</v>
      </c>
    </row>
    <row r="14" spans="1:15" ht="34" x14ac:dyDescent="0.2">
      <c r="A14" s="20" t="s">
        <v>346</v>
      </c>
      <c r="B14" s="9" t="str">
        <f t="shared" si="1"/>
        <v>Rate of populations moving from HIV negative to HIVPL CD4 &gt; 200 under policy Community ART-Male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 t="shared" si="0"/>
        <v>eta_34,1(2)</v>
      </c>
      <c r="K14" s="23">
        <f>$K$119*'Indirect Model Parameters'!G5</f>
        <v>2.5080000000000002E-3</v>
      </c>
    </row>
    <row r="15" spans="1:15" ht="34" x14ac:dyDescent="0.2">
      <c r="A15" s="20" t="s">
        <v>347</v>
      </c>
      <c r="B15" s="9" t="str">
        <f t="shared" si="1"/>
        <v>Rate of populations moving from HIV negative to HIVPL CD4 &gt; 200 under policy Community ART + IPT-Male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 t="shared" si="0"/>
        <v>eta_34,1(3)</v>
      </c>
      <c r="K15" s="23">
        <f>K35*'Indirect Model Parameters'!G7</f>
        <v>0</v>
      </c>
      <c r="O15" s="10" t="s">
        <v>142</v>
      </c>
    </row>
    <row r="16" spans="1:15" ht="34" x14ac:dyDescent="0.2">
      <c r="A16" s="20" t="s">
        <v>348</v>
      </c>
      <c r="B16" s="9" t="str">
        <f t="shared" si="1"/>
        <v>Rate of populations moving from HIV negative to HIVPL CD4 &gt; 200 under policy Standard (baseline)-Female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 t="shared" si="0"/>
        <v>eta_12,2(1)</v>
      </c>
      <c r="K16" s="23">
        <v>0.05</v>
      </c>
    </row>
    <row r="17" spans="1:15" ht="34" x14ac:dyDescent="0.2">
      <c r="A17" s="20" t="s">
        <v>349</v>
      </c>
      <c r="B17" s="9" t="str">
        <f t="shared" si="1"/>
        <v>Rate of populations moving from HIV negative to HIVPL CD4 &gt; 200 under policy Community ART-Female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 t="shared" si="0"/>
        <v>eta_12,2(2)</v>
      </c>
      <c r="K17" s="23">
        <v>0.05</v>
      </c>
      <c r="O17" s="10" t="s">
        <v>144</v>
      </c>
    </row>
    <row r="18" spans="1:15" ht="34" x14ac:dyDescent="0.2">
      <c r="A18" s="20" t="s">
        <v>350</v>
      </c>
      <c r="B18" s="9" t="str">
        <f t="shared" si="1"/>
        <v>Rate of populations moving from HIV negative to HIVPL CD4 &gt; 200 under policy Community ART + IPT-Female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 t="shared" si="0"/>
        <v>eta_12,2(3)</v>
      </c>
      <c r="K18" s="23">
        <v>0.05</v>
      </c>
      <c r="O18" s="10" t="s">
        <v>140</v>
      </c>
    </row>
    <row r="19" spans="1:15" ht="34" x14ac:dyDescent="0.2">
      <c r="A19" s="20" t="s">
        <v>348</v>
      </c>
      <c r="B19" s="9" t="str">
        <f t="shared" si="1"/>
        <v>Rate of populations moving from HIV negative to HIVPL CD4 &gt; 200 under policy Standard (baseline)-Female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 t="shared" si="0"/>
        <v>eta_23,2(1)</v>
      </c>
      <c r="K19" s="23">
        <v>0.2</v>
      </c>
    </row>
    <row r="20" spans="1:15" ht="34" x14ac:dyDescent="0.2">
      <c r="A20" s="20" t="s">
        <v>349</v>
      </c>
      <c r="B20" s="9" t="str">
        <f t="shared" si="1"/>
        <v>Rate of populations moving from HIV negative to HIVPL CD4 &gt; 200 under policy Community ART-Female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 t="shared" si="0"/>
        <v>eta_23,2(2)</v>
      </c>
      <c r="K20" s="23">
        <v>0.2</v>
      </c>
    </row>
    <row r="21" spans="1:15" ht="34" x14ac:dyDescent="0.2">
      <c r="A21" s="20" t="s">
        <v>350</v>
      </c>
      <c r="B21" s="9" t="str">
        <f t="shared" si="1"/>
        <v>Rate of populations moving from HIV negative to HIVPL CD4 &gt; 200 under policy Community ART + IPT-Female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 t="shared" si="0"/>
        <v>eta_23,2(3)</v>
      </c>
      <c r="K21" s="23">
        <v>0.2</v>
      </c>
      <c r="O21" s="10" t="s">
        <v>141</v>
      </c>
    </row>
    <row r="22" spans="1:15" ht="34" x14ac:dyDescent="0.2">
      <c r="A22" s="20" t="s">
        <v>348</v>
      </c>
      <c r="B22" s="9" t="str">
        <f t="shared" si="1"/>
        <v>Rate of populations moving from HIV negative to HIVPL CD4 &gt; 200 under policy Standard (baseline)-Female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 t="shared" si="0"/>
        <v>eta_24,2(1)</v>
      </c>
      <c r="K22" s="23">
        <v>0.4</v>
      </c>
    </row>
    <row r="23" spans="1:15" ht="34" x14ac:dyDescent="0.2">
      <c r="A23" s="20" t="s">
        <v>349</v>
      </c>
      <c r="B23" s="9" t="str">
        <f t="shared" si="1"/>
        <v>Rate of populations moving from HIV negative to HIVPL CD4 &gt; 200 under policy Community ART-Female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 t="shared" si="0"/>
        <v>eta_24,2(2)</v>
      </c>
      <c r="K23" s="23">
        <f>$K$120*'Indirect Model Parameters'!G18</f>
        <v>9.8999999999999999E-4</v>
      </c>
    </row>
    <row r="24" spans="1:15" ht="34" x14ac:dyDescent="0.2">
      <c r="A24" s="20" t="s">
        <v>350</v>
      </c>
      <c r="B24" s="9" t="str">
        <f t="shared" si="1"/>
        <v>Rate of populations moving from HIV negative to HIVPL CD4 &gt; 200 under policy Community ART + IPT-Female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 t="shared" si="0"/>
        <v>eta_24,2(3)</v>
      </c>
      <c r="K24" s="23">
        <f>K44*'Indirect Model Parameters'!G20</f>
        <v>0.03</v>
      </c>
      <c r="O24" s="10" t="s">
        <v>143</v>
      </c>
    </row>
    <row r="25" spans="1:15" ht="34" x14ac:dyDescent="0.2">
      <c r="A25" s="20" t="s">
        <v>348</v>
      </c>
      <c r="B25" s="9" t="str">
        <f t="shared" si="1"/>
        <v>Rate of populations moving from HIV negative to HIVPL CD4 &gt; 200 under policy Standard (baseline)-Female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 t="shared" si="0"/>
        <v>eta_34,2(1)</v>
      </c>
      <c r="K25" s="23">
        <v>0.4</v>
      </c>
    </row>
    <row r="26" spans="1:15" ht="34" x14ac:dyDescent="0.2">
      <c r="A26" s="20" t="s">
        <v>349</v>
      </c>
      <c r="B26" s="9" t="str">
        <f t="shared" si="1"/>
        <v>Rate of populations moving from HIV negative to HIVPL CD4 &gt; 200 under policy Community ART-Female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 t="shared" si="0"/>
        <v>eta_34,2(2)</v>
      </c>
      <c r="K26" s="23">
        <f>$K$119*'Indirect Model Parameters'!G17</f>
        <v>1.5959999999999998E-3</v>
      </c>
    </row>
    <row r="27" spans="1:15" ht="34" x14ac:dyDescent="0.2">
      <c r="A27" s="20" t="s">
        <v>350</v>
      </c>
      <c r="B27" s="9" t="str">
        <f t="shared" si="1"/>
        <v>Rate of populations moving from HIV negative to HIVPL CD4 &gt; 200 under policy Community ART + IPT-Female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 t="shared" si="0"/>
        <v>eta_34,2(3)</v>
      </c>
      <c r="K27" s="23">
        <f>K47*'Indirect Model Parameters'!G19</f>
        <v>0.03</v>
      </c>
      <c r="O27" s="10" t="s">
        <v>142</v>
      </c>
    </row>
    <row r="28" spans="1:15" ht="17" x14ac:dyDescent="0.2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 t="shared" si="0"/>
        <v>gamma_1,</v>
      </c>
      <c r="K28" s="9">
        <v>1</v>
      </c>
    </row>
    <row r="29" spans="1:15" ht="17" x14ac:dyDescent="0.2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 t="shared" si="0"/>
        <v>gamma_2,</v>
      </c>
      <c r="K29" s="9">
        <v>0</v>
      </c>
    </row>
    <row r="30" spans="1:15" ht="34" x14ac:dyDescent="0.2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 t="shared" si="0"/>
        <v>iota_1,</v>
      </c>
      <c r="K30" s="9">
        <v>0</v>
      </c>
      <c r="N30" s="9" t="s">
        <v>26</v>
      </c>
    </row>
    <row r="31" spans="1:15" ht="34" x14ac:dyDescent="0.2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 t="shared" si="0"/>
        <v>iota_2,</v>
      </c>
      <c r="K31" s="9">
        <v>0.15</v>
      </c>
      <c r="N31" s="9" t="s">
        <v>26</v>
      </c>
    </row>
    <row r="32" spans="1:15" ht="51" x14ac:dyDescent="0.2">
      <c r="A32" s="20" t="s">
        <v>98</v>
      </c>
      <c r="B32" s="21" t="str">
        <f t="shared" ref="B32:B63" si="2"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 t="shared" si="0"/>
        <v>kappa_1,1,1(1)</v>
      </c>
      <c r="K32" s="9">
        <v>0</v>
      </c>
      <c r="O32" s="10" t="s">
        <v>90</v>
      </c>
    </row>
    <row r="33" spans="1:15" ht="51" x14ac:dyDescent="0.2">
      <c r="A33" s="20" t="s">
        <v>71</v>
      </c>
      <c r="B33" s="21" t="str">
        <f t="shared" si="2"/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 t="shared" si="0"/>
        <v>kappa_1,1,1(2)</v>
      </c>
      <c r="K33" s="9">
        <v>0</v>
      </c>
      <c r="O33" s="10" t="s">
        <v>72</v>
      </c>
    </row>
    <row r="34" spans="1:15" ht="51" x14ac:dyDescent="0.2">
      <c r="A34" s="20" t="s">
        <v>41</v>
      </c>
      <c r="B34" s="21" t="str">
        <f t="shared" si="2"/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 t="shared" si="0"/>
        <v>kappa_1,1,1(3)</v>
      </c>
      <c r="K34" s="28">
        <v>0</v>
      </c>
      <c r="O34" s="10" t="s">
        <v>44</v>
      </c>
    </row>
    <row r="35" spans="1:15" ht="51" x14ac:dyDescent="0.2">
      <c r="A35" s="20" t="s">
        <v>99</v>
      </c>
      <c r="B35" s="21" t="str">
        <f t="shared" si="2"/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 t="shared" si="0"/>
        <v>kappa_1,1,2(1)</v>
      </c>
      <c r="K35" s="9">
        <v>0</v>
      </c>
      <c r="O35" s="10" t="s">
        <v>90</v>
      </c>
    </row>
    <row r="36" spans="1:15" ht="51" x14ac:dyDescent="0.2">
      <c r="A36" s="20" t="s">
        <v>73</v>
      </c>
      <c r="B36" s="21" t="str">
        <f t="shared" si="2"/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 t="shared" si="0"/>
        <v>kappa_1,1,2(2)</v>
      </c>
      <c r="K36" s="9">
        <v>0</v>
      </c>
      <c r="O36" s="10" t="s">
        <v>72</v>
      </c>
    </row>
    <row r="37" spans="1:15" ht="51" x14ac:dyDescent="0.2">
      <c r="A37" s="20" t="s">
        <v>45</v>
      </c>
      <c r="B37" s="21" t="str">
        <f t="shared" si="2"/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 t="shared" si="0"/>
        <v>kappa_1,1,2(3)</v>
      </c>
      <c r="K37" s="28">
        <v>0</v>
      </c>
      <c r="O37" s="10" t="s">
        <v>44</v>
      </c>
    </row>
    <row r="38" spans="1:15" ht="51" x14ac:dyDescent="0.2">
      <c r="A38" s="20" t="s">
        <v>100</v>
      </c>
      <c r="B38" s="21" t="str">
        <f t="shared" si="2"/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>
        <v>0.06</v>
      </c>
      <c r="N38" s="9" t="s">
        <v>47</v>
      </c>
    </row>
    <row r="39" spans="1:15" ht="51" x14ac:dyDescent="0.2">
      <c r="A39" s="20" t="s">
        <v>74</v>
      </c>
      <c r="B39" s="21" t="str">
        <f t="shared" si="2"/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 t="shared" si="0"/>
        <v>kappa_1,2,1(2)</v>
      </c>
      <c r="K39" s="9">
        <v>0.06</v>
      </c>
      <c r="N39" s="9" t="s">
        <v>47</v>
      </c>
      <c r="O39" s="10" t="s">
        <v>75</v>
      </c>
    </row>
    <row r="40" spans="1:15" ht="51" x14ac:dyDescent="0.2">
      <c r="A40" s="20" t="s">
        <v>46</v>
      </c>
      <c r="B40" s="21" t="str">
        <f t="shared" si="2"/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 t="shared" si="0"/>
        <v>kappa_1,2,1(3)</v>
      </c>
      <c r="K40" s="9">
        <v>0.91</v>
      </c>
      <c r="N40" s="9" t="s">
        <v>47</v>
      </c>
      <c r="O40" s="10" t="s">
        <v>48</v>
      </c>
    </row>
    <row r="41" spans="1:15" ht="51" x14ac:dyDescent="0.2">
      <c r="A41" s="20" t="s">
        <v>101</v>
      </c>
      <c r="B41" s="21" t="str">
        <f t="shared" si="2"/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 t="shared" si="0"/>
        <v>kappa_1,2,2(1)</v>
      </c>
      <c r="K41" s="9">
        <v>0.06</v>
      </c>
      <c r="N41" s="9" t="s">
        <v>47</v>
      </c>
    </row>
    <row r="42" spans="1:15" ht="51" x14ac:dyDescent="0.2">
      <c r="A42" s="20" t="s">
        <v>76</v>
      </c>
      <c r="B42" s="21" t="str">
        <f t="shared" si="2"/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 t="shared" si="0"/>
        <v>kappa_1,2,2(2)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49</v>
      </c>
      <c r="B43" s="21" t="str">
        <f t="shared" si="2"/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 t="shared" si="0"/>
        <v>kappa_1,2,2(3)</v>
      </c>
      <c r="K43" s="9">
        <v>0.91</v>
      </c>
      <c r="N43" s="9" t="s">
        <v>47</v>
      </c>
      <c r="O43" s="10" t="s">
        <v>48</v>
      </c>
    </row>
    <row r="44" spans="1:15" ht="51" x14ac:dyDescent="0.2">
      <c r="A44" s="20" t="s">
        <v>102</v>
      </c>
      <c r="B44" s="21" t="str">
        <f t="shared" si="2"/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 t="shared" si="0"/>
        <v>kappa_1,3,1(1)</v>
      </c>
      <c r="K44" s="9">
        <v>0.06</v>
      </c>
      <c r="N44" s="9" t="s">
        <v>47</v>
      </c>
    </row>
    <row r="45" spans="1:15" ht="51" x14ac:dyDescent="0.2">
      <c r="A45" s="20" t="s">
        <v>77</v>
      </c>
      <c r="B45" s="21" t="str">
        <f t="shared" si="2"/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 t="shared" si="0"/>
        <v>kappa_1,3,1(2)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50</v>
      </c>
      <c r="B46" s="21" t="str">
        <f t="shared" si="2"/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 t="shared" si="0"/>
        <v>kappa_1,3,1(3)</v>
      </c>
      <c r="K46" s="9">
        <v>0.91</v>
      </c>
      <c r="N46" s="9" t="s">
        <v>47</v>
      </c>
      <c r="O46" s="10" t="s">
        <v>48</v>
      </c>
    </row>
    <row r="47" spans="1:15" ht="51" x14ac:dyDescent="0.2">
      <c r="A47" s="20" t="s">
        <v>103</v>
      </c>
      <c r="B47" s="21" t="str">
        <f t="shared" si="2"/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 t="shared" si="0"/>
        <v>kappa_1,3,2(1)</v>
      </c>
      <c r="K47" s="9">
        <v>0.06</v>
      </c>
      <c r="N47" s="9" t="s">
        <v>47</v>
      </c>
    </row>
    <row r="48" spans="1:15" ht="51" x14ac:dyDescent="0.2">
      <c r="A48" s="20" t="s">
        <v>78</v>
      </c>
      <c r="B48" s="21" t="str">
        <f t="shared" si="2"/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 t="shared" si="0"/>
        <v>kappa_1,3,2(2)</v>
      </c>
      <c r="K48" s="9">
        <v>0.06</v>
      </c>
      <c r="N48" s="9" t="s">
        <v>47</v>
      </c>
      <c r="O48" s="10" t="s">
        <v>75</v>
      </c>
    </row>
    <row r="49" spans="1:15" ht="51" x14ac:dyDescent="0.2">
      <c r="A49" s="20" t="s">
        <v>51</v>
      </c>
      <c r="B49" s="21" t="str">
        <f t="shared" si="2"/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 t="shared" si="0"/>
        <v>kappa_1,3,2(3)</v>
      </c>
      <c r="K49" s="9">
        <v>0.91</v>
      </c>
      <c r="N49" s="9" t="s">
        <v>47</v>
      </c>
      <c r="O49" s="10" t="s">
        <v>48</v>
      </c>
    </row>
    <row r="50" spans="1:15" ht="51" x14ac:dyDescent="0.2">
      <c r="A50" s="20" t="s">
        <v>104</v>
      </c>
      <c r="B50" s="21" t="str">
        <f t="shared" si="2"/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 t="shared" si="0"/>
        <v>kappa_1,4,1(1)</v>
      </c>
      <c r="K50" s="9">
        <v>0.06</v>
      </c>
      <c r="N50" s="9" t="s">
        <v>47</v>
      </c>
    </row>
    <row r="51" spans="1:15" ht="51" x14ac:dyDescent="0.2">
      <c r="A51" s="20" t="s">
        <v>79</v>
      </c>
      <c r="B51" s="21" t="str">
        <f t="shared" si="2"/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 t="shared" si="0"/>
        <v>kappa_1,4,1(2)</v>
      </c>
      <c r="K51" s="9">
        <v>0.06</v>
      </c>
      <c r="N51" s="9" t="s">
        <v>47</v>
      </c>
      <c r="O51" s="10" t="s">
        <v>75</v>
      </c>
    </row>
    <row r="52" spans="1:15" ht="51" x14ac:dyDescent="0.2">
      <c r="A52" s="20" t="s">
        <v>52</v>
      </c>
      <c r="B52" s="21" t="str">
        <f t="shared" si="2"/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 t="shared" si="0"/>
        <v>kappa_1,4,1(3)</v>
      </c>
      <c r="K52" s="9">
        <v>0.91</v>
      </c>
      <c r="N52" s="9" t="s">
        <v>47</v>
      </c>
      <c r="O52" s="10" t="s">
        <v>48</v>
      </c>
    </row>
    <row r="53" spans="1:15" ht="51" x14ac:dyDescent="0.2">
      <c r="A53" s="20" t="s">
        <v>105</v>
      </c>
      <c r="B53" s="21" t="str">
        <f t="shared" si="2"/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 t="shared" si="0"/>
        <v>kappa_1,4,2(1)</v>
      </c>
      <c r="K53" s="9">
        <v>0.06</v>
      </c>
      <c r="N53" s="9" t="s">
        <v>47</v>
      </c>
    </row>
    <row r="54" spans="1:15" ht="51" x14ac:dyDescent="0.2">
      <c r="A54" s="20" t="s">
        <v>80</v>
      </c>
      <c r="B54" s="21" t="str">
        <f t="shared" si="2"/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 t="shared" si="0"/>
        <v>kappa_1,4,2(2)</v>
      </c>
      <c r="K54" s="9">
        <v>0.06</v>
      </c>
      <c r="N54" s="9" t="s">
        <v>47</v>
      </c>
      <c r="O54" s="10" t="s">
        <v>75</v>
      </c>
    </row>
    <row r="55" spans="1:15" ht="51" x14ac:dyDescent="0.2">
      <c r="A55" s="20" t="s">
        <v>53</v>
      </c>
      <c r="B55" s="21" t="str">
        <f t="shared" si="2"/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 t="shared" si="0"/>
        <v>kappa_1,4,2(3)</v>
      </c>
      <c r="K55" s="9">
        <v>0.91</v>
      </c>
      <c r="N55" s="9" t="s">
        <v>47</v>
      </c>
      <c r="O55" s="10" t="s">
        <v>48</v>
      </c>
    </row>
    <row r="56" spans="1:15" ht="68" x14ac:dyDescent="0.2">
      <c r="A56" s="20" t="s">
        <v>106</v>
      </c>
      <c r="B56" s="21" t="str">
        <f t="shared" si="2"/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 t="shared" si="0"/>
        <v>kappa_3,1,1(1)</v>
      </c>
      <c r="K56" s="9">
        <v>0</v>
      </c>
      <c r="O56" s="10" t="s">
        <v>90</v>
      </c>
    </row>
    <row r="57" spans="1:15" ht="51" x14ac:dyDescent="0.2">
      <c r="A57" s="20" t="s">
        <v>81</v>
      </c>
      <c r="B57" s="21" t="str">
        <f t="shared" si="2"/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 t="shared" si="0"/>
        <v>kappa_3,1,1(2)</v>
      </c>
      <c r="K57" s="9">
        <v>0</v>
      </c>
      <c r="N57" s="9">
        <v>0</v>
      </c>
      <c r="O57" s="10" t="s">
        <v>72</v>
      </c>
    </row>
    <row r="58" spans="1:15" ht="68" x14ac:dyDescent="0.2">
      <c r="A58" s="20" t="s">
        <v>54</v>
      </c>
      <c r="B58" s="21" t="str">
        <f t="shared" si="2"/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 t="shared" si="0"/>
        <v>kappa_3,1,1(3)</v>
      </c>
      <c r="K58" s="9">
        <v>0</v>
      </c>
      <c r="O58" s="10" t="s">
        <v>44</v>
      </c>
    </row>
    <row r="59" spans="1:15" ht="68" x14ac:dyDescent="0.2">
      <c r="A59" s="20" t="s">
        <v>107</v>
      </c>
      <c r="B59" s="21" t="str">
        <f t="shared" si="2"/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 t="shared" si="0"/>
        <v>kappa_3,1,2(1)</v>
      </c>
      <c r="K59" s="9">
        <v>0</v>
      </c>
      <c r="O59" s="10" t="s">
        <v>90</v>
      </c>
    </row>
    <row r="60" spans="1:15" ht="51" x14ac:dyDescent="0.2">
      <c r="A60" s="20" t="s">
        <v>82</v>
      </c>
      <c r="B60" s="21" t="str">
        <f t="shared" si="2"/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 t="shared" si="0"/>
        <v>kappa_3,1,2(2)</v>
      </c>
      <c r="K60" s="9">
        <v>0</v>
      </c>
      <c r="N60" s="9">
        <v>0</v>
      </c>
      <c r="O60" s="10" t="s">
        <v>72</v>
      </c>
    </row>
    <row r="61" spans="1:15" ht="68" x14ac:dyDescent="0.2">
      <c r="A61" s="20" t="s">
        <v>55</v>
      </c>
      <c r="B61" s="21" t="str">
        <f t="shared" si="2"/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 t="shared" si="0"/>
        <v>kappa_3,1,2(3)</v>
      </c>
      <c r="K61" s="9">
        <v>0</v>
      </c>
      <c r="O61" s="10" t="s">
        <v>44</v>
      </c>
    </row>
    <row r="62" spans="1:15" ht="68" x14ac:dyDescent="0.2">
      <c r="A62" s="20" t="s">
        <v>108</v>
      </c>
      <c r="B62" s="21" t="str">
        <f t="shared" si="2"/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 t="shared" si="0"/>
        <v>kappa_3,2,1(1)</v>
      </c>
      <c r="K62" s="9">
        <v>0.06</v>
      </c>
      <c r="N62" s="9" t="s">
        <v>47</v>
      </c>
    </row>
    <row r="63" spans="1:15" ht="68" x14ac:dyDescent="0.2">
      <c r="A63" s="20" t="s">
        <v>83</v>
      </c>
      <c r="B63" s="21" t="str">
        <f t="shared" si="2"/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 t="shared" si="0"/>
        <v>kappa_3,2,1(2)</v>
      </c>
      <c r="K63" s="9">
        <v>0.06</v>
      </c>
      <c r="N63" s="9" t="s">
        <v>47</v>
      </c>
    </row>
    <row r="64" spans="1:15" ht="68" x14ac:dyDescent="0.2">
      <c r="A64" s="20" t="s">
        <v>56</v>
      </c>
      <c r="B64" s="21" t="str">
        <f t="shared" ref="B64:B95" si="3"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 t="shared" si="0"/>
        <v>kappa_3,2,1(3)</v>
      </c>
      <c r="K64" s="9">
        <v>0.91</v>
      </c>
      <c r="N64" s="9" t="s">
        <v>47</v>
      </c>
      <c r="O64" s="10" t="s">
        <v>57</v>
      </c>
    </row>
    <row r="65" spans="1:15" ht="68" x14ac:dyDescent="0.2">
      <c r="A65" s="20" t="s">
        <v>109</v>
      </c>
      <c r="B65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 t="shared" si="0"/>
        <v>kappa_3,2,2(1)</v>
      </c>
      <c r="K65" s="9">
        <v>0.06</v>
      </c>
      <c r="N65" s="9" t="s">
        <v>47</v>
      </c>
    </row>
    <row r="66" spans="1:15" ht="68" x14ac:dyDescent="0.2">
      <c r="A66" s="20" t="s">
        <v>84</v>
      </c>
      <c r="B66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 t="shared" ref="J66:J129" si="4"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</row>
    <row r="67" spans="1:15" ht="68" x14ac:dyDescent="0.2">
      <c r="A67" s="20" t="s">
        <v>58</v>
      </c>
      <c r="B67" s="21" t="str">
        <f t="shared" si="3"/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 t="shared" si="4"/>
        <v>kappa_3,2,2(3)</v>
      </c>
      <c r="K67" s="9">
        <v>0.91</v>
      </c>
      <c r="N67" s="9" t="s">
        <v>47</v>
      </c>
      <c r="O67" s="10" t="s">
        <v>57</v>
      </c>
    </row>
    <row r="68" spans="1:15" ht="68" x14ac:dyDescent="0.2">
      <c r="A68" s="20" t="s">
        <v>110</v>
      </c>
      <c r="B68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 t="shared" si="4"/>
        <v>kappa_3,3,1(1)</v>
      </c>
      <c r="K68" s="9">
        <v>0.06</v>
      </c>
      <c r="N68" s="9" t="s">
        <v>47</v>
      </c>
    </row>
    <row r="69" spans="1:15" ht="68" x14ac:dyDescent="0.2">
      <c r="A69" s="20" t="s">
        <v>85</v>
      </c>
      <c r="B69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 t="shared" si="4"/>
        <v>kappa_3,3,1(2)</v>
      </c>
      <c r="K69" s="9">
        <v>0.06</v>
      </c>
      <c r="N69" s="9" t="s">
        <v>47</v>
      </c>
    </row>
    <row r="70" spans="1:15" ht="68" x14ac:dyDescent="0.2">
      <c r="A70" s="20" t="s">
        <v>59</v>
      </c>
      <c r="B70" s="21" t="str">
        <f t="shared" si="3"/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 t="shared" si="4"/>
        <v>kappa_3,3,1(3)</v>
      </c>
      <c r="K70" s="9">
        <v>0.91</v>
      </c>
      <c r="N70" s="9" t="s">
        <v>47</v>
      </c>
      <c r="O70" s="10" t="s">
        <v>57</v>
      </c>
    </row>
    <row r="71" spans="1:15" ht="68" x14ac:dyDescent="0.2">
      <c r="A71" s="20" t="s">
        <v>111</v>
      </c>
      <c r="B71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 t="shared" si="4"/>
        <v>kappa_3,3,2(1)</v>
      </c>
      <c r="K71" s="9">
        <v>0.06</v>
      </c>
      <c r="N71" s="9" t="s">
        <v>47</v>
      </c>
    </row>
    <row r="72" spans="1:15" ht="68" x14ac:dyDescent="0.2">
      <c r="A72" s="20" t="s">
        <v>86</v>
      </c>
      <c r="B72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 t="shared" si="4"/>
        <v>kappa_3,3,2(2)</v>
      </c>
      <c r="K72" s="9">
        <v>0.06</v>
      </c>
      <c r="N72" s="9" t="s">
        <v>47</v>
      </c>
    </row>
    <row r="73" spans="1:15" ht="68" x14ac:dyDescent="0.2">
      <c r="A73" s="20" t="s">
        <v>60</v>
      </c>
      <c r="B73" s="21" t="str">
        <f t="shared" si="3"/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 t="shared" si="4"/>
        <v>kappa_3,3,2(3)</v>
      </c>
      <c r="K73" s="9">
        <v>0.91</v>
      </c>
      <c r="N73" s="9" t="s">
        <v>47</v>
      </c>
      <c r="O73" s="10" t="s">
        <v>57</v>
      </c>
    </row>
    <row r="74" spans="1:15" ht="68" x14ac:dyDescent="0.2">
      <c r="A74" s="20" t="s">
        <v>112</v>
      </c>
      <c r="B74" s="21" t="str">
        <f t="shared" si="3"/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 t="shared" si="4"/>
        <v>kappa_3,4,1(1)</v>
      </c>
      <c r="K74" s="9">
        <v>0.06</v>
      </c>
      <c r="N74" s="9" t="s">
        <v>47</v>
      </c>
    </row>
    <row r="75" spans="1:15" ht="68" x14ac:dyDescent="0.2">
      <c r="A75" s="20" t="s">
        <v>87</v>
      </c>
      <c r="B75" s="21" t="str">
        <f t="shared" si="3"/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 t="shared" si="4"/>
        <v>kappa_3,4,1(2)</v>
      </c>
      <c r="K75" s="9">
        <v>0.06</v>
      </c>
      <c r="N75" s="9" t="s">
        <v>47</v>
      </c>
    </row>
    <row r="76" spans="1:15" ht="68" x14ac:dyDescent="0.2">
      <c r="A76" s="20" t="s">
        <v>61</v>
      </c>
      <c r="B76" s="21" t="str">
        <f t="shared" si="3"/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 t="shared" si="4"/>
        <v>kappa_3,4,1(3)</v>
      </c>
      <c r="K76" s="9">
        <v>0.91</v>
      </c>
      <c r="N76" s="9" t="s">
        <v>47</v>
      </c>
    </row>
    <row r="77" spans="1:15" ht="68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68" x14ac:dyDescent="0.2">
      <c r="A78" s="20" t="s">
        <v>88</v>
      </c>
      <c r="B78" s="21" t="str">
        <f t="shared" si="3"/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 t="shared" si="4"/>
        <v>kappa_3,4,2(2)</v>
      </c>
      <c r="K78" s="9">
        <v>0.06</v>
      </c>
      <c r="N78" s="9" t="s">
        <v>47</v>
      </c>
    </row>
    <row r="79" spans="1:15" ht="68" x14ac:dyDescent="0.2">
      <c r="A79" s="20" t="s">
        <v>62</v>
      </c>
      <c r="B79" s="21" t="str">
        <f t="shared" si="3"/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 t="shared" si="4"/>
        <v>kappa_3,4,2(3)</v>
      </c>
      <c r="K79" s="9">
        <v>0.91</v>
      </c>
      <c r="N79" s="9" t="s">
        <v>47</v>
      </c>
    </row>
    <row r="80" spans="1:15" ht="51" x14ac:dyDescent="0.2">
      <c r="A80" s="20" t="s">
        <v>114</v>
      </c>
      <c r="B80" s="21" t="str">
        <f t="shared" si="3"/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 t="shared" si="4"/>
        <v>kappa_4,1,1(1)</v>
      </c>
      <c r="K80" s="9">
        <v>0</v>
      </c>
      <c r="O80" s="10" t="s">
        <v>90</v>
      </c>
    </row>
    <row r="81" spans="1:15" ht="51" x14ac:dyDescent="0.2">
      <c r="A81" s="20" t="s">
        <v>89</v>
      </c>
      <c r="B81" s="21" t="str">
        <f t="shared" si="3"/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 t="shared" si="4"/>
        <v>kappa_4,1,1(2)</v>
      </c>
      <c r="K81" s="9">
        <v>0</v>
      </c>
      <c r="O81" s="10" t="s">
        <v>90</v>
      </c>
    </row>
    <row r="82" spans="1:15" ht="51" x14ac:dyDescent="0.2">
      <c r="A82" s="20" t="s">
        <v>63</v>
      </c>
      <c r="B82" s="21" t="str">
        <f t="shared" si="3"/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 t="shared" si="4"/>
        <v>kappa_4,1,1(3)</v>
      </c>
      <c r="K82" s="9">
        <v>0</v>
      </c>
      <c r="O82" s="10" t="s">
        <v>44</v>
      </c>
    </row>
    <row r="83" spans="1:15" ht="51" x14ac:dyDescent="0.2">
      <c r="A83" s="20" t="s">
        <v>115</v>
      </c>
      <c r="B83" s="21" t="str">
        <f t="shared" si="3"/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 t="shared" si="4"/>
        <v>kappa_4,1,2(1)</v>
      </c>
      <c r="K83" s="9">
        <v>0</v>
      </c>
      <c r="O83" s="10" t="s">
        <v>90</v>
      </c>
    </row>
    <row r="84" spans="1:15" ht="51" x14ac:dyDescent="0.2">
      <c r="A84" s="20" t="s">
        <v>91</v>
      </c>
      <c r="B84" s="21" t="str">
        <f t="shared" si="3"/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 t="shared" si="4"/>
        <v>kappa_4,1,2(2)</v>
      </c>
      <c r="K84" s="9">
        <v>0</v>
      </c>
      <c r="O84" s="10" t="s">
        <v>90</v>
      </c>
    </row>
    <row r="85" spans="1:15" ht="51" x14ac:dyDescent="0.2">
      <c r="A85" s="20" t="s">
        <v>64</v>
      </c>
      <c r="B85" s="21" t="str">
        <f t="shared" si="3"/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 t="shared" si="4"/>
        <v>kappa_4,1,2(3)</v>
      </c>
      <c r="K85" s="9">
        <v>0</v>
      </c>
      <c r="O85" s="10" t="s">
        <v>44</v>
      </c>
    </row>
    <row r="86" spans="1:15" ht="51" x14ac:dyDescent="0.2">
      <c r="A86" s="20" t="s">
        <v>116</v>
      </c>
      <c r="B86" s="21" t="str">
        <f t="shared" si="3"/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 t="shared" si="4"/>
        <v>kappa_4,2,1(1)</v>
      </c>
      <c r="K86" s="9">
        <v>0.06</v>
      </c>
      <c r="N86" s="9" t="s">
        <v>47</v>
      </c>
    </row>
    <row r="87" spans="1:15" ht="51" x14ac:dyDescent="0.2">
      <c r="A87" s="20" t="s">
        <v>92</v>
      </c>
      <c r="B87" s="21" t="str">
        <f t="shared" si="3"/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 t="shared" si="4"/>
        <v>kappa_4,2,1(2)</v>
      </c>
      <c r="K87" s="9">
        <v>0.06</v>
      </c>
      <c r="N87" s="9" t="s">
        <v>47</v>
      </c>
    </row>
    <row r="88" spans="1:15" ht="51" x14ac:dyDescent="0.2">
      <c r="A88" s="20" t="s">
        <v>65</v>
      </c>
      <c r="B88" s="21" t="str">
        <f t="shared" si="3"/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 t="shared" si="4"/>
        <v>kappa_4,2,1(3)</v>
      </c>
      <c r="K88" s="9">
        <v>0.91</v>
      </c>
      <c r="N88" s="9" t="s">
        <v>47</v>
      </c>
    </row>
    <row r="89" spans="1:15" ht="51" x14ac:dyDescent="0.2">
      <c r="A89" s="20" t="s">
        <v>117</v>
      </c>
      <c r="B89" s="21" t="str">
        <f t="shared" si="3"/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 t="shared" si="4"/>
        <v>kappa_4,2,2(1)</v>
      </c>
      <c r="K89" s="9">
        <v>0.06</v>
      </c>
      <c r="N89" s="9" t="s">
        <v>47</v>
      </c>
    </row>
    <row r="90" spans="1:15" ht="51" x14ac:dyDescent="0.2">
      <c r="A90" s="20" t="s">
        <v>93</v>
      </c>
      <c r="B90" s="21" t="str">
        <f t="shared" si="3"/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 t="shared" si="4"/>
        <v>kappa_4,2,2(2)</v>
      </c>
      <c r="K90" s="9">
        <v>0.06</v>
      </c>
      <c r="N90" s="9" t="s">
        <v>47</v>
      </c>
    </row>
    <row r="91" spans="1:15" ht="51" x14ac:dyDescent="0.2">
      <c r="A91" s="20" t="s">
        <v>66</v>
      </c>
      <c r="B91" s="21" t="str">
        <f t="shared" si="3"/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 t="shared" si="4"/>
        <v>kappa_4,2,2(3)</v>
      </c>
      <c r="K91" s="9">
        <v>0.91</v>
      </c>
      <c r="N91" s="9" t="s">
        <v>47</v>
      </c>
    </row>
    <row r="92" spans="1:15" ht="51" x14ac:dyDescent="0.2">
      <c r="A92" s="20" t="s">
        <v>118</v>
      </c>
      <c r="B92" s="21" t="str">
        <f t="shared" si="3"/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 t="shared" si="4"/>
        <v>kappa_4,3,1(1)</v>
      </c>
      <c r="K92" s="9">
        <v>0.06</v>
      </c>
      <c r="N92" s="9" t="s">
        <v>47</v>
      </c>
    </row>
    <row r="93" spans="1:15" ht="51" x14ac:dyDescent="0.2">
      <c r="A93" s="20" t="s">
        <v>94</v>
      </c>
      <c r="B93" s="21" t="str">
        <f t="shared" si="3"/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 t="shared" si="4"/>
        <v>kappa_4,3,1(2)</v>
      </c>
      <c r="K93" s="9">
        <v>0.06</v>
      </c>
      <c r="N93" s="9" t="s">
        <v>47</v>
      </c>
    </row>
    <row r="94" spans="1:15" ht="51" x14ac:dyDescent="0.2">
      <c r="A94" s="20" t="s">
        <v>67</v>
      </c>
      <c r="B94" s="21" t="str">
        <f t="shared" si="3"/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 t="shared" si="4"/>
        <v>kappa_4,3,1(3)</v>
      </c>
      <c r="K94" s="9">
        <v>0.91</v>
      </c>
      <c r="N94" s="9" t="s">
        <v>47</v>
      </c>
    </row>
    <row r="95" spans="1:15" ht="51" x14ac:dyDescent="0.2">
      <c r="A95" s="20" t="s">
        <v>119</v>
      </c>
      <c r="B95" s="21" t="str">
        <f t="shared" si="3"/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 t="shared" si="4"/>
        <v>kappa_4,3,2(1)</v>
      </c>
      <c r="K95" s="9">
        <v>0.06</v>
      </c>
      <c r="N95" s="9" t="s">
        <v>47</v>
      </c>
    </row>
    <row r="96" spans="1:15" ht="51" x14ac:dyDescent="0.2">
      <c r="A96" s="20" t="s">
        <v>95</v>
      </c>
      <c r="B96" s="21" t="str">
        <f t="shared" ref="B96:B103" si="5"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 t="shared" si="4"/>
        <v>kappa_4,3,2(2)</v>
      </c>
      <c r="K96" s="9">
        <v>0.06</v>
      </c>
      <c r="N96" s="9" t="s">
        <v>47</v>
      </c>
    </row>
    <row r="97" spans="1:15" ht="51" x14ac:dyDescent="0.2">
      <c r="A97" s="20" t="s">
        <v>68</v>
      </c>
      <c r="B97" s="21" t="str">
        <f t="shared" si="5"/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 t="shared" si="4"/>
        <v>kappa_4,3,2(3)</v>
      </c>
      <c r="K97" s="9">
        <v>0.91</v>
      </c>
      <c r="N97" s="9" t="s">
        <v>47</v>
      </c>
    </row>
    <row r="98" spans="1:15" ht="51" x14ac:dyDescent="0.2">
      <c r="A98" s="20" t="s">
        <v>120</v>
      </c>
      <c r="B98" s="21" t="str">
        <f t="shared" si="5"/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 t="shared" si="4"/>
        <v>kappa_4,4,1(1)</v>
      </c>
      <c r="K98" s="9">
        <v>0.06</v>
      </c>
      <c r="N98" s="9" t="s">
        <v>47</v>
      </c>
    </row>
    <row r="99" spans="1:15" ht="51" x14ac:dyDescent="0.2">
      <c r="A99" s="20" t="s">
        <v>96</v>
      </c>
      <c r="B99" s="21" t="str">
        <f t="shared" si="5"/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 t="shared" si="4"/>
        <v>kappa_4,4,1(2)</v>
      </c>
      <c r="K99" s="9">
        <v>0.06</v>
      </c>
      <c r="N99" s="9" t="s">
        <v>47</v>
      </c>
    </row>
    <row r="100" spans="1:15" ht="51" x14ac:dyDescent="0.2">
      <c r="A100" s="20" t="s">
        <v>69</v>
      </c>
      <c r="B100" s="21" t="str">
        <f t="shared" si="5"/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 t="shared" si="4"/>
        <v>kappa_4,4,1(3)</v>
      </c>
      <c r="K100" s="9">
        <v>0.91</v>
      </c>
      <c r="N100" s="9" t="s">
        <v>47</v>
      </c>
    </row>
    <row r="101" spans="1:15" ht="51" x14ac:dyDescent="0.2">
      <c r="A101" s="20" t="s">
        <v>121</v>
      </c>
      <c r="B101" s="21" t="str">
        <f t="shared" si="5"/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 t="shared" si="4"/>
        <v>kappa_4,4,2(1)</v>
      </c>
      <c r="K101" s="9">
        <v>0.06</v>
      </c>
      <c r="N101" s="9" t="s">
        <v>47</v>
      </c>
    </row>
    <row r="102" spans="1:15" ht="51" x14ac:dyDescent="0.2">
      <c r="A102" s="20" t="s">
        <v>97</v>
      </c>
      <c r="B102" s="21" t="str">
        <f t="shared" si="5"/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 t="shared" si="4"/>
        <v>kappa_4,4,2(2)</v>
      </c>
      <c r="K102" s="9">
        <v>0.06</v>
      </c>
      <c r="N102" s="9" t="s">
        <v>47</v>
      </c>
    </row>
    <row r="103" spans="1:15" ht="51" x14ac:dyDescent="0.2">
      <c r="A103" s="20" t="s">
        <v>70</v>
      </c>
      <c r="B103" s="21" t="str">
        <f t="shared" si="5"/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 t="shared" si="4"/>
        <v>kappa_4,4,2(3)</v>
      </c>
      <c r="K103" s="9">
        <v>0.91</v>
      </c>
      <c r="N103" s="9" t="s">
        <v>47</v>
      </c>
    </row>
    <row r="104" spans="1:15" ht="48" x14ac:dyDescent="0.2">
      <c r="A104" s="20" t="s">
        <v>145</v>
      </c>
      <c r="B104" s="9" t="str">
        <f t="shared" ref="B104:B135" si="6"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146</v>
      </c>
      <c r="D104" s="8" t="s">
        <v>147</v>
      </c>
      <c r="E104" s="8">
        <v>1</v>
      </c>
      <c r="G104" s="9">
        <v>1</v>
      </c>
      <c r="H104" s="9">
        <v>1</v>
      </c>
      <c r="J104" s="9" t="str">
        <f t="shared" si="4"/>
        <v>mu_1,1,1</v>
      </c>
      <c r="K104" s="11">
        <v>3.3E-3</v>
      </c>
      <c r="O104" s="10" t="s">
        <v>298</v>
      </c>
    </row>
    <row r="105" spans="1:15" ht="48" x14ac:dyDescent="0.2">
      <c r="A105" s="20" t="s">
        <v>148</v>
      </c>
      <c r="B105" s="9" t="str">
        <f t="shared" si="6"/>
        <v>Mortality rates from populations in TB compartment  Uninfected, not on IPT and HIV compartment  HIV-negative and gender compartment Female per year</v>
      </c>
      <c r="C105" s="8" t="s">
        <v>146</v>
      </c>
      <c r="D105" s="8" t="s">
        <v>147</v>
      </c>
      <c r="E105" s="8">
        <v>1</v>
      </c>
      <c r="G105" s="9">
        <v>1</v>
      </c>
      <c r="H105" s="9">
        <v>2</v>
      </c>
      <c r="J105" s="9" t="str">
        <f t="shared" si="4"/>
        <v>mu_1,1,2</v>
      </c>
      <c r="K105" s="11">
        <f>0.0019</f>
        <v>1.9E-3</v>
      </c>
      <c r="O105" s="10" t="s">
        <v>299</v>
      </c>
    </row>
    <row r="106" spans="1:15" ht="51" x14ac:dyDescent="0.2">
      <c r="A106" s="20" t="s">
        <v>149</v>
      </c>
      <c r="B106" s="9" t="str">
        <f t="shared" si="6"/>
        <v>Mortality rates from populations in TB compartment  Uninfected, not on IPT and HIV compartment  PLHIV not on ART, CD4&gt;200 and gender compartment Male per year</v>
      </c>
      <c r="C106" s="8" t="s">
        <v>146</v>
      </c>
      <c r="D106" s="8" t="s">
        <v>147</v>
      </c>
      <c r="E106" s="8">
        <v>1</v>
      </c>
      <c r="G106" s="9">
        <v>2</v>
      </c>
      <c r="H106" s="9">
        <v>1</v>
      </c>
      <c r="J106" s="9" t="str">
        <f t="shared" si="4"/>
        <v>mu_1,2,1</v>
      </c>
      <c r="K106" s="11">
        <f>K104*5</f>
        <v>1.6500000000000001E-2</v>
      </c>
      <c r="O106" s="10" t="s">
        <v>292</v>
      </c>
    </row>
    <row r="107" spans="1:15" ht="51" x14ac:dyDescent="0.2">
      <c r="A107" s="20" t="s">
        <v>150</v>
      </c>
      <c r="B107" s="9" t="str">
        <f t="shared" si="6"/>
        <v>Mortality rates from populations in TB compartment  Uninfected, not on IPT and HIV compartment  PLHIV not on ART, CD4&gt;200 and gender compartment Female per year</v>
      </c>
      <c r="C107" s="8" t="s">
        <v>146</v>
      </c>
      <c r="D107" s="8" t="s">
        <v>147</v>
      </c>
      <c r="E107" s="8">
        <v>1</v>
      </c>
      <c r="G107" s="9">
        <v>2</v>
      </c>
      <c r="H107" s="9">
        <v>2</v>
      </c>
      <c r="J107" s="9" t="str">
        <f t="shared" si="4"/>
        <v>mu_1,2,2</v>
      </c>
      <c r="K107" s="11">
        <f>K105*5</f>
        <v>9.4999999999999998E-3</v>
      </c>
      <c r="O107" s="10" t="s">
        <v>292</v>
      </c>
    </row>
    <row r="108" spans="1:15" ht="51" x14ac:dyDescent="0.2">
      <c r="A108" s="20" t="s">
        <v>151</v>
      </c>
      <c r="B108" s="9" t="str">
        <f t="shared" si="6"/>
        <v>Mortality rates from populations in TB compartment  Uninfected, not on IPT and HIV compartment  PLHIV not on ART, CD4≤200 and gender compartment Male per year</v>
      </c>
      <c r="C108" s="8" t="s">
        <v>146</v>
      </c>
      <c r="D108" s="8" t="s">
        <v>147</v>
      </c>
      <c r="E108" s="8">
        <v>1</v>
      </c>
      <c r="G108" s="9">
        <v>3</v>
      </c>
      <c r="H108" s="9">
        <v>1</v>
      </c>
      <c r="J108" s="9" t="str">
        <f t="shared" si="4"/>
        <v>mu_1,3,1</v>
      </c>
      <c r="K108" s="11">
        <f>K104*10</f>
        <v>3.3000000000000002E-2</v>
      </c>
      <c r="O108" s="10" t="s">
        <v>294</v>
      </c>
    </row>
    <row r="109" spans="1:15" ht="51" x14ac:dyDescent="0.2">
      <c r="A109" s="20" t="s">
        <v>152</v>
      </c>
      <c r="B109" s="9" t="str">
        <f t="shared" si="6"/>
        <v>Mortality rates from populations in TB compartment  Uninfected, not on IPT and HIV compartment  PLHIV not on ART, CD4≤200 and gender compartment Female per year</v>
      </c>
      <c r="C109" s="8" t="s">
        <v>146</v>
      </c>
      <c r="D109" s="8" t="s">
        <v>147</v>
      </c>
      <c r="E109" s="8">
        <v>1</v>
      </c>
      <c r="G109" s="9">
        <v>3</v>
      </c>
      <c r="H109" s="9">
        <v>2</v>
      </c>
      <c r="J109" s="9" t="str">
        <f t="shared" si="4"/>
        <v>mu_1,3,2</v>
      </c>
      <c r="K109" s="11">
        <f>K105*10</f>
        <v>1.9E-2</v>
      </c>
      <c r="O109" s="10" t="s">
        <v>294</v>
      </c>
    </row>
    <row r="110" spans="1:15" ht="48" x14ac:dyDescent="0.2">
      <c r="A110" s="20" t="s">
        <v>153</v>
      </c>
      <c r="B110" s="9" t="str">
        <f t="shared" si="6"/>
        <v>Mortality rates from populations in TB compartment  Uninfected, not on IPT and HIV compartment  PLHIV and on ART and gender compartment Male per year</v>
      </c>
      <c r="C110" s="8" t="s">
        <v>146</v>
      </c>
      <c r="D110" s="8" t="s">
        <v>147</v>
      </c>
      <c r="E110" s="8">
        <v>1</v>
      </c>
      <c r="G110" s="9">
        <v>4</v>
      </c>
      <c r="H110" s="9">
        <v>1</v>
      </c>
      <c r="J110" s="9" t="str">
        <f t="shared" si="4"/>
        <v>mu_1,4,1</v>
      </c>
      <c r="K110" s="11">
        <f>K104*1.2</f>
        <v>3.96E-3</v>
      </c>
      <c r="O110" s="10" t="s">
        <v>293</v>
      </c>
    </row>
    <row r="111" spans="1:15" ht="48" x14ac:dyDescent="0.2">
      <c r="A111" s="20" t="s">
        <v>154</v>
      </c>
      <c r="B111" s="9" t="str">
        <f t="shared" si="6"/>
        <v>Mortality rates from populations in TB compartment  Uninfected, not on IPT and HIV compartment  PLHIV and on ART and gender compartment Female per year</v>
      </c>
      <c r="C111" s="8" t="s">
        <v>146</v>
      </c>
      <c r="D111" s="8" t="s">
        <v>147</v>
      </c>
      <c r="E111" s="8">
        <v>1</v>
      </c>
      <c r="G111" s="9">
        <v>4</v>
      </c>
      <c r="H111" s="9">
        <v>2</v>
      </c>
      <c r="J111" s="9" t="str">
        <f t="shared" si="4"/>
        <v>mu_1,4,2</v>
      </c>
      <c r="K111" s="11">
        <f>K105*1.2</f>
        <v>2.2799999999999999E-3</v>
      </c>
      <c r="O111" s="10" t="s">
        <v>293</v>
      </c>
    </row>
    <row r="112" spans="1:15" ht="48" x14ac:dyDescent="0.2">
      <c r="A112" s="20" t="s">
        <v>155</v>
      </c>
      <c r="B112" s="9" t="str">
        <f t="shared" si="6"/>
        <v>Mortality rates from populations in TB compartment  Uninfected, on IPT and HIV compartment  HIV-negative and gender compartment Male per year</v>
      </c>
      <c r="C112" s="8" t="s">
        <v>146</v>
      </c>
      <c r="D112" s="8" t="s">
        <v>147</v>
      </c>
      <c r="E112" s="8">
        <v>2</v>
      </c>
      <c r="G112" s="9">
        <v>1</v>
      </c>
      <c r="H112" s="9">
        <v>1</v>
      </c>
      <c r="J112" s="9" t="str">
        <f t="shared" si="4"/>
        <v>mu_2,1,1</v>
      </c>
      <c r="K112" s="11">
        <f t="shared" ref="K112:K119" si="7">K104</f>
        <v>3.3E-3</v>
      </c>
      <c r="O112" s="10" t="s">
        <v>291</v>
      </c>
    </row>
    <row r="113" spans="1:15" ht="48" x14ac:dyDescent="0.2">
      <c r="A113" s="20" t="s">
        <v>156</v>
      </c>
      <c r="B113" s="9" t="str">
        <f t="shared" si="6"/>
        <v>Mortality rates from populations in TB compartment  Uninfected, on IPT and HIV compartment  HIV-negative and gender compartment Female per year</v>
      </c>
      <c r="C113" s="8" t="s">
        <v>146</v>
      </c>
      <c r="D113" s="8" t="s">
        <v>147</v>
      </c>
      <c r="E113" s="8">
        <v>2</v>
      </c>
      <c r="G113" s="9">
        <v>1</v>
      </c>
      <c r="H113" s="9">
        <v>2</v>
      </c>
      <c r="J113" s="9" t="str">
        <f t="shared" si="4"/>
        <v>mu_2,1,2</v>
      </c>
      <c r="K113" s="11">
        <f t="shared" si="7"/>
        <v>1.9E-3</v>
      </c>
      <c r="O113" s="10" t="s">
        <v>291</v>
      </c>
    </row>
    <row r="114" spans="1:15" ht="51" x14ac:dyDescent="0.2">
      <c r="A114" s="20" t="s">
        <v>157</v>
      </c>
      <c r="B114" s="9" t="str">
        <f t="shared" si="6"/>
        <v>Mortality rates from populations in TB compartment  Uninfected, on IPT and HIV compartment  PLHIV not on ART, CD4&gt;200 and gender compartment Male per year</v>
      </c>
      <c r="C114" s="8" t="s">
        <v>146</v>
      </c>
      <c r="D114" s="8" t="s">
        <v>147</v>
      </c>
      <c r="E114" s="8">
        <v>2</v>
      </c>
      <c r="G114" s="9">
        <v>2</v>
      </c>
      <c r="H114" s="9">
        <v>1</v>
      </c>
      <c r="J114" s="9" t="str">
        <f t="shared" si="4"/>
        <v>mu_2,2,1</v>
      </c>
      <c r="K114" s="11">
        <f t="shared" si="7"/>
        <v>1.6500000000000001E-2</v>
      </c>
      <c r="O114" s="10" t="s">
        <v>295</v>
      </c>
    </row>
    <row r="115" spans="1:15" ht="51" x14ac:dyDescent="0.2">
      <c r="A115" s="20" t="s">
        <v>158</v>
      </c>
      <c r="B115" s="9" t="str">
        <f t="shared" si="6"/>
        <v>Mortality rates from populations in TB compartment  Uninfected, on IPT and HIV compartment  PLHIV not on ART, CD4&gt;200 and gender compartment Female per year</v>
      </c>
      <c r="C115" s="8" t="s">
        <v>146</v>
      </c>
      <c r="D115" s="8" t="s">
        <v>147</v>
      </c>
      <c r="E115" s="8">
        <v>2</v>
      </c>
      <c r="G115" s="9">
        <v>2</v>
      </c>
      <c r="H115" s="9">
        <v>2</v>
      </c>
      <c r="J115" s="9" t="str">
        <f t="shared" si="4"/>
        <v>mu_2,2,2</v>
      </c>
      <c r="K115" s="11">
        <f t="shared" si="7"/>
        <v>9.4999999999999998E-3</v>
      </c>
      <c r="O115" s="10" t="s">
        <v>295</v>
      </c>
    </row>
    <row r="116" spans="1:15" ht="51" x14ac:dyDescent="0.2">
      <c r="A116" s="20" t="s">
        <v>159</v>
      </c>
      <c r="B116" s="9" t="str">
        <f t="shared" si="6"/>
        <v>Mortality rates from populations in TB compartment  Uninfected, on IPT and HIV compartment  PLHIV not on ART, CD4≤200 and gender compartment Male per year</v>
      </c>
      <c r="C116" s="8" t="s">
        <v>146</v>
      </c>
      <c r="D116" s="8" t="s">
        <v>147</v>
      </c>
      <c r="E116" s="8">
        <v>2</v>
      </c>
      <c r="G116" s="9">
        <v>3</v>
      </c>
      <c r="H116" s="9">
        <v>1</v>
      </c>
      <c r="J116" s="9" t="str">
        <f t="shared" si="4"/>
        <v>mu_2,3,1</v>
      </c>
      <c r="K116" s="11">
        <f t="shared" si="7"/>
        <v>3.3000000000000002E-2</v>
      </c>
      <c r="O116" s="10" t="s">
        <v>296</v>
      </c>
    </row>
    <row r="117" spans="1:15" ht="51" x14ac:dyDescent="0.2">
      <c r="A117" s="30" t="s">
        <v>160</v>
      </c>
      <c r="B117" s="9" t="str">
        <f t="shared" si="6"/>
        <v>Mortality rates from populations in TB compartment  Uninfected, on IPT and HIV compartment  PLHIV not on ART, CD4≤200 and gender compartment Female per year</v>
      </c>
      <c r="C117" s="8" t="s">
        <v>146</v>
      </c>
      <c r="D117" s="8" t="s">
        <v>147</v>
      </c>
      <c r="E117" s="8">
        <v>2</v>
      </c>
      <c r="G117" s="9">
        <v>3</v>
      </c>
      <c r="H117" s="9">
        <v>2</v>
      </c>
      <c r="J117" s="9" t="str">
        <f t="shared" si="4"/>
        <v>mu_2,3,2</v>
      </c>
      <c r="K117" s="11">
        <f t="shared" si="7"/>
        <v>1.9E-2</v>
      </c>
      <c r="O117" s="10" t="s">
        <v>296</v>
      </c>
    </row>
    <row r="118" spans="1:15" ht="48" x14ac:dyDescent="0.2">
      <c r="A118" s="20" t="s">
        <v>161</v>
      </c>
      <c r="B118" s="9" t="str">
        <f t="shared" si="6"/>
        <v>Mortality rates from populations in TB compartment  Uninfected, on IPT and HIV compartment  PLHIV and on ART and gender compartment Male per year</v>
      </c>
      <c r="C118" s="8" t="s">
        <v>146</v>
      </c>
      <c r="D118" s="8" t="s">
        <v>147</v>
      </c>
      <c r="E118" s="8">
        <v>2</v>
      </c>
      <c r="G118" s="9">
        <v>4</v>
      </c>
      <c r="H118" s="9">
        <v>1</v>
      </c>
      <c r="J118" s="9" t="str">
        <f t="shared" si="4"/>
        <v>mu_2,4,1</v>
      </c>
      <c r="K118" s="11">
        <f t="shared" si="7"/>
        <v>3.96E-3</v>
      </c>
      <c r="O118" s="10" t="s">
        <v>297</v>
      </c>
    </row>
    <row r="119" spans="1:15" ht="48" x14ac:dyDescent="0.2">
      <c r="A119" s="20" t="s">
        <v>162</v>
      </c>
      <c r="B119" s="9" t="str">
        <f t="shared" si="6"/>
        <v>Mortality rates from populations in TB compartment  Uninfected, on IPT and HIV compartment  PLHIV and on ART and gender compartment Female per year</v>
      </c>
      <c r="C119" s="8" t="s">
        <v>146</v>
      </c>
      <c r="D119" s="8" t="s">
        <v>147</v>
      </c>
      <c r="E119" s="8">
        <v>2</v>
      </c>
      <c r="G119" s="9">
        <v>4</v>
      </c>
      <c r="H119" s="9">
        <v>2</v>
      </c>
      <c r="J119" s="9" t="str">
        <f t="shared" si="4"/>
        <v>mu_2,4,2</v>
      </c>
      <c r="K119" s="11">
        <f t="shared" si="7"/>
        <v>2.2799999999999999E-3</v>
      </c>
      <c r="O119" s="10" t="s">
        <v>297</v>
      </c>
    </row>
    <row r="120" spans="1:15" ht="51" x14ac:dyDescent="0.2">
      <c r="A120" s="20" t="s">
        <v>163</v>
      </c>
      <c r="B120" s="9" t="str">
        <f t="shared" si="6"/>
        <v>Mortality rates from populations in TB compartment  LTBI, infected recently (at risk for rapid progression) and HIV compartment  HIV-negative and gender compartment Male per year</v>
      </c>
      <c r="C120" s="8" t="s">
        <v>146</v>
      </c>
      <c r="D120" s="8" t="s">
        <v>147</v>
      </c>
      <c r="E120" s="8">
        <v>3</v>
      </c>
      <c r="G120" s="9">
        <v>1</v>
      </c>
      <c r="H120" s="9">
        <v>1</v>
      </c>
      <c r="J120" s="9" t="str">
        <f t="shared" si="4"/>
        <v>mu_3,1,1</v>
      </c>
      <c r="K120" s="11">
        <f>K104</f>
        <v>3.3E-3</v>
      </c>
      <c r="O120" s="10" t="s">
        <v>291</v>
      </c>
    </row>
    <row r="121" spans="1:15" ht="51" x14ac:dyDescent="0.2">
      <c r="A121" s="20" t="s">
        <v>164</v>
      </c>
      <c r="B121" s="9" t="str">
        <f t="shared" si="6"/>
        <v>Mortality rates from populations in TB compartment  LTBI, infected recently (at risk for rapid progression) and HIV compartment  HIV-negative and gender compartment Female per year</v>
      </c>
      <c r="C121" s="8" t="s">
        <v>146</v>
      </c>
      <c r="D121" s="8" t="s">
        <v>147</v>
      </c>
      <c r="E121" s="8">
        <v>3</v>
      </c>
      <c r="G121" s="9">
        <v>1</v>
      </c>
      <c r="H121" s="9">
        <v>2</v>
      </c>
      <c r="J121" s="9" t="str">
        <f t="shared" si="4"/>
        <v>mu_3,1,2</v>
      </c>
      <c r="K121" s="11">
        <f t="shared" ref="K121:K127" si="8">K105</f>
        <v>1.9E-3</v>
      </c>
      <c r="O121" s="10" t="s">
        <v>291</v>
      </c>
    </row>
    <row r="122" spans="1:15" ht="51" x14ac:dyDescent="0.2">
      <c r="A122" s="20" t="s">
        <v>165</v>
      </c>
      <c r="B122" s="9" t="str">
        <f t="shared" si="6"/>
        <v>Mortality rates from populations in TB compartment  LTBI, infected recently (at risk for rapid progression) and HIV compartment  PLHIV not on ART, CD4&gt;200 and gender compartment Male per year</v>
      </c>
      <c r="C122" s="8" t="s">
        <v>146</v>
      </c>
      <c r="D122" s="8" t="s">
        <v>147</v>
      </c>
      <c r="E122" s="8">
        <v>3</v>
      </c>
      <c r="G122" s="9">
        <v>2</v>
      </c>
      <c r="H122" s="9">
        <v>1</v>
      </c>
      <c r="J122" s="9" t="str">
        <f t="shared" si="4"/>
        <v>mu_3,2,1</v>
      </c>
      <c r="K122" s="11">
        <f t="shared" si="8"/>
        <v>1.6500000000000001E-2</v>
      </c>
      <c r="O122" s="10" t="s">
        <v>295</v>
      </c>
    </row>
    <row r="123" spans="1:15" ht="51" x14ac:dyDescent="0.2">
      <c r="A123" s="20" t="s">
        <v>166</v>
      </c>
      <c r="B123" s="9" t="str">
        <f t="shared" si="6"/>
        <v>Mortality rates from populations in TB compartment  LTBI, infected recently (at risk for rapid progression) and HIV compartment  PLHIV not on ART, CD4&gt;200 and gender compartment Female per year</v>
      </c>
      <c r="C123" s="8" t="s">
        <v>146</v>
      </c>
      <c r="D123" s="8" t="s">
        <v>147</v>
      </c>
      <c r="E123" s="8">
        <v>3</v>
      </c>
      <c r="G123" s="9">
        <v>2</v>
      </c>
      <c r="H123" s="9">
        <v>2</v>
      </c>
      <c r="J123" s="9" t="str">
        <f t="shared" si="4"/>
        <v>mu_3,2,2</v>
      </c>
      <c r="K123" s="11">
        <f t="shared" si="8"/>
        <v>9.4999999999999998E-3</v>
      </c>
      <c r="O123" s="10" t="s">
        <v>295</v>
      </c>
    </row>
    <row r="124" spans="1:15" ht="51" x14ac:dyDescent="0.2">
      <c r="A124" s="20" t="s">
        <v>167</v>
      </c>
      <c r="B124" s="9" t="str">
        <f t="shared" si="6"/>
        <v>Mortality rates from populations in TB compartment  LTBI, infected recently (at risk for rapid progression) and HIV compartment  PLHIV not on ART, CD4≤200 and gender compartment Male per year</v>
      </c>
      <c r="C124" s="8" t="s">
        <v>146</v>
      </c>
      <c r="D124" s="8" t="s">
        <v>147</v>
      </c>
      <c r="E124" s="8">
        <v>3</v>
      </c>
      <c r="G124" s="9">
        <v>3</v>
      </c>
      <c r="H124" s="9">
        <v>1</v>
      </c>
      <c r="J124" s="9" t="str">
        <f t="shared" si="4"/>
        <v>mu_3,3,1</v>
      </c>
      <c r="K124" s="11">
        <f t="shared" si="8"/>
        <v>3.3000000000000002E-2</v>
      </c>
      <c r="O124" s="10" t="s">
        <v>296</v>
      </c>
    </row>
    <row r="125" spans="1:15" ht="51" x14ac:dyDescent="0.2">
      <c r="A125" s="20" t="s">
        <v>168</v>
      </c>
      <c r="B125" s="9" t="str">
        <f t="shared" si="6"/>
        <v>Mortality rates from populations in TB compartment  LTBI, infected recently (at risk for rapid progression) and HIV compartment  PLHIV not on ART, CD4≤200 and gender compartment Female per year</v>
      </c>
      <c r="C125" s="8" t="s">
        <v>146</v>
      </c>
      <c r="D125" s="8" t="s">
        <v>147</v>
      </c>
      <c r="E125" s="8">
        <v>3</v>
      </c>
      <c r="G125" s="9">
        <v>3</v>
      </c>
      <c r="H125" s="9">
        <v>2</v>
      </c>
      <c r="J125" s="9" t="str">
        <f t="shared" si="4"/>
        <v>mu_3,3,2</v>
      </c>
      <c r="K125" s="11">
        <f t="shared" si="8"/>
        <v>1.9E-2</v>
      </c>
      <c r="O125" s="10" t="s">
        <v>296</v>
      </c>
    </row>
    <row r="126" spans="1:15" ht="51" x14ac:dyDescent="0.2">
      <c r="A126" s="20" t="s">
        <v>169</v>
      </c>
      <c r="B126" s="9" t="str">
        <f t="shared" si="6"/>
        <v>Mortality rates from populations in TB compartment  LTBI, infected recently (at risk for rapid progression) and HIV compartment  PLHIV and on ART and gender compartment Male per year</v>
      </c>
      <c r="C126" s="8" t="s">
        <v>146</v>
      </c>
      <c r="D126" s="8" t="s">
        <v>147</v>
      </c>
      <c r="E126" s="8">
        <v>3</v>
      </c>
      <c r="G126" s="9">
        <v>4</v>
      </c>
      <c r="H126" s="9">
        <v>1</v>
      </c>
      <c r="J126" s="9" t="str">
        <f t="shared" si="4"/>
        <v>mu_3,4,1</v>
      </c>
      <c r="K126" s="11">
        <f t="shared" si="8"/>
        <v>3.96E-3</v>
      </c>
      <c r="O126" s="10" t="s">
        <v>297</v>
      </c>
    </row>
    <row r="127" spans="1:15" ht="51" x14ac:dyDescent="0.2">
      <c r="A127" s="20" t="s">
        <v>170</v>
      </c>
      <c r="B127" s="9" t="str">
        <f t="shared" si="6"/>
        <v>Mortality rates from populations in TB compartment  LTBI, infected recently (at risk for rapid progression) and HIV compartment  PLHIV and on ART and gender compartment Female per year</v>
      </c>
      <c r="C127" s="8" t="s">
        <v>146</v>
      </c>
      <c r="D127" s="8" t="s">
        <v>147</v>
      </c>
      <c r="E127" s="8">
        <v>3</v>
      </c>
      <c r="G127" s="9">
        <v>4</v>
      </c>
      <c r="H127" s="9">
        <v>2</v>
      </c>
      <c r="J127" s="9" t="str">
        <f t="shared" si="4"/>
        <v>mu_3,4,2</v>
      </c>
      <c r="K127" s="11">
        <f t="shared" si="8"/>
        <v>2.2799999999999999E-3</v>
      </c>
      <c r="O127" s="10" t="s">
        <v>297</v>
      </c>
    </row>
    <row r="128" spans="1:15" ht="48" x14ac:dyDescent="0.2">
      <c r="A128" s="20" t="s">
        <v>171</v>
      </c>
      <c r="B128" s="9" t="str">
        <f t="shared" si="6"/>
        <v>Mortality rates from populations in TB compartment  LTBI, infected remotely and HIV compartment  HIV-negative and gender compartment Male per year</v>
      </c>
      <c r="C128" s="8" t="s">
        <v>146</v>
      </c>
      <c r="D128" s="8" t="s">
        <v>147</v>
      </c>
      <c r="E128" s="8">
        <v>4</v>
      </c>
      <c r="G128" s="9">
        <v>1</v>
      </c>
      <c r="H128" s="9">
        <v>1</v>
      </c>
      <c r="J128" s="9" t="str">
        <f t="shared" si="4"/>
        <v>mu_4,1,1</v>
      </c>
      <c r="K128" s="11">
        <f t="shared" ref="K128:K135" si="9">K104</f>
        <v>3.3E-3</v>
      </c>
      <c r="O128" s="10" t="s">
        <v>291</v>
      </c>
    </row>
    <row r="129" spans="1:15" ht="48" x14ac:dyDescent="0.2">
      <c r="A129" s="20" t="s">
        <v>172</v>
      </c>
      <c r="B129" s="9" t="str">
        <f t="shared" si="6"/>
        <v>Mortality rates from populations in TB compartment  LTBI, infected remotely and HIV compartment  HIV-negative and gender compartment Female per year</v>
      </c>
      <c r="C129" s="8" t="s">
        <v>146</v>
      </c>
      <c r="D129" s="8" t="s">
        <v>147</v>
      </c>
      <c r="E129" s="8">
        <v>4</v>
      </c>
      <c r="G129" s="9">
        <v>1</v>
      </c>
      <c r="H129" s="9">
        <v>2</v>
      </c>
      <c r="J129" s="9" t="str">
        <f t="shared" si="4"/>
        <v>mu_4,1,2</v>
      </c>
      <c r="K129" s="11">
        <f t="shared" si="9"/>
        <v>1.9E-3</v>
      </c>
      <c r="O129" s="10" t="s">
        <v>291</v>
      </c>
    </row>
    <row r="130" spans="1:15" ht="51" x14ac:dyDescent="0.2">
      <c r="A130" s="20" t="s">
        <v>173</v>
      </c>
      <c r="B130" s="9" t="str">
        <f t="shared" si="6"/>
        <v>Mortality rates from populations in TB compartment  LTBI, infected remotely and HIV compartment  PLHIV not on ART, CD4&gt;200 and gender compartment Male per year</v>
      </c>
      <c r="C130" s="8" t="s">
        <v>146</v>
      </c>
      <c r="D130" s="8" t="s">
        <v>147</v>
      </c>
      <c r="E130" s="8">
        <v>4</v>
      </c>
      <c r="G130" s="9">
        <v>2</v>
      </c>
      <c r="H130" s="9">
        <v>1</v>
      </c>
      <c r="J130" s="9" t="str">
        <f t="shared" ref="J130:J193" si="10">CONCATENATE(C130, "_", E130, IF(E130&lt;&gt;"",",",""), F130, IF(F130&lt;&gt;"",",",""),  G130, IF(G130&lt;&gt;"",",",""),  H130, IF(I130&lt;&gt;"","(",""), I130, IF(I130&lt;&gt;"",")",""))</f>
        <v>mu_4,2,1</v>
      </c>
      <c r="K130" s="11">
        <f t="shared" si="9"/>
        <v>1.6500000000000001E-2</v>
      </c>
      <c r="O130" s="10" t="s">
        <v>295</v>
      </c>
    </row>
    <row r="131" spans="1:15" ht="51" x14ac:dyDescent="0.2">
      <c r="A131" s="20" t="s">
        <v>174</v>
      </c>
      <c r="B131" s="9" t="str">
        <f t="shared" si="6"/>
        <v>Mortality rates from populations in TB compartment  LTBI, infected remotely and HIV compartment  PLHIV not on ART, CD4&gt;200 and gender compartment Female per year</v>
      </c>
      <c r="C131" s="8" t="s">
        <v>146</v>
      </c>
      <c r="D131" s="8" t="s">
        <v>147</v>
      </c>
      <c r="E131" s="8">
        <v>4</v>
      </c>
      <c r="G131" s="9">
        <v>2</v>
      </c>
      <c r="H131" s="9">
        <v>2</v>
      </c>
      <c r="J131" s="9" t="str">
        <f t="shared" si="10"/>
        <v>mu_4,2,2</v>
      </c>
      <c r="K131" s="11">
        <f t="shared" si="9"/>
        <v>9.4999999999999998E-3</v>
      </c>
      <c r="O131" s="10" t="s">
        <v>295</v>
      </c>
    </row>
    <row r="132" spans="1:15" ht="51" x14ac:dyDescent="0.2">
      <c r="A132" s="20" t="s">
        <v>175</v>
      </c>
      <c r="B132" s="9" t="str">
        <f t="shared" si="6"/>
        <v>Mortality rates from populations in TB compartment  LTBI, infected remotely and HIV compartment  PLHIV not on ART, CD4≤200 and gender compartment Male per year</v>
      </c>
      <c r="C132" s="8" t="s">
        <v>146</v>
      </c>
      <c r="D132" s="8" t="s">
        <v>147</v>
      </c>
      <c r="E132" s="8">
        <v>4</v>
      </c>
      <c r="G132" s="9">
        <v>3</v>
      </c>
      <c r="H132" s="9">
        <v>1</v>
      </c>
      <c r="J132" s="9" t="str">
        <f t="shared" si="10"/>
        <v>mu_4,3,1</v>
      </c>
      <c r="K132" s="11">
        <f t="shared" si="9"/>
        <v>3.3000000000000002E-2</v>
      </c>
      <c r="O132" s="10" t="s">
        <v>296</v>
      </c>
    </row>
    <row r="133" spans="1:15" ht="51" x14ac:dyDescent="0.2">
      <c r="A133" s="20" t="s">
        <v>176</v>
      </c>
      <c r="B133" s="9" t="str">
        <f t="shared" si="6"/>
        <v>Mortality rates from populations in TB compartment  LTBI, infected remotely and HIV compartment  PLHIV not on ART, CD4≤200 and gender compartment Female per year</v>
      </c>
      <c r="C133" s="8" t="s">
        <v>146</v>
      </c>
      <c r="D133" s="8" t="s">
        <v>147</v>
      </c>
      <c r="E133" s="8">
        <v>4</v>
      </c>
      <c r="G133" s="9">
        <v>3</v>
      </c>
      <c r="H133" s="9">
        <v>2</v>
      </c>
      <c r="J133" s="9" t="str">
        <f t="shared" si="10"/>
        <v>mu_4,3,2</v>
      </c>
      <c r="K133" s="11">
        <f t="shared" si="9"/>
        <v>1.9E-2</v>
      </c>
      <c r="O133" s="10" t="s">
        <v>296</v>
      </c>
    </row>
    <row r="134" spans="1:15" ht="51" x14ac:dyDescent="0.2">
      <c r="A134" s="20" t="s">
        <v>177</v>
      </c>
      <c r="B134" s="9" t="str">
        <f t="shared" si="6"/>
        <v>Mortality rates from populations in TB compartment  LTBI, infected remotely and HIV compartment  PLHIV and on ART and gender compartment Male per year</v>
      </c>
      <c r="C134" s="8" t="s">
        <v>146</v>
      </c>
      <c r="D134" s="8" t="s">
        <v>147</v>
      </c>
      <c r="E134" s="8">
        <v>4</v>
      </c>
      <c r="G134" s="9">
        <v>4</v>
      </c>
      <c r="H134" s="9">
        <v>1</v>
      </c>
      <c r="J134" s="9" t="str">
        <f t="shared" si="10"/>
        <v>mu_4,4,1</v>
      </c>
      <c r="K134" s="11">
        <f t="shared" si="9"/>
        <v>3.96E-3</v>
      </c>
      <c r="O134" s="10" t="s">
        <v>297</v>
      </c>
    </row>
    <row r="135" spans="1:15" ht="51" x14ac:dyDescent="0.2">
      <c r="A135" s="20" t="s">
        <v>178</v>
      </c>
      <c r="B135" s="9" t="str">
        <f t="shared" si="6"/>
        <v>Mortality rates from populations in TB compartment  LTBI, infected remotely and HIV compartment  PLHIV and on ART and gender compartment Female per year</v>
      </c>
      <c r="C135" s="8" t="s">
        <v>146</v>
      </c>
      <c r="D135" s="8" t="s">
        <v>147</v>
      </c>
      <c r="E135" s="8">
        <v>4</v>
      </c>
      <c r="G135" s="9">
        <v>4</v>
      </c>
      <c r="H135" s="9">
        <v>2</v>
      </c>
      <c r="J135" s="9" t="str">
        <f t="shared" si="10"/>
        <v>mu_4,4,2</v>
      </c>
      <c r="K135" s="11">
        <f t="shared" si="9"/>
        <v>2.2799999999999999E-3</v>
      </c>
      <c r="O135" s="10" t="s">
        <v>297</v>
      </c>
    </row>
    <row r="136" spans="1:15" ht="48" x14ac:dyDescent="0.2">
      <c r="A136" s="20" t="s">
        <v>179</v>
      </c>
      <c r="B136" s="9" t="str">
        <f t="shared" ref="B136:B167" si="11"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146</v>
      </c>
      <c r="D136" s="8" t="s">
        <v>147</v>
      </c>
      <c r="E136" s="8">
        <v>5</v>
      </c>
      <c r="G136" s="9">
        <v>1</v>
      </c>
      <c r="H136" s="9">
        <v>1</v>
      </c>
      <c r="J136" s="9" t="str">
        <f t="shared" si="10"/>
        <v>mu_5,1,1</v>
      </c>
      <c r="K136" s="11">
        <f t="shared" ref="K136:K143" si="12">K104</f>
        <v>3.3E-3</v>
      </c>
      <c r="O136" s="10" t="s">
        <v>291</v>
      </c>
    </row>
    <row r="137" spans="1:15" ht="48" x14ac:dyDescent="0.2">
      <c r="A137" s="20" t="s">
        <v>180</v>
      </c>
      <c r="B137" s="9" t="str">
        <f t="shared" si="11"/>
        <v>Mortality rates from populations in TB compartment  LTBI, on IPT and HIV compartment  HIV-negative and gender compartment Female per year</v>
      </c>
      <c r="C137" s="8" t="s">
        <v>146</v>
      </c>
      <c r="D137" s="8" t="s">
        <v>147</v>
      </c>
      <c r="E137" s="8">
        <v>5</v>
      </c>
      <c r="G137" s="9">
        <v>1</v>
      </c>
      <c r="H137" s="9">
        <v>2</v>
      </c>
      <c r="J137" s="9" t="str">
        <f t="shared" si="10"/>
        <v>mu_5,1,2</v>
      </c>
      <c r="K137" s="11">
        <f t="shared" si="12"/>
        <v>1.9E-3</v>
      </c>
      <c r="O137" s="10" t="s">
        <v>291</v>
      </c>
    </row>
    <row r="138" spans="1:15" ht="51" x14ac:dyDescent="0.2">
      <c r="A138" s="20" t="s">
        <v>181</v>
      </c>
      <c r="B138" s="9" t="str">
        <f t="shared" si="11"/>
        <v>Mortality rates from populations in TB compartment  LTBI, on IPT and HIV compartment  PLHIV not on ART, CD4&gt;200 and gender compartment Male per year</v>
      </c>
      <c r="C138" s="8" t="s">
        <v>146</v>
      </c>
      <c r="D138" s="8" t="s">
        <v>147</v>
      </c>
      <c r="E138" s="8">
        <v>5</v>
      </c>
      <c r="G138" s="9">
        <v>2</v>
      </c>
      <c r="H138" s="9">
        <v>1</v>
      </c>
      <c r="J138" s="9" t="str">
        <f t="shared" si="10"/>
        <v>mu_5,2,1</v>
      </c>
      <c r="K138" s="11">
        <f t="shared" si="12"/>
        <v>1.6500000000000001E-2</v>
      </c>
      <c r="O138" s="10" t="s">
        <v>295</v>
      </c>
    </row>
    <row r="139" spans="1:15" ht="51" x14ac:dyDescent="0.2">
      <c r="A139" s="20" t="s">
        <v>182</v>
      </c>
      <c r="B139" s="9" t="str">
        <f t="shared" si="11"/>
        <v>Mortality rates from populations in TB compartment  LTBI, on IPT and HIV compartment  PLHIV not on ART, CD4&gt;200 and gender compartment Female per year</v>
      </c>
      <c r="C139" s="8" t="s">
        <v>146</v>
      </c>
      <c r="D139" s="8" t="s">
        <v>147</v>
      </c>
      <c r="E139" s="8">
        <v>5</v>
      </c>
      <c r="G139" s="9">
        <v>2</v>
      </c>
      <c r="H139" s="9">
        <v>2</v>
      </c>
      <c r="J139" s="9" t="str">
        <f t="shared" si="10"/>
        <v>mu_5,2,2</v>
      </c>
      <c r="K139" s="11">
        <f t="shared" si="12"/>
        <v>9.4999999999999998E-3</v>
      </c>
      <c r="O139" s="10" t="s">
        <v>295</v>
      </c>
    </row>
    <row r="140" spans="1:15" ht="51" x14ac:dyDescent="0.2">
      <c r="A140" s="20" t="s">
        <v>183</v>
      </c>
      <c r="B140" s="9" t="str">
        <f t="shared" si="11"/>
        <v>Mortality rates from populations in TB compartment  LTBI, on IPT and HIV compartment  PLHIV not on ART, CD4≤200 and gender compartment Male per year</v>
      </c>
      <c r="C140" s="8" t="s">
        <v>146</v>
      </c>
      <c r="D140" s="8" t="s">
        <v>147</v>
      </c>
      <c r="E140" s="8">
        <v>5</v>
      </c>
      <c r="G140" s="9">
        <v>3</v>
      </c>
      <c r="H140" s="9">
        <v>1</v>
      </c>
      <c r="J140" s="9" t="str">
        <f t="shared" si="10"/>
        <v>mu_5,3,1</v>
      </c>
      <c r="K140" s="11">
        <f t="shared" si="12"/>
        <v>3.3000000000000002E-2</v>
      </c>
      <c r="O140" s="10" t="s">
        <v>296</v>
      </c>
    </row>
    <row r="141" spans="1:15" ht="51" x14ac:dyDescent="0.2">
      <c r="A141" s="20" t="s">
        <v>184</v>
      </c>
      <c r="B141" s="9" t="str">
        <f t="shared" si="11"/>
        <v>Mortality rates from populations in TB compartment  LTBI, on IPT and HIV compartment  PLHIV not on ART, CD4≤200 and gender compartment Female per year</v>
      </c>
      <c r="C141" s="8" t="s">
        <v>146</v>
      </c>
      <c r="D141" s="8" t="s">
        <v>147</v>
      </c>
      <c r="E141" s="8">
        <v>5</v>
      </c>
      <c r="G141" s="9">
        <v>3</v>
      </c>
      <c r="H141" s="9">
        <v>2</v>
      </c>
      <c r="J141" s="9" t="str">
        <f t="shared" si="10"/>
        <v>mu_5,3,2</v>
      </c>
      <c r="K141" s="11">
        <f t="shared" si="12"/>
        <v>1.9E-2</v>
      </c>
      <c r="O141" s="10" t="s">
        <v>296</v>
      </c>
    </row>
    <row r="142" spans="1:15" ht="48" x14ac:dyDescent="0.2">
      <c r="A142" s="20" t="s">
        <v>185</v>
      </c>
      <c r="B142" s="9" t="str">
        <f t="shared" si="11"/>
        <v>Mortality rates from populations in TB compartment  LTBI, on IPT and HIV compartment  PLHIV and on ART and gender compartment Male per year</v>
      </c>
      <c r="C142" s="8" t="s">
        <v>146</v>
      </c>
      <c r="D142" s="8" t="s">
        <v>147</v>
      </c>
      <c r="E142" s="8">
        <v>5</v>
      </c>
      <c r="G142" s="9">
        <v>4</v>
      </c>
      <c r="H142" s="9">
        <v>1</v>
      </c>
      <c r="J142" s="9" t="str">
        <f t="shared" si="10"/>
        <v>mu_5,4,1</v>
      </c>
      <c r="K142" s="11">
        <f t="shared" si="12"/>
        <v>3.96E-3</v>
      </c>
      <c r="O142" s="10" t="s">
        <v>297</v>
      </c>
    </row>
    <row r="143" spans="1:15" ht="48" x14ac:dyDescent="0.2">
      <c r="A143" s="20" t="s">
        <v>186</v>
      </c>
      <c r="B143" s="9" t="str">
        <f t="shared" si="11"/>
        <v>Mortality rates from populations in TB compartment  LTBI, on IPT and HIV compartment  PLHIV and on ART and gender compartment Female per year</v>
      </c>
      <c r="C143" s="8" t="s">
        <v>146</v>
      </c>
      <c r="D143" s="8" t="s">
        <v>147</v>
      </c>
      <c r="E143" s="8">
        <v>5</v>
      </c>
      <c r="G143" s="9">
        <v>4</v>
      </c>
      <c r="H143" s="9">
        <v>2</v>
      </c>
      <c r="J143" s="9" t="str">
        <f t="shared" si="10"/>
        <v>mu_5,4,2</v>
      </c>
      <c r="K143" s="11">
        <f t="shared" si="12"/>
        <v>2.2799999999999999E-3</v>
      </c>
      <c r="O143" s="10" t="s">
        <v>297</v>
      </c>
    </row>
    <row r="144" spans="1:15" ht="48" x14ac:dyDescent="0.2">
      <c r="A144" s="20" t="s">
        <v>187</v>
      </c>
      <c r="B144" s="9" t="str">
        <f t="shared" si="11"/>
        <v>Mortality rates from populations in TB compartment  Active and HIV compartment  HIV-negative and gender compartment Male per year</v>
      </c>
      <c r="C144" s="8" t="s">
        <v>146</v>
      </c>
      <c r="D144" s="8" t="s">
        <v>147</v>
      </c>
      <c r="E144" s="8">
        <v>6</v>
      </c>
      <c r="G144" s="9">
        <v>1</v>
      </c>
      <c r="H144" s="9">
        <v>1</v>
      </c>
      <c r="J144" s="9" t="str">
        <f t="shared" si="10"/>
        <v>mu_6,1,1</v>
      </c>
      <c r="K144" s="11">
        <f>K104*20</f>
        <v>6.6000000000000003E-2</v>
      </c>
      <c r="O144" s="10" t="s">
        <v>300</v>
      </c>
    </row>
    <row r="145" spans="1:15" ht="48" x14ac:dyDescent="0.2">
      <c r="A145" s="20" t="s">
        <v>188</v>
      </c>
      <c r="B145" s="9" t="str">
        <f t="shared" si="11"/>
        <v>Mortality rates from populations in TB compartment  Active and HIV compartment  HIV-negative and gender compartment Female per year</v>
      </c>
      <c r="C145" s="8" t="s">
        <v>146</v>
      </c>
      <c r="D145" s="8" t="s">
        <v>147</v>
      </c>
      <c r="E145" s="8">
        <v>6</v>
      </c>
      <c r="G145" s="9">
        <v>1</v>
      </c>
      <c r="H145" s="9">
        <v>2</v>
      </c>
      <c r="J145" s="9" t="str">
        <f t="shared" si="10"/>
        <v>mu_6,1,2</v>
      </c>
      <c r="K145" s="11">
        <f>K105*20</f>
        <v>3.7999999999999999E-2</v>
      </c>
      <c r="O145" s="10" t="s">
        <v>300</v>
      </c>
    </row>
    <row r="146" spans="1:15" ht="51" x14ac:dyDescent="0.2">
      <c r="A146" s="20" t="s">
        <v>189</v>
      </c>
      <c r="B146" s="9" t="str">
        <f t="shared" si="11"/>
        <v>Mortality rates from populations in TB compartment  Active and HIV compartment  PLHIV not on ART, CD4&gt;200 and gender compartment Male per year</v>
      </c>
      <c r="C146" s="8" t="s">
        <v>146</v>
      </c>
      <c r="D146" s="8" t="s">
        <v>147</v>
      </c>
      <c r="E146" s="8">
        <v>6</v>
      </c>
      <c r="G146" s="9">
        <v>2</v>
      </c>
      <c r="H146" s="9">
        <v>1</v>
      </c>
      <c r="J146" s="9" t="str">
        <f t="shared" si="10"/>
        <v>mu_6,2,1</v>
      </c>
      <c r="K146" s="11">
        <f>K104*50</f>
        <v>0.16500000000000001</v>
      </c>
      <c r="O146" s="10" t="s">
        <v>301</v>
      </c>
    </row>
    <row r="147" spans="1:15" ht="51" x14ac:dyDescent="0.2">
      <c r="A147" s="20" t="s">
        <v>190</v>
      </c>
      <c r="B147" s="9" t="str">
        <f t="shared" si="11"/>
        <v>Mortality rates from populations in TB compartment  Active and HIV compartment  PLHIV not on ART, CD4&gt;200 and gender compartment Female per year</v>
      </c>
      <c r="C147" s="8" t="s">
        <v>146</v>
      </c>
      <c r="D147" s="8" t="s">
        <v>147</v>
      </c>
      <c r="E147" s="8">
        <v>6</v>
      </c>
      <c r="G147" s="9">
        <v>2</v>
      </c>
      <c r="H147" s="9">
        <v>2</v>
      </c>
      <c r="J147" s="9" t="str">
        <f t="shared" si="10"/>
        <v>mu_6,2,2</v>
      </c>
      <c r="K147" s="11">
        <f>K105*50</f>
        <v>9.5000000000000001E-2</v>
      </c>
      <c r="O147" s="10" t="s">
        <v>301</v>
      </c>
    </row>
    <row r="148" spans="1:15" ht="51" x14ac:dyDescent="0.2">
      <c r="A148" s="20" t="s">
        <v>191</v>
      </c>
      <c r="B148" s="9" t="str">
        <f t="shared" si="11"/>
        <v>Mortality rates from populations in TB compartment  Active and HIV compartment  PLHIV not on ART, CD4≤200 and gender compartment Male per year</v>
      </c>
      <c r="C148" s="8" t="s">
        <v>146</v>
      </c>
      <c r="D148" s="8" t="s">
        <v>147</v>
      </c>
      <c r="E148" s="8">
        <v>6</v>
      </c>
      <c r="G148" s="9">
        <v>3</v>
      </c>
      <c r="H148" s="9">
        <v>1</v>
      </c>
      <c r="J148" s="9" t="str">
        <f t="shared" si="10"/>
        <v>mu_6,3,1</v>
      </c>
      <c r="K148" s="11">
        <f>K104*100</f>
        <v>0.33</v>
      </c>
      <c r="O148" s="10" t="s">
        <v>301</v>
      </c>
    </row>
    <row r="149" spans="1:15" ht="51" x14ac:dyDescent="0.2">
      <c r="A149" s="20" t="s">
        <v>192</v>
      </c>
      <c r="B149" s="9" t="str">
        <f t="shared" si="11"/>
        <v>Mortality rates from populations in TB compartment  Active and HIV compartment  PLHIV not on ART, CD4≤200 and gender compartment Female per year</v>
      </c>
      <c r="C149" s="8" t="s">
        <v>146</v>
      </c>
      <c r="D149" s="8" t="s">
        <v>147</v>
      </c>
      <c r="E149" s="8">
        <v>6</v>
      </c>
      <c r="G149" s="9">
        <v>3</v>
      </c>
      <c r="H149" s="9">
        <v>2</v>
      </c>
      <c r="J149" s="9" t="str">
        <f t="shared" si="10"/>
        <v>mu_6,3,2</v>
      </c>
      <c r="K149" s="11">
        <f>K105*100</f>
        <v>0.19</v>
      </c>
      <c r="O149" s="10" t="s">
        <v>301</v>
      </c>
    </row>
    <row r="150" spans="1:15" ht="48" x14ac:dyDescent="0.2">
      <c r="A150" s="20" t="s">
        <v>193</v>
      </c>
      <c r="B150" s="9" t="str">
        <f t="shared" si="11"/>
        <v>Mortality rates from populations in TB compartment  Active and HIV compartment  PLHIV and on ART and gender compartment Male per year</v>
      </c>
      <c r="C150" s="8" t="s">
        <v>146</v>
      </c>
      <c r="D150" s="8" t="s">
        <v>147</v>
      </c>
      <c r="E150" s="8">
        <v>6</v>
      </c>
      <c r="G150" s="9">
        <v>4</v>
      </c>
      <c r="H150" s="9">
        <v>1</v>
      </c>
      <c r="J150" s="9" t="str">
        <f t="shared" si="10"/>
        <v>mu_6,4,1</v>
      </c>
      <c r="K150" s="11">
        <f>K104*30</f>
        <v>9.9000000000000005E-2</v>
      </c>
      <c r="O150" s="10" t="s">
        <v>301</v>
      </c>
    </row>
    <row r="151" spans="1:15" ht="48" x14ac:dyDescent="0.2">
      <c r="A151" s="20" t="s">
        <v>194</v>
      </c>
      <c r="B151" s="9" t="str">
        <f t="shared" si="11"/>
        <v>Mortality rates from populations in TB compartment  Active and HIV compartment  PLHIV and on ART and gender compartment Female per year</v>
      </c>
      <c r="C151" s="8" t="s">
        <v>146</v>
      </c>
      <c r="D151" s="8" t="s">
        <v>147</v>
      </c>
      <c r="E151" s="8">
        <v>6</v>
      </c>
      <c r="G151" s="9">
        <v>4</v>
      </c>
      <c r="H151" s="9">
        <v>2</v>
      </c>
      <c r="J151" s="9" t="str">
        <f t="shared" si="10"/>
        <v>mu_6,4,2</v>
      </c>
      <c r="K151" s="11">
        <f>K105*30</f>
        <v>5.7000000000000002E-2</v>
      </c>
      <c r="O151" s="10" t="s">
        <v>301</v>
      </c>
    </row>
    <row r="152" spans="1:15" ht="48" x14ac:dyDescent="0.2">
      <c r="A152" s="20" t="s">
        <v>195</v>
      </c>
      <c r="B152" s="9" t="str">
        <f t="shared" si="11"/>
        <v>Mortality rates from populations in TB compartment  Recovered/Treated and HIV compartment  HIV-negative and gender compartment Male per year</v>
      </c>
      <c r="C152" s="8" t="s">
        <v>146</v>
      </c>
      <c r="D152" s="8" t="s">
        <v>147</v>
      </c>
      <c r="E152" s="8">
        <v>7</v>
      </c>
      <c r="G152" s="9">
        <v>1</v>
      </c>
      <c r="H152" s="9">
        <v>1</v>
      </c>
      <c r="J152" s="9" t="str">
        <f t="shared" si="10"/>
        <v>mu_7,1,1</v>
      </c>
      <c r="K152" s="11">
        <f t="shared" ref="K152:K159" si="13">K104</f>
        <v>3.3E-3</v>
      </c>
      <c r="O152" s="10" t="s">
        <v>291</v>
      </c>
    </row>
    <row r="153" spans="1:15" ht="48" x14ac:dyDescent="0.2">
      <c r="A153" s="20" t="s">
        <v>196</v>
      </c>
      <c r="B153" s="9" t="str">
        <f t="shared" si="11"/>
        <v>Mortality rates from populations in TB compartment  Recovered/Treated and HIV compartment  HIV-negative and gender compartment Female per year</v>
      </c>
      <c r="C153" s="8" t="s">
        <v>146</v>
      </c>
      <c r="D153" s="8" t="s">
        <v>147</v>
      </c>
      <c r="E153" s="8">
        <v>7</v>
      </c>
      <c r="G153" s="9">
        <v>1</v>
      </c>
      <c r="H153" s="9">
        <v>2</v>
      </c>
      <c r="J153" s="9" t="str">
        <f t="shared" si="10"/>
        <v>mu_7,1,2</v>
      </c>
      <c r="K153" s="11">
        <f t="shared" si="13"/>
        <v>1.9E-3</v>
      </c>
      <c r="O153" s="10" t="s">
        <v>291</v>
      </c>
    </row>
    <row r="154" spans="1:15" ht="51" x14ac:dyDescent="0.2">
      <c r="A154" s="20" t="s">
        <v>197</v>
      </c>
      <c r="B154" s="9" t="str">
        <f t="shared" si="11"/>
        <v>Mortality rates from populations in TB compartment  Recovered/Treated and HIV compartment  PLHIV not on ART, CD4&gt;200 and gender compartment Male per year</v>
      </c>
      <c r="C154" s="8" t="s">
        <v>146</v>
      </c>
      <c r="D154" s="8" t="s">
        <v>147</v>
      </c>
      <c r="E154" s="8">
        <v>7</v>
      </c>
      <c r="G154" s="9">
        <v>2</v>
      </c>
      <c r="H154" s="9">
        <v>1</v>
      </c>
      <c r="J154" s="9" t="str">
        <f t="shared" si="10"/>
        <v>mu_7,2,1</v>
      </c>
      <c r="K154" s="11">
        <f t="shared" si="13"/>
        <v>1.6500000000000001E-2</v>
      </c>
      <c r="O154" s="10" t="s">
        <v>295</v>
      </c>
    </row>
    <row r="155" spans="1:15" ht="51" x14ac:dyDescent="0.2">
      <c r="A155" s="20" t="s">
        <v>198</v>
      </c>
      <c r="B155" s="9" t="str">
        <f t="shared" si="11"/>
        <v>Mortality rates from populations in TB compartment  Recovered/Treated and HIV compartment  PLHIV not on ART, CD4&gt;200 and gender compartment Female per year</v>
      </c>
      <c r="C155" s="8" t="s">
        <v>146</v>
      </c>
      <c r="D155" s="8" t="s">
        <v>147</v>
      </c>
      <c r="E155" s="8">
        <v>7</v>
      </c>
      <c r="G155" s="9">
        <v>2</v>
      </c>
      <c r="H155" s="9">
        <v>2</v>
      </c>
      <c r="J155" s="9" t="str">
        <f t="shared" si="10"/>
        <v>mu_7,2,2</v>
      </c>
      <c r="K155" s="11">
        <f t="shared" si="13"/>
        <v>9.4999999999999998E-3</v>
      </c>
      <c r="O155" s="10" t="s">
        <v>295</v>
      </c>
    </row>
    <row r="156" spans="1:15" ht="51" x14ac:dyDescent="0.2">
      <c r="A156" s="20" t="s">
        <v>199</v>
      </c>
      <c r="B156" s="9" t="str">
        <f t="shared" si="11"/>
        <v>Mortality rates from populations in TB compartment  Recovered/Treated and HIV compartment  PLHIV not on ART, CD4≤200 and gender compartment Male per year</v>
      </c>
      <c r="C156" s="8" t="s">
        <v>146</v>
      </c>
      <c r="D156" s="8" t="s">
        <v>147</v>
      </c>
      <c r="E156" s="8">
        <v>7</v>
      </c>
      <c r="G156" s="9">
        <v>3</v>
      </c>
      <c r="H156" s="9">
        <v>1</v>
      </c>
      <c r="J156" s="9" t="str">
        <f t="shared" si="10"/>
        <v>mu_7,3,1</v>
      </c>
      <c r="K156" s="11">
        <f t="shared" si="13"/>
        <v>3.3000000000000002E-2</v>
      </c>
      <c r="O156" s="10" t="s">
        <v>296</v>
      </c>
    </row>
    <row r="157" spans="1:15" ht="51" x14ac:dyDescent="0.2">
      <c r="A157" s="20" t="s">
        <v>200</v>
      </c>
      <c r="B157" s="9" t="str">
        <f t="shared" si="11"/>
        <v>Mortality rates from populations in TB compartment  Recovered/Treated and HIV compartment  PLHIV not on ART, CD4≤200 and gender compartment Female per year</v>
      </c>
      <c r="C157" s="8" t="s">
        <v>146</v>
      </c>
      <c r="D157" s="8" t="s">
        <v>147</v>
      </c>
      <c r="E157" s="8">
        <v>7</v>
      </c>
      <c r="G157" s="9">
        <v>3</v>
      </c>
      <c r="H157" s="9">
        <v>2</v>
      </c>
      <c r="J157" s="9" t="str">
        <f t="shared" si="10"/>
        <v>mu_7,3,2</v>
      </c>
      <c r="K157" s="11">
        <f t="shared" si="13"/>
        <v>1.9E-2</v>
      </c>
      <c r="O157" s="10" t="s">
        <v>296</v>
      </c>
    </row>
    <row r="158" spans="1:15" ht="48" x14ac:dyDescent="0.2">
      <c r="A158" s="20" t="s">
        <v>201</v>
      </c>
      <c r="B158" s="9" t="str">
        <f t="shared" si="11"/>
        <v>Mortality rates from populations in TB compartment  Recovered/Treated and HIV compartment  PLHIV and on ART and gender compartment Male per year</v>
      </c>
      <c r="C158" s="8" t="s">
        <v>146</v>
      </c>
      <c r="D158" s="8" t="s">
        <v>147</v>
      </c>
      <c r="E158" s="8">
        <v>7</v>
      </c>
      <c r="G158" s="9">
        <v>4</v>
      </c>
      <c r="H158" s="9">
        <v>1</v>
      </c>
      <c r="J158" s="9" t="str">
        <f t="shared" si="10"/>
        <v>mu_7,4,1</v>
      </c>
      <c r="K158" s="11">
        <f t="shared" si="13"/>
        <v>3.96E-3</v>
      </c>
      <c r="O158" s="10" t="s">
        <v>297</v>
      </c>
    </row>
    <row r="159" spans="1:15" ht="48" x14ac:dyDescent="0.2">
      <c r="A159" s="20" t="s">
        <v>202</v>
      </c>
      <c r="B159" s="9" t="str">
        <f t="shared" si="11"/>
        <v>Mortality rates from populations in TB compartment  Recovered/Treated and HIV compartment  PLHIV and on ART and gender compartment Female per year</v>
      </c>
      <c r="C159" s="8" t="s">
        <v>146</v>
      </c>
      <c r="D159" s="8" t="s">
        <v>147</v>
      </c>
      <c r="E159" s="8">
        <v>7</v>
      </c>
      <c r="G159" s="9">
        <v>4</v>
      </c>
      <c r="H159" s="9">
        <v>2</v>
      </c>
      <c r="J159" s="9" t="str">
        <f t="shared" si="10"/>
        <v>mu_7,4,2</v>
      </c>
      <c r="K159" s="11">
        <f t="shared" si="13"/>
        <v>2.2799999999999999E-3</v>
      </c>
      <c r="O159" s="10" t="s">
        <v>297</v>
      </c>
    </row>
    <row r="160" spans="1:15" ht="48" x14ac:dyDescent="0.2">
      <c r="A160" s="20" t="s">
        <v>203</v>
      </c>
      <c r="B160" s="9" t="str">
        <f t="shared" si="11"/>
        <v>Mortality rates from populations in TB compartment  LTBI, after IPT and HIV compartment  HIV-negative and gender compartment Male per year</v>
      </c>
      <c r="C160" s="8" t="s">
        <v>146</v>
      </c>
      <c r="D160" s="8" t="s">
        <v>147</v>
      </c>
      <c r="E160" s="8">
        <v>8</v>
      </c>
      <c r="G160" s="9">
        <v>1</v>
      </c>
      <c r="H160" s="9">
        <v>1</v>
      </c>
      <c r="J160" s="9" t="str">
        <f t="shared" si="10"/>
        <v>mu_8,1,1</v>
      </c>
      <c r="K160" s="11">
        <f t="shared" ref="K160:K167" si="14">K104</f>
        <v>3.3E-3</v>
      </c>
      <c r="O160" s="10" t="s">
        <v>291</v>
      </c>
    </row>
    <row r="161" spans="1:15" ht="48" x14ac:dyDescent="0.2">
      <c r="A161" s="20" t="s">
        <v>204</v>
      </c>
      <c r="B161" s="9" t="str">
        <f t="shared" si="11"/>
        <v>Mortality rates from populations in TB compartment  LTBI, after IPT and HIV compartment  HIV-negative and gender compartment Female per year</v>
      </c>
      <c r="C161" s="8" t="s">
        <v>146</v>
      </c>
      <c r="D161" s="8" t="s">
        <v>147</v>
      </c>
      <c r="E161" s="8">
        <v>8</v>
      </c>
      <c r="G161" s="9">
        <v>1</v>
      </c>
      <c r="H161" s="9">
        <v>2</v>
      </c>
      <c r="J161" s="9" t="str">
        <f t="shared" si="10"/>
        <v>mu_8,1,2</v>
      </c>
      <c r="K161" s="11">
        <f t="shared" si="14"/>
        <v>1.9E-3</v>
      </c>
      <c r="O161" s="10" t="s">
        <v>291</v>
      </c>
    </row>
    <row r="162" spans="1:15" ht="51" x14ac:dyDescent="0.2">
      <c r="A162" s="20" t="s">
        <v>205</v>
      </c>
      <c r="B162" s="9" t="str">
        <f t="shared" si="11"/>
        <v>Mortality rates from populations in TB compartment  LTBI, after IPT and HIV compartment  PLHIV not on ART, CD4&gt;200 and gender compartment Male per year</v>
      </c>
      <c r="C162" s="8" t="s">
        <v>146</v>
      </c>
      <c r="D162" s="8" t="s">
        <v>147</v>
      </c>
      <c r="E162" s="8">
        <v>8</v>
      </c>
      <c r="G162" s="9">
        <v>2</v>
      </c>
      <c r="H162" s="9">
        <v>1</v>
      </c>
      <c r="J162" s="9" t="str">
        <f t="shared" si="10"/>
        <v>mu_8,2,1</v>
      </c>
      <c r="K162" s="11">
        <f t="shared" si="14"/>
        <v>1.6500000000000001E-2</v>
      </c>
      <c r="O162" s="10" t="s">
        <v>295</v>
      </c>
    </row>
    <row r="163" spans="1:15" ht="51" x14ac:dyDescent="0.2">
      <c r="A163" s="20" t="s">
        <v>206</v>
      </c>
      <c r="B163" s="9" t="str">
        <f t="shared" si="11"/>
        <v>Mortality rates from populations in TB compartment  LTBI, after IPT and HIV compartment  PLHIV not on ART, CD4&gt;200 and gender compartment Female per year</v>
      </c>
      <c r="C163" s="8" t="s">
        <v>146</v>
      </c>
      <c r="D163" s="8" t="s">
        <v>147</v>
      </c>
      <c r="E163" s="8">
        <v>8</v>
      </c>
      <c r="G163" s="9">
        <v>2</v>
      </c>
      <c r="H163" s="9">
        <v>2</v>
      </c>
      <c r="J163" s="9" t="str">
        <f t="shared" si="10"/>
        <v>mu_8,2,2</v>
      </c>
      <c r="K163" s="11">
        <f t="shared" si="14"/>
        <v>9.4999999999999998E-3</v>
      </c>
      <c r="O163" s="10" t="s">
        <v>295</v>
      </c>
    </row>
    <row r="164" spans="1:15" ht="51" x14ac:dyDescent="0.2">
      <c r="A164" s="20" t="s">
        <v>207</v>
      </c>
      <c r="B164" s="9" t="str">
        <f t="shared" si="11"/>
        <v>Mortality rates from populations in TB compartment  LTBI, after IPT and HIV compartment  PLHIV not on ART, CD4≤200 and gender compartment Male per year</v>
      </c>
      <c r="C164" s="8" t="s">
        <v>146</v>
      </c>
      <c r="D164" s="8" t="s">
        <v>147</v>
      </c>
      <c r="E164" s="8">
        <v>8</v>
      </c>
      <c r="G164" s="9">
        <v>3</v>
      </c>
      <c r="H164" s="9">
        <v>1</v>
      </c>
      <c r="J164" s="9" t="str">
        <f t="shared" si="10"/>
        <v>mu_8,3,1</v>
      </c>
      <c r="K164" s="11">
        <f t="shared" si="14"/>
        <v>3.3000000000000002E-2</v>
      </c>
      <c r="O164" s="10" t="s">
        <v>296</v>
      </c>
    </row>
    <row r="165" spans="1:15" ht="51" x14ac:dyDescent="0.2">
      <c r="A165" s="20" t="s">
        <v>208</v>
      </c>
      <c r="B165" s="9" t="str">
        <f t="shared" si="11"/>
        <v>Mortality rates from populations in TB compartment  LTBI, after IPT and HIV compartment  PLHIV not on ART, CD4≤200 and gender compartment Female per year</v>
      </c>
      <c r="C165" s="8" t="s">
        <v>146</v>
      </c>
      <c r="D165" s="8" t="s">
        <v>147</v>
      </c>
      <c r="E165" s="8">
        <v>8</v>
      </c>
      <c r="G165" s="9">
        <v>3</v>
      </c>
      <c r="H165" s="9">
        <v>2</v>
      </c>
      <c r="J165" s="9" t="str">
        <f t="shared" si="10"/>
        <v>mu_8,3,2</v>
      </c>
      <c r="K165" s="11">
        <f t="shared" si="14"/>
        <v>1.9E-2</v>
      </c>
      <c r="O165" s="10" t="s">
        <v>296</v>
      </c>
    </row>
    <row r="166" spans="1:15" ht="48" x14ac:dyDescent="0.2">
      <c r="A166" s="20" t="s">
        <v>209</v>
      </c>
      <c r="B166" s="9" t="str">
        <f t="shared" si="11"/>
        <v>Mortality rates from populations in TB compartment  LTBI, after IPT and HIV compartment  PLHIV and on ART and gender compartment Male per year</v>
      </c>
      <c r="C166" s="8" t="s">
        <v>146</v>
      </c>
      <c r="D166" s="8" t="s">
        <v>147</v>
      </c>
      <c r="E166" s="8">
        <v>8</v>
      </c>
      <c r="G166" s="9">
        <v>4</v>
      </c>
      <c r="H166" s="9">
        <v>1</v>
      </c>
      <c r="J166" s="9" t="str">
        <f t="shared" si="10"/>
        <v>mu_8,4,1</v>
      </c>
      <c r="K166" s="11">
        <f t="shared" si="14"/>
        <v>3.96E-3</v>
      </c>
      <c r="O166" s="10" t="s">
        <v>297</v>
      </c>
    </row>
    <row r="167" spans="1:15" ht="48" x14ac:dyDescent="0.2">
      <c r="A167" s="20" t="s">
        <v>210</v>
      </c>
      <c r="B167" s="9" t="str">
        <f t="shared" si="11"/>
        <v>Mortality rates from populations in TB compartment  LTBI, after IPT and HIV compartment  PLHIV and on ART and gender compartment Female per year</v>
      </c>
      <c r="C167" s="8" t="s">
        <v>146</v>
      </c>
      <c r="D167" s="8" t="s">
        <v>147</v>
      </c>
      <c r="E167" s="8">
        <v>8</v>
      </c>
      <c r="G167" s="9">
        <v>4</v>
      </c>
      <c r="H167" s="9">
        <v>2</v>
      </c>
      <c r="J167" s="9" t="str">
        <f t="shared" si="10"/>
        <v>mu_8,4,2</v>
      </c>
      <c r="K167" s="11">
        <f t="shared" si="14"/>
        <v>2.2799999999999999E-3</v>
      </c>
      <c r="O167" s="10" t="s">
        <v>297</v>
      </c>
    </row>
    <row r="168" spans="1:15" ht="17" x14ac:dyDescent="0.2">
      <c r="A168" s="34" t="s">
        <v>339</v>
      </c>
      <c r="C168" s="8" t="s">
        <v>124</v>
      </c>
      <c r="D168" s="8" t="s">
        <v>43</v>
      </c>
      <c r="E168" s="8"/>
      <c r="J168" s="9" t="str">
        <f t="shared" si="10"/>
        <v>omega_</v>
      </c>
      <c r="K168" s="9">
        <v>2</v>
      </c>
      <c r="O168" s="10" t="s">
        <v>125</v>
      </c>
    </row>
    <row r="169" spans="1:15" ht="32" x14ac:dyDescent="0.2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 t="shared" si="10"/>
        <v>phi_1,</v>
      </c>
      <c r="K169" s="9">
        <v>0.7</v>
      </c>
      <c r="N169" s="9" t="s">
        <v>30</v>
      </c>
      <c r="O169" s="10" t="s">
        <v>31</v>
      </c>
    </row>
    <row r="170" spans="1:15" ht="32" x14ac:dyDescent="0.2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 t="shared" si="10"/>
        <v>phi_2,</v>
      </c>
      <c r="K170" s="9">
        <f>$K$8*'Indirect Model Parameters'!G2</f>
        <v>0.2</v>
      </c>
      <c r="N170" s="9" t="s">
        <v>30</v>
      </c>
      <c r="O170" s="10" t="s">
        <v>31</v>
      </c>
    </row>
    <row r="171" spans="1:15" ht="34" x14ac:dyDescent="0.2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 t="shared" si="10"/>
        <v>phi_3,</v>
      </c>
      <c r="K171" s="9">
        <f>$K$8*'Indirect Model Parameters'!G3</f>
        <v>0.22000000000000003</v>
      </c>
      <c r="N171" s="9" t="s">
        <v>30</v>
      </c>
      <c r="O171" s="10" t="s">
        <v>31</v>
      </c>
    </row>
    <row r="172" spans="1:15" ht="32" x14ac:dyDescent="0.2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 t="shared" si="10"/>
        <v>phi_4,</v>
      </c>
      <c r="K172" s="9">
        <f>$K$8*'Indirect Model Parameters'!G4</f>
        <v>0.2</v>
      </c>
      <c r="N172" s="9" t="s">
        <v>30</v>
      </c>
      <c r="O172" s="10" t="s">
        <v>31</v>
      </c>
    </row>
    <row r="173" spans="1:15" ht="17" x14ac:dyDescent="0.2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 t="shared" si="10"/>
        <v>pi_34,</v>
      </c>
      <c r="K173" s="9">
        <v>0.5</v>
      </c>
      <c r="O173" s="10" t="s">
        <v>129</v>
      </c>
    </row>
    <row r="174" spans="1:15" ht="17" x14ac:dyDescent="0.2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 t="shared" si="10"/>
        <v>pi_36,</v>
      </c>
      <c r="K174" s="9">
        <v>0.15</v>
      </c>
    </row>
    <row r="175" spans="1:15" ht="17" x14ac:dyDescent="0.2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 t="shared" si="10"/>
        <v>pi_46,</v>
      </c>
      <c r="K175" s="9">
        <v>0.05</v>
      </c>
    </row>
    <row r="176" spans="1:15" ht="17" x14ac:dyDescent="0.2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 t="shared" si="10"/>
        <v>pi_56,</v>
      </c>
      <c r="K176" s="9">
        <v>0.02</v>
      </c>
    </row>
    <row r="177" spans="1:11" ht="34" x14ac:dyDescent="0.2">
      <c r="A177" s="22" t="s">
        <v>256</v>
      </c>
      <c r="B177" s="22" t="s">
        <v>256</v>
      </c>
      <c r="C177" s="9" t="s">
        <v>128</v>
      </c>
      <c r="D177" s="9" t="s">
        <v>43</v>
      </c>
      <c r="E177" s="9">
        <v>67</v>
      </c>
      <c r="J177" s="9" t="str">
        <f t="shared" si="10"/>
        <v>pi_67,</v>
      </c>
      <c r="K177" s="23">
        <v>2</v>
      </c>
    </row>
    <row r="178" spans="1:11" ht="34" x14ac:dyDescent="0.2">
      <c r="A178" s="20" t="s">
        <v>211</v>
      </c>
      <c r="B178" s="9" t="str">
        <f t="shared" ref="B178:B193" si="15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212</v>
      </c>
      <c r="D178" s="8" t="s">
        <v>147</v>
      </c>
      <c r="E178" s="8">
        <v>1</v>
      </c>
      <c r="F178" s="9">
        <v>1</v>
      </c>
      <c r="G178" s="9">
        <v>1</v>
      </c>
      <c r="H178" s="9">
        <v>1</v>
      </c>
      <c r="J178" s="9" t="str">
        <f t="shared" si="10"/>
        <v>rho_1,1,1,1</v>
      </c>
      <c r="K178" s="48">
        <f>VLOOKUP(J178,Birth_Rates!$G$5:$H$37,2)*'Indirect Model Parameters'!$G$53</f>
        <v>2.1418525234650132E-3</v>
      </c>
    </row>
    <row r="179" spans="1:11" ht="34" x14ac:dyDescent="0.2">
      <c r="A179" s="20" t="s">
        <v>214</v>
      </c>
      <c r="B179" s="9" t="str">
        <f t="shared" si="15"/>
        <v>Birth rate into HIV compartment  HIV-negative and gender compartment Female, per year</v>
      </c>
      <c r="C179" s="8" t="s">
        <v>212</v>
      </c>
      <c r="D179" s="8" t="s">
        <v>147</v>
      </c>
      <c r="E179" s="8">
        <v>1</v>
      </c>
      <c r="F179" s="9">
        <v>1</v>
      </c>
      <c r="G179" s="9">
        <v>1</v>
      </c>
      <c r="H179" s="9">
        <v>2</v>
      </c>
      <c r="J179" s="9" t="str">
        <f t="shared" si="10"/>
        <v>rho_1,1,1,2</v>
      </c>
      <c r="K179" s="48">
        <f>VLOOKUP(J179,Birth_Rates!$G$5:$H$37,2)*'Indirect Model Parameters'!$G$53</f>
        <v>2.1418525234650132E-3</v>
      </c>
    </row>
    <row r="180" spans="1:11" ht="34" x14ac:dyDescent="0.2">
      <c r="A180" s="20" t="s">
        <v>213</v>
      </c>
      <c r="B180" s="9" t="str">
        <f t="shared" si="15"/>
        <v>Birth rate into HIV compartment  PLHIV not on ART, CD4&gt;200 and gender compartment Male, per year</v>
      </c>
      <c r="C180" s="8" t="s">
        <v>212</v>
      </c>
      <c r="D180" s="8" t="s">
        <v>147</v>
      </c>
      <c r="E180" s="8">
        <v>1</v>
      </c>
      <c r="F180" s="9">
        <v>1</v>
      </c>
      <c r="G180" s="9">
        <v>2</v>
      </c>
      <c r="H180" s="9">
        <v>1</v>
      </c>
      <c r="J180" s="9" t="str">
        <f t="shared" si="10"/>
        <v>rho_1,1,2,1</v>
      </c>
      <c r="K180" s="48">
        <f>VLOOKUP(J180,Birth_Rates!$G$5:$H$37,2)*'Indirect Model Parameters'!$G$53</f>
        <v>5.0486523767389604E-4</v>
      </c>
    </row>
    <row r="181" spans="1:11" ht="34" x14ac:dyDescent="0.2">
      <c r="A181" s="20" t="s">
        <v>215</v>
      </c>
      <c r="B181" s="9" t="str">
        <f t="shared" si="15"/>
        <v>Birth rate into HIV compartment  PLHIV not on ART, CD4&gt;200 and gender compartment Female, per year</v>
      </c>
      <c r="C181" s="8" t="s">
        <v>212</v>
      </c>
      <c r="D181" s="8" t="s">
        <v>147</v>
      </c>
      <c r="E181" s="8">
        <v>1</v>
      </c>
      <c r="F181" s="9">
        <v>1</v>
      </c>
      <c r="G181" s="9">
        <v>2</v>
      </c>
      <c r="H181" s="9">
        <v>2</v>
      </c>
      <c r="J181" s="9" t="str">
        <f t="shared" si="10"/>
        <v>rho_1,1,2,2</v>
      </c>
      <c r="K181" s="48">
        <f>VLOOKUP(J181,Birth_Rates!$G$5:$H$37,2)*'Indirect Model Parameters'!$G$53</f>
        <v>5.0486523767389604E-4</v>
      </c>
    </row>
    <row r="182" spans="1:11" ht="34" x14ac:dyDescent="0.2">
      <c r="A182" s="20" t="s">
        <v>211</v>
      </c>
      <c r="B182" s="9" t="str">
        <f t="shared" si="15"/>
        <v>Birth rate into HIV compartment  HIV-negative and gender compartment Male, per year</v>
      </c>
      <c r="C182" s="8" t="s">
        <v>212</v>
      </c>
      <c r="D182" s="8" t="s">
        <v>147</v>
      </c>
      <c r="E182" s="8">
        <v>3</v>
      </c>
      <c r="F182" s="9">
        <v>1</v>
      </c>
      <c r="G182" s="9">
        <v>1</v>
      </c>
      <c r="H182" s="9">
        <v>1</v>
      </c>
      <c r="J182" s="9" t="str">
        <f t="shared" si="10"/>
        <v>rho_3,1,1,1</v>
      </c>
      <c r="K182" s="48">
        <f>VLOOKUP(J182,Birth_Rates!$G$5:$H$37,2)*'Indirect Model Parameters'!$G$53</f>
        <v>1.9940646993459273E-3</v>
      </c>
    </row>
    <row r="183" spans="1:11" ht="34" x14ac:dyDescent="0.2">
      <c r="A183" s="20" t="s">
        <v>214</v>
      </c>
      <c r="B183" s="9" t="str">
        <f t="shared" si="15"/>
        <v>Birth rate into HIV compartment  HIV-negative and gender compartment Female, per year</v>
      </c>
      <c r="C183" s="8" t="s">
        <v>212</v>
      </c>
      <c r="D183" s="8" t="s">
        <v>147</v>
      </c>
      <c r="E183" s="8">
        <v>3</v>
      </c>
      <c r="F183" s="9">
        <v>1</v>
      </c>
      <c r="G183" s="9">
        <v>1</v>
      </c>
      <c r="H183" s="9">
        <v>2</v>
      </c>
      <c r="J183" s="9" t="str">
        <f t="shared" si="10"/>
        <v>rho_3,1,1,2</v>
      </c>
      <c r="K183" s="48">
        <f>VLOOKUP(J183,Birth_Rates!$G$5:$H$37,2)*'Indirect Model Parameters'!$G$53</f>
        <v>1.9940646993459273E-3</v>
      </c>
    </row>
    <row r="184" spans="1:11" ht="34" x14ac:dyDescent="0.2">
      <c r="A184" s="20" t="s">
        <v>213</v>
      </c>
      <c r="B184" s="9" t="str">
        <f t="shared" si="15"/>
        <v>Birth rate into HIV compartment  PLHIV not on ART, CD4&gt;200 and gender compartment Male, per year</v>
      </c>
      <c r="C184" s="8" t="s">
        <v>212</v>
      </c>
      <c r="D184" s="8" t="s">
        <v>147</v>
      </c>
      <c r="E184" s="8">
        <v>3</v>
      </c>
      <c r="F184" s="9">
        <v>1</v>
      </c>
      <c r="G184" s="9">
        <v>2</v>
      </c>
      <c r="H184" s="9">
        <v>1</v>
      </c>
      <c r="J184" s="9" t="str">
        <f t="shared" si="10"/>
        <v>rho_3,1,2,1</v>
      </c>
      <c r="K184" s="48">
        <f>VLOOKUP(J184,Birth_Rates!$G$5:$H$37,2)*'Indirect Model Parameters'!$G$53</f>
        <v>2.5243261883694803E-5</v>
      </c>
    </row>
    <row r="185" spans="1:11" ht="34" x14ac:dyDescent="0.2">
      <c r="A185" s="20" t="s">
        <v>215</v>
      </c>
      <c r="B185" s="9" t="str">
        <f t="shared" si="15"/>
        <v>Birth rate into HIV compartment  PLHIV not on ART, CD4&gt;200 and gender compartment Female, per year</v>
      </c>
      <c r="C185" s="8" t="s">
        <v>212</v>
      </c>
      <c r="D185" s="8" t="s">
        <v>147</v>
      </c>
      <c r="E185" s="8">
        <v>3</v>
      </c>
      <c r="F185" s="9">
        <v>1</v>
      </c>
      <c r="G185" s="9">
        <v>2</v>
      </c>
      <c r="H185" s="9">
        <v>2</v>
      </c>
      <c r="J185" s="9" t="str">
        <f t="shared" si="10"/>
        <v>rho_3,1,2,2</v>
      </c>
      <c r="K185" s="48">
        <f>VLOOKUP(J185,Birth_Rates!$G$5:$H$37,2)*'Indirect Model Parameters'!$G$53</f>
        <v>2.5243261883694803E-5</v>
      </c>
    </row>
    <row r="186" spans="1:11" ht="34" x14ac:dyDescent="0.2">
      <c r="A186" s="20" t="s">
        <v>211</v>
      </c>
      <c r="B186" s="9" t="str">
        <f t="shared" si="15"/>
        <v>Birth rate into HIV compartment  HIV-negative and gender compartment Male, per year</v>
      </c>
      <c r="C186" s="8" t="s">
        <v>212</v>
      </c>
      <c r="D186" s="8" t="s">
        <v>147</v>
      </c>
      <c r="E186" s="8">
        <v>4</v>
      </c>
      <c r="F186" s="9">
        <v>1</v>
      </c>
      <c r="G186" s="9">
        <v>1</v>
      </c>
      <c r="H186" s="9">
        <v>1</v>
      </c>
      <c r="J186" s="9" t="str">
        <f t="shared" si="10"/>
        <v>rho_4,1,1,1</v>
      </c>
      <c r="K186" s="48">
        <f>VLOOKUP(J186,Birth_Rates!$G$5:$H$37,2)*'Indirect Model Parameters'!$G$53</f>
        <v>1.9940646993459273E-3</v>
      </c>
    </row>
    <row r="187" spans="1:11" ht="34" x14ac:dyDescent="0.2">
      <c r="A187" s="20" t="s">
        <v>214</v>
      </c>
      <c r="B187" s="9" t="str">
        <f t="shared" si="15"/>
        <v>Birth rate into HIV compartment  HIV-negative and gender compartment Female, per year</v>
      </c>
      <c r="C187" s="8" t="s">
        <v>212</v>
      </c>
      <c r="D187" s="8" t="s">
        <v>147</v>
      </c>
      <c r="E187" s="8">
        <v>4</v>
      </c>
      <c r="F187" s="9">
        <v>1</v>
      </c>
      <c r="G187" s="9">
        <v>1</v>
      </c>
      <c r="H187" s="9">
        <v>2</v>
      </c>
      <c r="J187" s="9" t="str">
        <f t="shared" si="10"/>
        <v>rho_4,1,1,2</v>
      </c>
      <c r="K187" s="48">
        <f>VLOOKUP(J187,Birth_Rates!$G$5:$H$37,2)*'Indirect Model Parameters'!$G$53</f>
        <v>1.9940646993459273E-3</v>
      </c>
    </row>
    <row r="188" spans="1:11" ht="34" x14ac:dyDescent="0.2">
      <c r="A188" s="20" t="s">
        <v>213</v>
      </c>
      <c r="B188" s="9" t="str">
        <f t="shared" si="15"/>
        <v>Birth rate into HIV compartment  PLHIV not on ART, CD4&gt;200 and gender compartment Male, per year</v>
      </c>
      <c r="C188" s="8" t="s">
        <v>212</v>
      </c>
      <c r="D188" s="8" t="s">
        <v>147</v>
      </c>
      <c r="E188" s="8">
        <v>4</v>
      </c>
      <c r="F188" s="9">
        <v>1</v>
      </c>
      <c r="G188" s="9">
        <v>2</v>
      </c>
      <c r="H188" s="9">
        <v>1</v>
      </c>
      <c r="J188" s="9" t="str">
        <f t="shared" si="10"/>
        <v>rho_4,1,2,1</v>
      </c>
      <c r="K188" s="48">
        <f>VLOOKUP(J188,Birth_Rates!$G$5:$H$37,2)*'Indirect Model Parameters'!$G$53</f>
        <v>2.5243261883694803E-5</v>
      </c>
    </row>
    <row r="189" spans="1:11" ht="34" x14ac:dyDescent="0.2">
      <c r="A189" s="20" t="s">
        <v>215</v>
      </c>
      <c r="B189" s="9" t="str">
        <f t="shared" si="15"/>
        <v>Birth rate into HIV compartment  PLHIV not on ART, CD4&gt;200 and gender compartment Female, per year</v>
      </c>
      <c r="C189" s="8" t="s">
        <v>212</v>
      </c>
      <c r="D189" s="8" t="s">
        <v>147</v>
      </c>
      <c r="E189" s="8">
        <v>4</v>
      </c>
      <c r="F189" s="9">
        <v>1</v>
      </c>
      <c r="G189" s="9">
        <v>2</v>
      </c>
      <c r="H189" s="9">
        <v>2</v>
      </c>
      <c r="J189" s="9" t="str">
        <f t="shared" si="10"/>
        <v>rho_4,1,2,2</v>
      </c>
      <c r="K189" s="48">
        <f>VLOOKUP(J189,Birth_Rates!$G$5:$H$37,2)*'Indirect Model Parameters'!$G$53</f>
        <v>2.5243261883694803E-5</v>
      </c>
    </row>
    <row r="190" spans="1:11" ht="34" x14ac:dyDescent="0.2">
      <c r="A190" s="20" t="s">
        <v>211</v>
      </c>
      <c r="B190" s="9" t="str">
        <f t="shared" si="15"/>
        <v>Birth rate into HIV compartment  HIV-negative and gender compartment Male, per year</v>
      </c>
      <c r="C190" s="8" t="s">
        <v>212</v>
      </c>
      <c r="D190" s="8" t="s">
        <v>147</v>
      </c>
      <c r="E190" s="8">
        <v>5</v>
      </c>
      <c r="F190" s="9">
        <v>1</v>
      </c>
      <c r="G190" s="9">
        <v>1</v>
      </c>
      <c r="H190" s="9">
        <v>1</v>
      </c>
      <c r="J190" s="9" t="str">
        <f t="shared" si="10"/>
        <v>rho_5,1,1,1</v>
      </c>
      <c r="K190" s="48">
        <f>VLOOKUP(J190,Birth_Rates!$G$5:$H$37,2)*'Indirect Model Parameters'!$G$53</f>
        <v>1.9940646993459273E-3</v>
      </c>
    </row>
    <row r="191" spans="1:11" ht="34" x14ac:dyDescent="0.2">
      <c r="A191" s="20" t="s">
        <v>214</v>
      </c>
      <c r="B191" s="9" t="str">
        <f t="shared" si="15"/>
        <v>Birth rate into HIV compartment  HIV-negative and gender compartment Female, per year</v>
      </c>
      <c r="C191" s="8" t="s">
        <v>212</v>
      </c>
      <c r="D191" s="8" t="s">
        <v>147</v>
      </c>
      <c r="E191" s="8">
        <v>5</v>
      </c>
      <c r="F191" s="9">
        <v>1</v>
      </c>
      <c r="G191" s="9">
        <v>1</v>
      </c>
      <c r="H191" s="9">
        <v>2</v>
      </c>
      <c r="J191" s="9" t="str">
        <f t="shared" si="10"/>
        <v>rho_5,1,1,2</v>
      </c>
      <c r="K191" s="48">
        <f>VLOOKUP(J191,Birth_Rates!$G$5:$H$37,2)*'Indirect Model Parameters'!$G$53</f>
        <v>1.9940646993459273E-3</v>
      </c>
    </row>
    <row r="192" spans="1:11" ht="34" x14ac:dyDescent="0.2">
      <c r="A192" s="20" t="s">
        <v>213</v>
      </c>
      <c r="B192" s="9" t="str">
        <f t="shared" si="15"/>
        <v>Birth rate into HIV compartment  PLHIV not on ART, CD4&gt;200 and gender compartment Male, per year</v>
      </c>
      <c r="C192" s="8" t="s">
        <v>212</v>
      </c>
      <c r="D192" s="8" t="s">
        <v>147</v>
      </c>
      <c r="E192" s="8">
        <v>5</v>
      </c>
      <c r="F192" s="9">
        <v>1</v>
      </c>
      <c r="G192" s="9">
        <v>2</v>
      </c>
      <c r="H192" s="9">
        <v>1</v>
      </c>
      <c r="J192" s="9" t="str">
        <f t="shared" si="10"/>
        <v>rho_5,1,2,1</v>
      </c>
      <c r="K192" s="48">
        <f>VLOOKUP(J192,Birth_Rates!$G$5:$H$37,2)*'Indirect Model Parameters'!$G$53</f>
        <v>2.5243261883694803E-5</v>
      </c>
    </row>
    <row r="193" spans="1:15" ht="34" x14ac:dyDescent="0.2">
      <c r="A193" s="20" t="s">
        <v>215</v>
      </c>
      <c r="B193" s="9" t="str">
        <f t="shared" si="15"/>
        <v>Birth rate into HIV compartment  PLHIV not on ART, CD4&gt;200 and gender compartment Female, per year</v>
      </c>
      <c r="C193" s="8" t="s">
        <v>212</v>
      </c>
      <c r="D193" s="8" t="s">
        <v>147</v>
      </c>
      <c r="E193" s="8">
        <v>5</v>
      </c>
      <c r="F193" s="9">
        <v>1</v>
      </c>
      <c r="G193" s="9">
        <v>2</v>
      </c>
      <c r="H193" s="9">
        <v>2</v>
      </c>
      <c r="J193" s="9" t="str">
        <f t="shared" si="10"/>
        <v>rho_5,1,2,2</v>
      </c>
      <c r="K193" s="48">
        <f>VLOOKUP(J193,Birth_Rates!$G$5:$H$37,2)*'Indirect Model Parameters'!$G$53</f>
        <v>2.5243261883694803E-5</v>
      </c>
    </row>
    <row r="194" spans="1:15" ht="34" x14ac:dyDescent="0.2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 t="shared" ref="J194:J220" si="16"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  <c r="O194" s="10" t="s">
        <v>352</v>
      </c>
    </row>
    <row r="195" spans="1:15" ht="34" x14ac:dyDescent="0.2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 t="shared" si="16"/>
        <v>theta_2,</v>
      </c>
      <c r="K195" s="9">
        <v>6</v>
      </c>
      <c r="O195" s="10" t="s">
        <v>352</v>
      </c>
    </row>
    <row r="196" spans="1:15" ht="34" x14ac:dyDescent="0.2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 t="shared" si="16"/>
        <v>theta_3,</v>
      </c>
      <c r="K196" s="9">
        <v>10</v>
      </c>
      <c r="O196" s="10" t="s">
        <v>352</v>
      </c>
    </row>
    <row r="197" spans="1:15" ht="34" x14ac:dyDescent="0.2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 t="shared" si="16"/>
        <v>theta_4,</v>
      </c>
      <c r="K197" s="41">
        <f>AVERAGE(K195:K196)*(1/3)</f>
        <v>2.6666666666666665</v>
      </c>
      <c r="N197" s="9" t="s">
        <v>353</v>
      </c>
      <c r="O197" s="10" t="s">
        <v>31</v>
      </c>
    </row>
    <row r="198" spans="1:15" ht="64" x14ac:dyDescent="0.2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 t="shared" si="16"/>
        <v>upsilon_</v>
      </c>
      <c r="K198" s="9">
        <v>0.3</v>
      </c>
      <c r="N198" s="9" t="s">
        <v>37</v>
      </c>
      <c r="O198" s="11" t="s">
        <v>38</v>
      </c>
    </row>
    <row r="199" spans="1:15" ht="64" x14ac:dyDescent="0.2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 t="shared" si="16"/>
        <v>varepsilon_1</v>
      </c>
      <c r="K199" s="9">
        <v>0.3</v>
      </c>
      <c r="N199" s="9" t="s">
        <v>22</v>
      </c>
    </row>
    <row r="200" spans="1:15" ht="64" x14ac:dyDescent="0.2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 t="shared" si="16"/>
        <v>varepsilon_2</v>
      </c>
      <c r="K200" s="9">
        <v>0.3</v>
      </c>
      <c r="N200" s="9" t="s">
        <v>22</v>
      </c>
    </row>
    <row r="201" spans="1:15" ht="32" x14ac:dyDescent="0.2">
      <c r="A201" s="11" t="s">
        <v>343</v>
      </c>
      <c r="B201" s="9" t="str">
        <f>CONCATENATE("IPT Adherence  under policy ", VLOOKUP(I71, P_SET,2))</f>
        <v>IPT Adherence  under policy Standard (baseline)</v>
      </c>
      <c r="C201" s="9" t="s">
        <v>340</v>
      </c>
      <c r="D201" s="9" t="s">
        <v>43</v>
      </c>
      <c r="I201" s="9">
        <v>1</v>
      </c>
      <c r="J201" s="9" t="str">
        <f t="shared" si="16"/>
        <v>varpi_(1)</v>
      </c>
      <c r="K201" s="35">
        <v>0.2</v>
      </c>
    </row>
    <row r="202" spans="1:15" ht="32" x14ac:dyDescent="0.2">
      <c r="A202" s="11" t="s">
        <v>343</v>
      </c>
      <c r="B202" s="9" t="str">
        <f>CONCATENATE("IPT Adherence  under policy ", VLOOKUP(I72, P_SET,2))</f>
        <v>IPT Adherence  under policy Community ART</v>
      </c>
      <c r="C202" s="9" t="s">
        <v>340</v>
      </c>
      <c r="D202" s="9" t="s">
        <v>43</v>
      </c>
      <c r="I202" s="9">
        <v>2</v>
      </c>
      <c r="J202" s="9" t="str">
        <f t="shared" si="16"/>
        <v>varpi_(2)</v>
      </c>
      <c r="K202" s="35">
        <v>0.2</v>
      </c>
    </row>
    <row r="203" spans="1:15" ht="32" x14ac:dyDescent="0.2">
      <c r="A203" s="11" t="s">
        <v>344</v>
      </c>
      <c r="B203" s="9" t="str">
        <f>CONCATENATE("IPT Adherence  under policy ", VLOOKUP(I73, P_SET,2))</f>
        <v>IPT Adherence  under policy Community ART + IPT</v>
      </c>
      <c r="C203" s="9" t="s">
        <v>340</v>
      </c>
      <c r="D203" s="9" t="s">
        <v>43</v>
      </c>
      <c r="I203" s="9">
        <v>3</v>
      </c>
      <c r="J203" s="9" t="str">
        <f t="shared" si="16"/>
        <v>varpi_(3)</v>
      </c>
      <c r="K203" s="35">
        <v>0.8</v>
      </c>
    </row>
    <row r="204" spans="1:15" ht="51" x14ac:dyDescent="0.2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 t="shared" si="16"/>
        <v>zeta_</v>
      </c>
      <c r="K204" s="9">
        <v>0.1</v>
      </c>
    </row>
    <row r="205" spans="1:15" ht="34" x14ac:dyDescent="0.2">
      <c r="A205" s="20" t="s">
        <v>211</v>
      </c>
      <c r="B205" s="9" t="str">
        <f t="shared" ref="B205:B220" si="17">CONCATENATE("Birth rate into HIV compartment ", VLOOKUP(G205, HIV_SET, 2), " and gender compartment ", VLOOKUP(H205, G_SET, 2), ", per year")</f>
        <v>Birth rate into HIV compartment  HIV-negative and gender compartment Male, per year</v>
      </c>
      <c r="C205" s="8" t="s">
        <v>212</v>
      </c>
      <c r="D205" s="8" t="s">
        <v>147</v>
      </c>
      <c r="E205" s="8">
        <v>1</v>
      </c>
      <c r="F205" s="9">
        <v>2</v>
      </c>
      <c r="G205" s="9">
        <v>1</v>
      </c>
      <c r="H205" s="9">
        <v>1</v>
      </c>
      <c r="J205" s="9" t="str">
        <f t="shared" si="16"/>
        <v>rho_1,2,1,1</v>
      </c>
      <c r="K205" s="49">
        <f>VLOOKUP(J205,Birth_Rates!$G$5:$H$37,2)*'Indirect Model Parameters'!$G$53</f>
        <v>0</v>
      </c>
    </row>
    <row r="206" spans="1:15" ht="34" x14ac:dyDescent="0.2">
      <c r="A206" s="20" t="s">
        <v>214</v>
      </c>
      <c r="B206" s="9" t="str">
        <f t="shared" si="17"/>
        <v>Birth rate into HIV compartment  HIV-negative and gender compartment Female, per year</v>
      </c>
      <c r="C206" s="8" t="s">
        <v>212</v>
      </c>
      <c r="D206" s="8" t="s">
        <v>147</v>
      </c>
      <c r="E206" s="8">
        <v>1</v>
      </c>
      <c r="F206" s="9">
        <v>2</v>
      </c>
      <c r="G206" s="9">
        <v>1</v>
      </c>
      <c r="H206" s="9">
        <v>2</v>
      </c>
      <c r="J206" s="9" t="str">
        <f t="shared" si="16"/>
        <v>rho_1,2,1,2</v>
      </c>
      <c r="K206" s="49">
        <f>VLOOKUP(J206,Birth_Rates!$G$5:$H$37,2)*'Indirect Model Parameters'!$G$53</f>
        <v>0</v>
      </c>
    </row>
    <row r="207" spans="1:15" ht="34" x14ac:dyDescent="0.2">
      <c r="A207" s="20" t="s">
        <v>213</v>
      </c>
      <c r="B207" s="9" t="str">
        <f t="shared" si="17"/>
        <v>Birth rate into HIV compartment  PLHIV not on ART, CD4&gt;200 and gender compartment Male, per year</v>
      </c>
      <c r="C207" s="8" t="s">
        <v>212</v>
      </c>
      <c r="D207" s="8" t="s">
        <v>147</v>
      </c>
      <c r="E207" s="8">
        <v>1</v>
      </c>
      <c r="F207" s="9">
        <v>2</v>
      </c>
      <c r="G207" s="9">
        <v>2</v>
      </c>
      <c r="H207" s="9">
        <v>1</v>
      </c>
      <c r="J207" s="9" t="str">
        <f t="shared" si="16"/>
        <v>rho_1,2,2,1</v>
      </c>
      <c r="K207" s="49">
        <f>VLOOKUP(J207,Birth_Rates!$G$5:$H$37,2)*'Indirect Model Parameters'!$G$53</f>
        <v>0</v>
      </c>
    </row>
    <row r="208" spans="1:15" ht="34" x14ac:dyDescent="0.2">
      <c r="A208" s="20" t="s">
        <v>215</v>
      </c>
      <c r="B208" s="9" t="str">
        <f t="shared" si="17"/>
        <v>Birth rate into HIV compartment  PLHIV not on ART, CD4&gt;200 and gender compartment Female, per year</v>
      </c>
      <c r="C208" s="8" t="s">
        <v>212</v>
      </c>
      <c r="D208" s="8" t="s">
        <v>147</v>
      </c>
      <c r="E208" s="8">
        <v>1</v>
      </c>
      <c r="F208" s="9">
        <v>2</v>
      </c>
      <c r="G208" s="9">
        <v>2</v>
      </c>
      <c r="H208" s="9">
        <v>2</v>
      </c>
      <c r="J208" s="9" t="str">
        <f t="shared" si="16"/>
        <v>rho_1,2,2,2</v>
      </c>
      <c r="K208" s="49">
        <f>VLOOKUP(J208,Birth_Rates!$G$5:$H$37,2)*'Indirect Model Parameters'!$G$53</f>
        <v>0</v>
      </c>
    </row>
    <row r="209" spans="1:11" ht="34" x14ac:dyDescent="0.2">
      <c r="A209" s="20" t="s">
        <v>211</v>
      </c>
      <c r="B209" s="9" t="str">
        <f t="shared" si="17"/>
        <v>Birth rate into HIV compartment  HIV-negative and gender compartment Male, per year</v>
      </c>
      <c r="C209" s="8" t="s">
        <v>212</v>
      </c>
      <c r="D209" s="8" t="s">
        <v>147</v>
      </c>
      <c r="E209" s="8">
        <v>3</v>
      </c>
      <c r="F209" s="9">
        <v>2</v>
      </c>
      <c r="G209" s="9">
        <v>1</v>
      </c>
      <c r="H209" s="9">
        <v>1</v>
      </c>
      <c r="J209" s="9" t="str">
        <f t="shared" si="16"/>
        <v>rho_3,2,1,1</v>
      </c>
      <c r="K209" s="49">
        <f>VLOOKUP(J209,Birth_Rates!$G$5:$H$37,2)*'Indirect Model Parameters'!$G$53</f>
        <v>1.0495077364978565E-4</v>
      </c>
    </row>
    <row r="210" spans="1:11" ht="34" x14ac:dyDescent="0.2">
      <c r="A210" s="20" t="s">
        <v>214</v>
      </c>
      <c r="B210" s="9" t="str">
        <f t="shared" si="17"/>
        <v>Birth rate into HIV compartment  HIV-negative and gender compartment Female, per year</v>
      </c>
      <c r="C210" s="8" t="s">
        <v>212</v>
      </c>
      <c r="D210" s="8" t="s">
        <v>147</v>
      </c>
      <c r="E210" s="8">
        <v>3</v>
      </c>
      <c r="F210" s="9">
        <v>2</v>
      </c>
      <c r="G210" s="9">
        <v>1</v>
      </c>
      <c r="H210" s="9">
        <v>2</v>
      </c>
      <c r="J210" s="9" t="str">
        <f t="shared" si="16"/>
        <v>rho_3,2,1,2</v>
      </c>
      <c r="K210" s="49">
        <f>VLOOKUP(J210,Birth_Rates!$G$5:$H$37,2)*'Indirect Model Parameters'!$G$53</f>
        <v>1.0495077364978565E-4</v>
      </c>
    </row>
    <row r="211" spans="1:11" ht="34" x14ac:dyDescent="0.2">
      <c r="A211" s="20" t="s">
        <v>213</v>
      </c>
      <c r="B211" s="9" t="str">
        <f t="shared" si="17"/>
        <v>Birth rate into HIV compartment  PLHIV not on ART, CD4&gt;200 and gender compartment Male, per year</v>
      </c>
      <c r="C211" s="8" t="s">
        <v>212</v>
      </c>
      <c r="D211" s="8" t="s">
        <v>147</v>
      </c>
      <c r="E211" s="8">
        <v>3</v>
      </c>
      <c r="F211" s="9">
        <v>2</v>
      </c>
      <c r="G211" s="9">
        <v>2</v>
      </c>
      <c r="H211" s="9">
        <v>1</v>
      </c>
      <c r="J211" s="9" t="str">
        <f t="shared" si="16"/>
        <v>rho_3,2,2,1</v>
      </c>
      <c r="K211" s="49">
        <f>VLOOKUP(J211,Birth_Rates!$G$5:$H$37,2)*'Indirect Model Parameters'!$G$53</f>
        <v>2.5243261883694803E-5</v>
      </c>
    </row>
    <row r="212" spans="1:11" ht="34" x14ac:dyDescent="0.2">
      <c r="A212" s="20" t="s">
        <v>215</v>
      </c>
      <c r="B212" s="9" t="str">
        <f t="shared" si="17"/>
        <v>Birth rate into HIV compartment  PLHIV not on ART, CD4&gt;200 and gender compartment Female, per year</v>
      </c>
      <c r="C212" s="8" t="s">
        <v>212</v>
      </c>
      <c r="D212" s="8" t="s">
        <v>147</v>
      </c>
      <c r="E212" s="8">
        <v>3</v>
      </c>
      <c r="F212" s="9">
        <v>2</v>
      </c>
      <c r="G212" s="9">
        <v>2</v>
      </c>
      <c r="H212" s="9">
        <v>2</v>
      </c>
      <c r="J212" s="9" t="str">
        <f t="shared" si="16"/>
        <v>rho_3,2,2,2</v>
      </c>
      <c r="K212" s="49">
        <f>VLOOKUP(J212,Birth_Rates!$G$5:$H$37,2)*'Indirect Model Parameters'!$G$53</f>
        <v>2.5243261883694803E-5</v>
      </c>
    </row>
    <row r="213" spans="1:11" ht="34" x14ac:dyDescent="0.2">
      <c r="A213" s="20" t="s">
        <v>211</v>
      </c>
      <c r="B213" s="9" t="str">
        <f t="shared" si="17"/>
        <v>Birth rate into HIV compartment  HIV-negative and gender compartment Male, per year</v>
      </c>
      <c r="C213" s="8" t="s">
        <v>212</v>
      </c>
      <c r="D213" s="8" t="s">
        <v>147</v>
      </c>
      <c r="E213" s="8">
        <v>4</v>
      </c>
      <c r="F213" s="9">
        <v>2</v>
      </c>
      <c r="G213" s="9">
        <v>1</v>
      </c>
      <c r="H213" s="9">
        <v>1</v>
      </c>
      <c r="J213" s="9" t="str">
        <f t="shared" si="16"/>
        <v>rho_4,2,1,1</v>
      </c>
      <c r="K213" s="49">
        <f>VLOOKUP(J213,Birth_Rates!$G$5:$H$37,2)*'Indirect Model Parameters'!$G$53</f>
        <v>1.0495077364978565E-4</v>
      </c>
    </row>
    <row r="214" spans="1:11" ht="34" x14ac:dyDescent="0.2">
      <c r="A214" s="20" t="s">
        <v>214</v>
      </c>
      <c r="B214" s="9" t="str">
        <f t="shared" si="17"/>
        <v>Birth rate into HIV compartment  HIV-negative and gender compartment Female, per year</v>
      </c>
      <c r="C214" s="8" t="s">
        <v>212</v>
      </c>
      <c r="D214" s="8" t="s">
        <v>147</v>
      </c>
      <c r="E214" s="8">
        <v>4</v>
      </c>
      <c r="F214" s="9">
        <v>2</v>
      </c>
      <c r="G214" s="9">
        <v>1</v>
      </c>
      <c r="H214" s="9">
        <v>2</v>
      </c>
      <c r="J214" s="9" t="str">
        <f t="shared" si="16"/>
        <v>rho_4,2,1,2</v>
      </c>
      <c r="K214" s="49">
        <f>VLOOKUP(J214,Birth_Rates!$G$5:$H$37,2)*'Indirect Model Parameters'!$G$53</f>
        <v>1.0495077364978565E-4</v>
      </c>
    </row>
    <row r="215" spans="1:11" ht="34" x14ac:dyDescent="0.2">
      <c r="A215" s="20" t="s">
        <v>213</v>
      </c>
      <c r="B215" s="9" t="str">
        <f t="shared" si="17"/>
        <v>Birth rate into HIV compartment  PLHIV not on ART, CD4&gt;200 and gender compartment Male, per year</v>
      </c>
      <c r="C215" s="8" t="s">
        <v>212</v>
      </c>
      <c r="D215" s="8" t="s">
        <v>147</v>
      </c>
      <c r="E215" s="8">
        <v>4</v>
      </c>
      <c r="F215" s="9">
        <v>2</v>
      </c>
      <c r="G215" s="9">
        <v>2</v>
      </c>
      <c r="H215" s="9">
        <v>1</v>
      </c>
      <c r="J215" s="9" t="str">
        <f t="shared" si="16"/>
        <v>rho_4,2,2,1</v>
      </c>
      <c r="K215" s="49">
        <f>VLOOKUP(J215,Birth_Rates!$G$5:$H$37,2)*'Indirect Model Parameters'!$G$53</f>
        <v>2.5243261883694803E-5</v>
      </c>
    </row>
    <row r="216" spans="1:11" ht="34" x14ac:dyDescent="0.2">
      <c r="A216" s="20" t="s">
        <v>215</v>
      </c>
      <c r="B216" s="9" t="str">
        <f t="shared" si="17"/>
        <v>Birth rate into HIV compartment  PLHIV not on ART, CD4&gt;200 and gender compartment Female, per year</v>
      </c>
      <c r="C216" s="8" t="s">
        <v>212</v>
      </c>
      <c r="D216" s="8" t="s">
        <v>147</v>
      </c>
      <c r="E216" s="8">
        <v>4</v>
      </c>
      <c r="F216" s="9">
        <v>2</v>
      </c>
      <c r="G216" s="9">
        <v>2</v>
      </c>
      <c r="H216" s="9">
        <v>2</v>
      </c>
      <c r="J216" s="9" t="str">
        <f t="shared" si="16"/>
        <v>rho_4,2,2,2</v>
      </c>
      <c r="K216" s="49">
        <f>VLOOKUP(J216,Birth_Rates!$G$5:$H$37,2)*'Indirect Model Parameters'!$G$53</f>
        <v>2.5243261883694803E-5</v>
      </c>
    </row>
    <row r="217" spans="1:11" ht="34" x14ac:dyDescent="0.2">
      <c r="A217" s="20" t="s">
        <v>211</v>
      </c>
      <c r="B217" s="9" t="str">
        <f t="shared" si="17"/>
        <v>Birth rate into HIV compartment  HIV-negative and gender compartment Male, per year</v>
      </c>
      <c r="C217" s="8" t="s">
        <v>212</v>
      </c>
      <c r="D217" s="8" t="s">
        <v>147</v>
      </c>
      <c r="E217" s="8">
        <v>5</v>
      </c>
      <c r="F217" s="9">
        <v>2</v>
      </c>
      <c r="G217" s="9">
        <v>1</v>
      </c>
      <c r="H217" s="9">
        <v>1</v>
      </c>
      <c r="J217" s="9" t="str">
        <f t="shared" si="16"/>
        <v>rho_5,2,1,1</v>
      </c>
      <c r="K217" s="49">
        <f>VLOOKUP(J217,Birth_Rates!$G$5:$H$37,2)*'Indirect Model Parameters'!$G$53</f>
        <v>1.0495077364978565E-4</v>
      </c>
    </row>
    <row r="218" spans="1:11" ht="34" x14ac:dyDescent="0.2">
      <c r="A218" s="20" t="s">
        <v>214</v>
      </c>
      <c r="B218" s="9" t="str">
        <f t="shared" si="17"/>
        <v>Birth rate into HIV compartment  HIV-negative and gender compartment Female, per year</v>
      </c>
      <c r="C218" s="8" t="s">
        <v>212</v>
      </c>
      <c r="D218" s="8" t="s">
        <v>147</v>
      </c>
      <c r="E218" s="8">
        <v>5</v>
      </c>
      <c r="F218" s="9">
        <v>2</v>
      </c>
      <c r="G218" s="9">
        <v>1</v>
      </c>
      <c r="H218" s="9">
        <v>2</v>
      </c>
      <c r="J218" s="9" t="str">
        <f t="shared" si="16"/>
        <v>rho_5,2,1,2</v>
      </c>
      <c r="K218" s="49">
        <f>VLOOKUP(J218,Birth_Rates!$G$5:$H$37,2)*'Indirect Model Parameters'!$G$53</f>
        <v>1.0495077364978565E-4</v>
      </c>
    </row>
    <row r="219" spans="1:11" ht="34" x14ac:dyDescent="0.2">
      <c r="A219" s="20" t="s">
        <v>213</v>
      </c>
      <c r="B219" s="9" t="str">
        <f t="shared" si="17"/>
        <v>Birth rate into HIV compartment  PLHIV not on ART, CD4&gt;200 and gender compartment Male, per year</v>
      </c>
      <c r="C219" s="8" t="s">
        <v>212</v>
      </c>
      <c r="D219" s="8" t="s">
        <v>147</v>
      </c>
      <c r="E219" s="8">
        <v>5</v>
      </c>
      <c r="F219" s="9">
        <v>2</v>
      </c>
      <c r="G219" s="9">
        <v>2</v>
      </c>
      <c r="H219" s="9">
        <v>1</v>
      </c>
      <c r="J219" s="9" t="str">
        <f t="shared" si="16"/>
        <v>rho_5,2,2,1</v>
      </c>
      <c r="K219" s="49">
        <f>VLOOKUP(J219,Birth_Rates!$G$5:$H$37,2)*'Indirect Model Parameters'!$G$53</f>
        <v>2.5243261883694803E-5</v>
      </c>
    </row>
    <row r="220" spans="1:11" ht="34" x14ac:dyDescent="0.2">
      <c r="A220" s="20" t="s">
        <v>215</v>
      </c>
      <c r="B220" s="9" t="str">
        <f t="shared" si="17"/>
        <v>Birth rate into HIV compartment  PLHIV not on ART, CD4&gt;200 and gender compartment Female, per year</v>
      </c>
      <c r="C220" s="8" t="s">
        <v>212</v>
      </c>
      <c r="D220" s="8" t="s">
        <v>147</v>
      </c>
      <c r="E220" s="8">
        <v>5</v>
      </c>
      <c r="F220" s="9">
        <v>2</v>
      </c>
      <c r="G220" s="9">
        <v>2</v>
      </c>
      <c r="H220" s="9">
        <v>2</v>
      </c>
      <c r="J220" s="9" t="str">
        <f t="shared" si="16"/>
        <v>rho_5,2,2,2</v>
      </c>
      <c r="K220" s="49">
        <f>VLOOKUP(J220,Birth_Rates!$G$5:$H$37,2)*'Indirect Model Parameters'!$G$53</f>
        <v>2.5243261883694803E-5</v>
      </c>
    </row>
  </sheetData>
  <sortState ref="A2:O204">
    <sortCondition ref="J2:J20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8"/>
  <sheetViews>
    <sheetView tabSelected="1" zoomScale="12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331</v>
      </c>
      <c r="C1" s="2" t="s">
        <v>332</v>
      </c>
      <c r="D1" s="2" t="s">
        <v>333</v>
      </c>
      <c r="E1" s="2" t="s">
        <v>330</v>
      </c>
      <c r="F1" s="2" t="s">
        <v>216</v>
      </c>
      <c r="G1" s="2" t="s">
        <v>217</v>
      </c>
      <c r="H1" s="16" t="s">
        <v>11</v>
      </c>
      <c r="I1" s="17" t="s">
        <v>12</v>
      </c>
      <c r="J1" s="17" t="s">
        <v>218</v>
      </c>
      <c r="K1" s="12" t="s">
        <v>13</v>
      </c>
      <c r="L1" s="13" t="s">
        <v>14</v>
      </c>
    </row>
    <row r="2" spans="1:12" ht="51" x14ac:dyDescent="0.2">
      <c r="A2" s="18" t="s">
        <v>219</v>
      </c>
      <c r="B2" s="18"/>
      <c r="C2" s="18"/>
      <c r="D2" s="18"/>
      <c r="E2" s="18"/>
      <c r="F2" s="1" t="s">
        <v>220</v>
      </c>
      <c r="G2" s="19">
        <v>1</v>
      </c>
    </row>
    <row r="3" spans="1:12" ht="51" x14ac:dyDescent="0.2">
      <c r="A3" s="18" t="s">
        <v>221</v>
      </c>
      <c r="B3" s="18"/>
      <c r="C3" s="18"/>
      <c r="D3" s="18"/>
      <c r="E3" s="18"/>
      <c r="F3" s="1" t="s">
        <v>222</v>
      </c>
      <c r="G3" s="19">
        <v>1.1000000000000001</v>
      </c>
    </row>
    <row r="4" spans="1:12" ht="51" x14ac:dyDescent="0.2">
      <c r="A4" s="18" t="s">
        <v>223</v>
      </c>
      <c r="B4" s="18"/>
      <c r="C4" s="18"/>
      <c r="D4" s="18"/>
      <c r="E4" s="18"/>
      <c r="F4" s="1" t="s">
        <v>224</v>
      </c>
      <c r="G4" s="19">
        <v>1</v>
      </c>
    </row>
    <row r="5" spans="1:12" ht="42.75" customHeight="1" x14ac:dyDescent="0.2">
      <c r="A5" s="18" t="s">
        <v>225</v>
      </c>
      <c r="B5" s="18"/>
      <c r="C5" s="18"/>
      <c r="D5" s="18"/>
      <c r="E5" s="18"/>
      <c r="F5" s="1" t="s">
        <v>226</v>
      </c>
      <c r="G5" s="1">
        <v>1.1000000000000001</v>
      </c>
    </row>
    <row r="6" spans="1:12" ht="39" customHeight="1" x14ac:dyDescent="0.2">
      <c r="A6" s="18" t="s">
        <v>225</v>
      </c>
      <c r="B6" s="18"/>
      <c r="C6" s="18"/>
      <c r="D6" s="18"/>
      <c r="E6" s="18"/>
      <c r="F6" s="1" t="s">
        <v>227</v>
      </c>
      <c r="G6" s="1">
        <v>1.1000000000000001</v>
      </c>
    </row>
    <row r="7" spans="1:12" ht="35.25" customHeight="1" x14ac:dyDescent="0.2">
      <c r="A7" s="18" t="s">
        <v>225</v>
      </c>
      <c r="B7" s="18"/>
      <c r="C7" s="18"/>
      <c r="D7" s="18"/>
      <c r="E7" s="18"/>
      <c r="F7" s="1" t="s">
        <v>228</v>
      </c>
      <c r="G7" s="1">
        <v>1.2</v>
      </c>
    </row>
    <row r="8" spans="1:12" ht="38.25" customHeight="1" x14ac:dyDescent="0.2">
      <c r="A8" s="18" t="s">
        <v>225</v>
      </c>
      <c r="B8" s="18"/>
      <c r="C8" s="18"/>
      <c r="D8" s="18"/>
      <c r="E8" s="18"/>
      <c r="F8" s="1" t="s">
        <v>229</v>
      </c>
      <c r="G8" s="1">
        <v>1.2</v>
      </c>
    </row>
    <row r="9" spans="1:12" ht="17" x14ac:dyDescent="0.2">
      <c r="A9" s="18" t="s">
        <v>230</v>
      </c>
      <c r="B9" s="18"/>
      <c r="C9" s="18"/>
      <c r="D9" s="18"/>
      <c r="E9" s="18"/>
      <c r="F9" s="1" t="s">
        <v>231</v>
      </c>
      <c r="G9" s="31">
        <v>1</v>
      </c>
      <c r="L9" s="4" t="s">
        <v>311</v>
      </c>
    </row>
    <row r="10" spans="1:12" ht="17" x14ac:dyDescent="0.2">
      <c r="A10" s="25" t="s">
        <v>258</v>
      </c>
      <c r="B10" s="25"/>
      <c r="C10" s="25"/>
      <c r="D10" s="25"/>
      <c r="E10" s="25"/>
      <c r="G10" s="26">
        <v>100000</v>
      </c>
    </row>
    <row r="11" spans="1:12" ht="34" x14ac:dyDescent="0.2">
      <c r="A11" s="32" t="s">
        <v>312</v>
      </c>
      <c r="B11" s="32"/>
      <c r="C11" s="32"/>
      <c r="D11" s="33">
        <v>3</v>
      </c>
      <c r="E11" s="32">
        <v>1</v>
      </c>
      <c r="F11" s="1" t="s">
        <v>336</v>
      </c>
      <c r="G11" s="1">
        <f>G12</f>
        <v>0.17999999999999994</v>
      </c>
    </row>
    <row r="12" spans="1:12" ht="34" x14ac:dyDescent="0.2">
      <c r="A12" s="32" t="s">
        <v>313</v>
      </c>
      <c r="B12" s="32"/>
      <c r="C12" s="32"/>
      <c r="D12" s="32">
        <v>3</v>
      </c>
      <c r="E12" s="32">
        <v>2</v>
      </c>
      <c r="F12" s="1" t="s">
        <v>336</v>
      </c>
      <c r="G12" s="1">
        <f>1-G16-G14</f>
        <v>0.17999999999999994</v>
      </c>
      <c r="K12" t="s">
        <v>310</v>
      </c>
    </row>
    <row r="13" spans="1:12" ht="34" x14ac:dyDescent="0.2">
      <c r="A13" s="32" t="s">
        <v>314</v>
      </c>
      <c r="B13" s="32"/>
      <c r="C13" s="32"/>
      <c r="D13" s="32">
        <v>2</v>
      </c>
      <c r="E13" s="32">
        <v>1</v>
      </c>
      <c r="F13" s="1" t="s">
        <v>336</v>
      </c>
      <c r="G13" s="1">
        <v>0.55000000000000004</v>
      </c>
    </row>
    <row r="14" spans="1:12" ht="34" x14ac:dyDescent="0.2">
      <c r="A14" s="32" t="s">
        <v>315</v>
      </c>
      <c r="B14" s="32"/>
      <c r="C14" s="32"/>
      <c r="D14" s="32">
        <v>2</v>
      </c>
      <c r="E14" s="32">
        <v>2</v>
      </c>
      <c r="F14" s="1" t="s">
        <v>336</v>
      </c>
      <c r="G14" s="1">
        <v>0.55000000000000004</v>
      </c>
      <c r="K14" t="s">
        <v>310</v>
      </c>
    </row>
    <row r="15" spans="1:12" ht="17" x14ac:dyDescent="0.2">
      <c r="A15" s="32" t="s">
        <v>316</v>
      </c>
      <c r="B15" s="32"/>
      <c r="C15" s="32"/>
      <c r="D15" s="32">
        <v>4</v>
      </c>
      <c r="E15" s="32">
        <v>1</v>
      </c>
      <c r="F15" s="1" t="s">
        <v>336</v>
      </c>
      <c r="G15" s="1">
        <v>0.27</v>
      </c>
    </row>
    <row r="16" spans="1:12" ht="34" x14ac:dyDescent="0.2">
      <c r="A16" s="32" t="s">
        <v>317</v>
      </c>
      <c r="B16" s="32"/>
      <c r="C16" s="32"/>
      <c r="D16" s="32">
        <v>4</v>
      </c>
      <c r="E16" s="32">
        <v>2</v>
      </c>
      <c r="F16" s="1" t="s">
        <v>336</v>
      </c>
      <c r="G16" s="36">
        <v>0.27</v>
      </c>
      <c r="K16" t="s">
        <v>309</v>
      </c>
      <c r="L16" s="4" t="s">
        <v>308</v>
      </c>
    </row>
    <row r="17" spans="1:13" ht="17" x14ac:dyDescent="0.2">
      <c r="A17" s="37" t="s">
        <v>341</v>
      </c>
      <c r="B17" s="32"/>
      <c r="C17" s="32"/>
      <c r="D17" s="32">
        <v>1</v>
      </c>
      <c r="E17" s="32">
        <v>1</v>
      </c>
      <c r="F17" s="1" t="s">
        <v>336</v>
      </c>
      <c r="G17" s="36">
        <v>0.7</v>
      </c>
    </row>
    <row r="18" spans="1:13" ht="17" x14ac:dyDescent="0.2">
      <c r="A18" s="33" t="s">
        <v>338</v>
      </c>
      <c r="B18" s="32"/>
      <c r="C18" s="32"/>
      <c r="D18" s="32"/>
      <c r="E18" s="32"/>
      <c r="F18" s="1" t="s">
        <v>336</v>
      </c>
      <c r="G18" s="36">
        <v>0.3</v>
      </c>
    </row>
    <row r="19" spans="1:13" ht="34" x14ac:dyDescent="0.2">
      <c r="A19" s="32" t="s">
        <v>318</v>
      </c>
      <c r="B19" s="33" t="s">
        <v>334</v>
      </c>
      <c r="C19" s="32"/>
      <c r="D19" s="32">
        <v>1</v>
      </c>
      <c r="E19" s="32">
        <v>1</v>
      </c>
      <c r="F19" s="1" t="s">
        <v>336</v>
      </c>
      <c r="G19" s="36">
        <v>0.5</v>
      </c>
      <c r="K19" t="s">
        <v>321</v>
      </c>
    </row>
    <row r="20" spans="1:13" ht="34" x14ac:dyDescent="0.2">
      <c r="A20" s="32" t="s">
        <v>319</v>
      </c>
      <c r="B20" s="33" t="s">
        <v>334</v>
      </c>
      <c r="C20" s="32"/>
      <c r="D20" s="32">
        <v>1</v>
      </c>
      <c r="E20" s="32">
        <v>2</v>
      </c>
      <c r="F20" s="1" t="s">
        <v>336</v>
      </c>
      <c r="G20" s="1">
        <v>0.5</v>
      </c>
      <c r="K20" t="s">
        <v>321</v>
      </c>
    </row>
    <row r="21" spans="1:13" ht="17" x14ac:dyDescent="0.2">
      <c r="A21" s="32" t="s">
        <v>324</v>
      </c>
      <c r="B21" s="33" t="s">
        <v>335</v>
      </c>
      <c r="C21" s="32"/>
      <c r="D21" s="32">
        <v>1</v>
      </c>
      <c r="E21" s="32">
        <v>1</v>
      </c>
      <c r="F21" s="1" t="s">
        <v>336</v>
      </c>
      <c r="G21" s="1">
        <f>G22</f>
        <v>0.49</v>
      </c>
    </row>
    <row r="22" spans="1:13" ht="17" x14ac:dyDescent="0.2">
      <c r="A22" s="32" t="s">
        <v>328</v>
      </c>
      <c r="B22" s="33" t="s">
        <v>335</v>
      </c>
      <c r="C22" s="32"/>
      <c r="D22" s="32">
        <v>1</v>
      </c>
      <c r="E22" s="32">
        <v>2</v>
      </c>
      <c r="F22" s="1" t="s">
        <v>336</v>
      </c>
      <c r="G22" s="1">
        <f>1-G19-G25</f>
        <v>0.49</v>
      </c>
    </row>
    <row r="23" spans="1:13" ht="34" x14ac:dyDescent="0.2">
      <c r="A23" s="32" t="s">
        <v>326</v>
      </c>
      <c r="B23" s="33" t="s">
        <v>335</v>
      </c>
      <c r="C23" s="32"/>
      <c r="D23" s="33" t="s">
        <v>337</v>
      </c>
      <c r="E23" s="32">
        <v>1</v>
      </c>
      <c r="F23" s="1" t="s">
        <v>336</v>
      </c>
      <c r="G23" s="1">
        <v>0.5</v>
      </c>
      <c r="K23" t="s">
        <v>325</v>
      </c>
    </row>
    <row r="24" spans="1:13" ht="34" x14ac:dyDescent="0.2">
      <c r="A24" s="32" t="s">
        <v>327</v>
      </c>
      <c r="B24" s="33" t="s">
        <v>335</v>
      </c>
      <c r="C24" s="32"/>
      <c r="D24" s="33" t="s">
        <v>337</v>
      </c>
      <c r="E24" s="32">
        <v>2</v>
      </c>
      <c r="F24" s="1" t="s">
        <v>336</v>
      </c>
      <c r="G24" s="1">
        <v>0.5</v>
      </c>
    </row>
    <row r="25" spans="1:13" ht="17" x14ac:dyDescent="0.2">
      <c r="A25" s="32" t="s">
        <v>320</v>
      </c>
      <c r="B25" s="32">
        <v>6</v>
      </c>
      <c r="C25" s="32"/>
      <c r="D25" s="32">
        <v>1</v>
      </c>
      <c r="E25" s="32">
        <v>1</v>
      </c>
      <c r="F25" s="1" t="s">
        <v>336</v>
      </c>
      <c r="G25" s="1">
        <v>0.01</v>
      </c>
    </row>
    <row r="26" spans="1:13" ht="17" x14ac:dyDescent="0.2">
      <c r="A26" s="32" t="s">
        <v>329</v>
      </c>
      <c r="B26" s="32">
        <v>6</v>
      </c>
      <c r="C26" s="32"/>
      <c r="D26" s="32">
        <v>1</v>
      </c>
      <c r="E26" s="32">
        <v>2</v>
      </c>
      <c r="F26" s="1" t="s">
        <v>336</v>
      </c>
      <c r="G26" s="1">
        <v>0.01</v>
      </c>
    </row>
    <row r="27" spans="1:13" ht="34" x14ac:dyDescent="0.2">
      <c r="A27" s="32" t="s">
        <v>322</v>
      </c>
      <c r="B27" s="32">
        <v>6</v>
      </c>
      <c r="C27" s="32"/>
      <c r="D27" s="33" t="s">
        <v>337</v>
      </c>
      <c r="E27" s="32">
        <v>1</v>
      </c>
      <c r="F27" s="1" t="s">
        <v>336</v>
      </c>
      <c r="G27" s="1">
        <v>0.6</v>
      </c>
    </row>
    <row r="28" spans="1:13" ht="34" x14ac:dyDescent="0.2">
      <c r="A28" s="32" t="s">
        <v>323</v>
      </c>
      <c r="B28" s="32">
        <v>6</v>
      </c>
      <c r="C28" s="32"/>
      <c r="D28" s="33" t="s">
        <v>337</v>
      </c>
      <c r="E28" s="32">
        <v>2</v>
      </c>
      <c r="F28" s="1" t="s">
        <v>336</v>
      </c>
      <c r="G28" s="1">
        <v>0.8</v>
      </c>
    </row>
    <row r="29" spans="1:13" ht="34" x14ac:dyDescent="0.2">
      <c r="A29" s="27" t="s">
        <v>259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260</v>
      </c>
      <c r="K29" t="s">
        <v>262</v>
      </c>
      <c r="L29" s="29" t="s">
        <v>261</v>
      </c>
      <c r="M29" s="4" t="s">
        <v>279</v>
      </c>
    </row>
    <row r="30" spans="1:13" ht="34" x14ac:dyDescent="0.2">
      <c r="A30" s="27" t="s">
        <v>263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260</v>
      </c>
      <c r="K30" t="s">
        <v>262</v>
      </c>
      <c r="L30" s="29" t="s">
        <v>261</v>
      </c>
    </row>
    <row r="31" spans="1:13" ht="34" x14ac:dyDescent="0.2">
      <c r="A31" s="27" t="s">
        <v>269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260</v>
      </c>
      <c r="K31" t="s">
        <v>262</v>
      </c>
      <c r="L31" s="29" t="s">
        <v>270</v>
      </c>
    </row>
    <row r="32" spans="1:13" ht="34" x14ac:dyDescent="0.2">
      <c r="A32" s="27" t="s">
        <v>269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260</v>
      </c>
      <c r="K32" t="s">
        <v>262</v>
      </c>
      <c r="L32" s="29" t="s">
        <v>270</v>
      </c>
    </row>
    <row r="33" spans="1:12" ht="51" x14ac:dyDescent="0.2">
      <c r="A33" s="27" t="s">
        <v>264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260</v>
      </c>
      <c r="K33" t="s">
        <v>262</v>
      </c>
      <c r="L33" s="29" t="s">
        <v>265</v>
      </c>
    </row>
    <row r="34" spans="1:12" ht="51" x14ac:dyDescent="0.2">
      <c r="A34" s="27" t="s">
        <v>266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260</v>
      </c>
      <c r="K34" t="s">
        <v>262</v>
      </c>
      <c r="L34" s="29" t="s">
        <v>265</v>
      </c>
    </row>
    <row r="35" spans="1:12" ht="51" x14ac:dyDescent="0.2">
      <c r="A35" s="27" t="s">
        <v>267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260</v>
      </c>
      <c r="K35" t="s">
        <v>262</v>
      </c>
      <c r="L35" s="29" t="s">
        <v>271</v>
      </c>
    </row>
    <row r="36" spans="1:12" ht="51" x14ac:dyDescent="0.2">
      <c r="A36" s="27" t="s">
        <v>268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260</v>
      </c>
      <c r="K36" t="s">
        <v>262</v>
      </c>
      <c r="L36" s="29" t="s">
        <v>271</v>
      </c>
    </row>
    <row r="37" spans="1:12" ht="34" x14ac:dyDescent="0.2">
      <c r="A37" s="27" t="s">
        <v>272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260</v>
      </c>
      <c r="K37" t="s">
        <v>262</v>
      </c>
      <c r="L37" s="29" t="s">
        <v>274</v>
      </c>
    </row>
    <row r="38" spans="1:12" ht="34" x14ac:dyDescent="0.2">
      <c r="A38" s="27" t="s">
        <v>273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260</v>
      </c>
      <c r="K38" t="s">
        <v>262</v>
      </c>
      <c r="L38" s="29" t="s">
        <v>274</v>
      </c>
    </row>
    <row r="39" spans="1:12" ht="34" x14ac:dyDescent="0.2">
      <c r="A39" s="27" t="s">
        <v>275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260</v>
      </c>
      <c r="K39" t="s">
        <v>262</v>
      </c>
      <c r="L39" s="29" t="s">
        <v>277</v>
      </c>
    </row>
    <row r="40" spans="1:12" ht="34" x14ac:dyDescent="0.2">
      <c r="A40" s="27" t="s">
        <v>276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260</v>
      </c>
      <c r="K40" t="s">
        <v>262</v>
      </c>
      <c r="L40" s="29" t="s">
        <v>277</v>
      </c>
    </row>
    <row r="41" spans="1:12" ht="34" x14ac:dyDescent="0.2">
      <c r="A41" s="27" t="s">
        <v>278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260</v>
      </c>
      <c r="K41" t="s">
        <v>262</v>
      </c>
      <c r="L41" s="29" t="s">
        <v>284</v>
      </c>
    </row>
    <row r="42" spans="1:12" ht="34" x14ac:dyDescent="0.2">
      <c r="A42" s="27" t="s">
        <v>288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260</v>
      </c>
      <c r="K42" t="s">
        <v>262</v>
      </c>
      <c r="L42" s="29" t="s">
        <v>284</v>
      </c>
    </row>
    <row r="43" spans="1:12" ht="51" x14ac:dyDescent="0.2">
      <c r="A43" s="27" t="s">
        <v>280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260</v>
      </c>
      <c r="K43" t="s">
        <v>262</v>
      </c>
      <c r="L43" s="29" t="s">
        <v>285</v>
      </c>
    </row>
    <row r="44" spans="1:12" ht="51" x14ac:dyDescent="0.2">
      <c r="A44" s="27" t="s">
        <v>282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260</v>
      </c>
      <c r="K44" t="s">
        <v>262</v>
      </c>
      <c r="L44" s="29" t="s">
        <v>285</v>
      </c>
    </row>
    <row r="45" spans="1:12" ht="34" x14ac:dyDescent="0.2">
      <c r="A45" s="27" t="s">
        <v>281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260</v>
      </c>
      <c r="K45" t="s">
        <v>262</v>
      </c>
      <c r="L45" s="29" t="s">
        <v>286</v>
      </c>
    </row>
    <row r="46" spans="1:12" ht="34" x14ac:dyDescent="0.2">
      <c r="A46" s="27" t="s">
        <v>289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260</v>
      </c>
      <c r="K46" t="s">
        <v>262</v>
      </c>
      <c r="L46" s="29" t="s">
        <v>286</v>
      </c>
    </row>
    <row r="47" spans="1:12" ht="34" x14ac:dyDescent="0.2">
      <c r="A47" s="27" t="s">
        <v>283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260</v>
      </c>
      <c r="K47" t="s">
        <v>262</v>
      </c>
      <c r="L47" s="29" t="s">
        <v>287</v>
      </c>
    </row>
    <row r="48" spans="1:12" ht="34" x14ac:dyDescent="0.2">
      <c r="A48" s="27" t="s">
        <v>290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260</v>
      </c>
      <c r="K48" t="s">
        <v>262</v>
      </c>
      <c r="L48" s="29" t="s">
        <v>287</v>
      </c>
    </row>
    <row r="49" spans="1:12" ht="17" x14ac:dyDescent="0.2">
      <c r="A49" s="47" t="s">
        <v>408</v>
      </c>
      <c r="B49" s="18"/>
      <c r="C49" s="18"/>
      <c r="D49" s="18"/>
      <c r="E49" s="18"/>
      <c r="G49">
        <f>985592/46355083</f>
        <v>2.1261789133243489E-2</v>
      </c>
      <c r="K49" t="s">
        <v>407</v>
      </c>
      <c r="L49" s="46" t="s">
        <v>406</v>
      </c>
    </row>
    <row r="50" spans="1:12" ht="34" x14ac:dyDescent="0.2">
      <c r="A50" s="47" t="s">
        <v>405</v>
      </c>
      <c r="B50" s="18"/>
      <c r="C50" s="18"/>
      <c r="D50" s="18"/>
      <c r="E50" s="18"/>
      <c r="G50" s="1">
        <f>G49*(1-AVERAGE((114/1000),(91.7/1000)))</f>
        <v>1.9075014120889397E-2</v>
      </c>
      <c r="L50" s="46"/>
    </row>
    <row r="51" spans="1:12" ht="34" x14ac:dyDescent="0.2">
      <c r="A51" s="47" t="s">
        <v>404</v>
      </c>
      <c r="B51" s="18"/>
      <c r="C51" s="18"/>
      <c r="D51" s="18"/>
      <c r="E51" s="18"/>
      <c r="G51" s="1">
        <f>G50*(1-AVERAGE((39/1000),(37.9/1000)))</f>
        <v>1.8341579827941198E-2</v>
      </c>
      <c r="K51" t="s">
        <v>403</v>
      </c>
      <c r="L51" s="46" t="s">
        <v>402</v>
      </c>
    </row>
    <row r="52" spans="1:12" ht="34" x14ac:dyDescent="0.2">
      <c r="A52" s="47" t="s">
        <v>401</v>
      </c>
      <c r="B52" s="18"/>
      <c r="C52" s="18"/>
      <c r="D52" s="18"/>
      <c r="E52" s="18"/>
      <c r="G52" s="1">
        <f>G51*(1-AVERAGE((7.1/1000),(6.4/1000)))</f>
        <v>1.8217774164102595E-2</v>
      </c>
      <c r="K52" t="s">
        <v>400</v>
      </c>
    </row>
    <row r="53" spans="1:12" ht="34" x14ac:dyDescent="0.2">
      <c r="A53" s="47" t="s">
        <v>399</v>
      </c>
      <c r="B53" s="18"/>
      <c r="C53" s="18"/>
      <c r="D53" s="18"/>
      <c r="E53" s="18"/>
      <c r="G53" s="1">
        <f>G52*(1-AVERAGE((1.5/1000),(1.5/1000)))</f>
        <v>1.8190447502856442E-2</v>
      </c>
      <c r="K53" t="s">
        <v>398</v>
      </c>
      <c r="L53" s="46" t="s">
        <v>397</v>
      </c>
    </row>
    <row r="54" spans="1:12" ht="16" x14ac:dyDescent="0.2">
      <c r="A54" s="18"/>
      <c r="B54" s="18"/>
      <c r="C54" s="18"/>
      <c r="D54" s="18"/>
      <c r="E54" s="18"/>
    </row>
    <row r="55" spans="1:12" ht="16" x14ac:dyDescent="0.2">
      <c r="A55" s="18"/>
      <c r="B55" s="18"/>
      <c r="C55" s="18"/>
      <c r="D55" s="18"/>
      <c r="E55" s="18"/>
    </row>
    <row r="56" spans="1:12" ht="16" x14ac:dyDescent="0.2">
      <c r="A56" s="18"/>
      <c r="B56" s="18"/>
      <c r="C56" s="18"/>
      <c r="D56" s="18"/>
      <c r="E56" s="18"/>
    </row>
    <row r="57" spans="1:12" ht="16" x14ac:dyDescent="0.2">
      <c r="A57" s="18"/>
      <c r="B57" s="18"/>
      <c r="C57" s="18"/>
      <c r="D57" s="18"/>
      <c r="E57" s="18"/>
    </row>
    <row r="58" spans="1:12" ht="16" x14ac:dyDescent="0.2">
      <c r="A58" s="18"/>
      <c r="B58" s="18"/>
      <c r="C58" s="18"/>
      <c r="D58" s="18"/>
      <c r="E58" s="18"/>
    </row>
    <row r="59" spans="1:12" ht="16" x14ac:dyDescent="0.2">
      <c r="A59" s="18"/>
      <c r="B59" s="18"/>
      <c r="C59" s="18"/>
      <c r="D59" s="18"/>
      <c r="E59" s="18"/>
    </row>
    <row r="60" spans="1:12" ht="16" x14ac:dyDescent="0.2">
      <c r="A60" s="18"/>
      <c r="B60" s="18"/>
      <c r="C60" s="18"/>
      <c r="D60" s="18"/>
      <c r="E60" s="18"/>
    </row>
    <row r="61" spans="1:12" ht="16" x14ac:dyDescent="0.2">
      <c r="A61" s="18"/>
      <c r="B61" s="18"/>
      <c r="C61" s="18"/>
      <c r="D61" s="18"/>
      <c r="E61" s="18"/>
    </row>
    <row r="62" spans="1:12" ht="16" x14ac:dyDescent="0.2">
      <c r="A62" s="18"/>
      <c r="B62" s="18"/>
      <c r="C62" s="18"/>
      <c r="D62" s="18"/>
      <c r="E62" s="18"/>
    </row>
    <row r="63" spans="1:12" ht="16" x14ac:dyDescent="0.2">
      <c r="A63" s="18"/>
      <c r="B63" s="18"/>
      <c r="C63" s="18"/>
      <c r="D63" s="18"/>
      <c r="E63" s="18"/>
    </row>
    <row r="64" spans="1:12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5" type="noConversion"/>
  <hyperlinks>
    <hyperlink ref="L53" r:id="rId1" display="https://www.ncbi.nlm.nih.gov/pubmed/25377332" xr:uid="{5009A675-89BA-0C48-97F8-67F0507A4AB0}"/>
    <hyperlink ref="L51" r:id="rId2" xr:uid="{AF523DE3-A3A0-7C40-891D-2C0AA1D5B90E}"/>
    <hyperlink ref="L49" r:id="rId3" xr:uid="{D878357B-CBCB-C34F-8523-CA7973E32343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K1" zoomScale="151" zoomScaleNormal="151" workbookViewId="0">
      <pane ySplit="1" topLeftCell="A123" activePane="bottomLeft" state="frozen"/>
      <selection pane="bottomLeft" sqref="A1:Q129"/>
    </sheetView>
  </sheetViews>
  <sheetFormatPr baseColWidth="10" defaultColWidth="10.6640625" defaultRowHeight="15" x14ac:dyDescent="0.2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13" width="22.33203125" style="9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 x14ac:dyDescent="0.2">
      <c r="A1" s="24" t="s">
        <v>351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2" t="s">
        <v>342</v>
      </c>
      <c r="O1" s="16" t="s">
        <v>11</v>
      </c>
      <c r="P1" s="17" t="s">
        <v>12</v>
      </c>
      <c r="Q1" s="17" t="s">
        <v>218</v>
      </c>
    </row>
    <row r="2" spans="1:17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257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7.1138211382113764E-2</v>
      </c>
      <c r="N2" s="38">
        <f>M2*'Indirect Model Parameters'!$G$10</f>
        <v>7113.8211382113768</v>
      </c>
    </row>
    <row r="3" spans="1:17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257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 x14ac:dyDescent="0.2">
      <c r="A4" s="1" t="str">
        <f t="shared" si="0"/>
        <v>Population in TB compartment  Uninfected, not on IPT with  Multidrug-resistant (MDR-TB) in HIV compartment  HIV-negative and Female</v>
      </c>
      <c r="B4" s="8" t="s">
        <v>257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 x14ac:dyDescent="0.2">
      <c r="A5" s="1" t="str">
        <f t="shared" si="0"/>
        <v>Population in TB compartment  Uninfected, not on IPT with Drug-susceptible (DS) in HIV compartment  HIV-negative and Female</v>
      </c>
      <c r="B5" s="8" t="s">
        <v>257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7.1138211382113764E-2</v>
      </c>
      <c r="N5" s="38">
        <f>M5*'Indirect Model Parameters'!$G$10</f>
        <v>7113.8211382113768</v>
      </c>
    </row>
    <row r="6" spans="1:17" ht="48" x14ac:dyDescent="0.2">
      <c r="A6" s="1" t="str">
        <f t="shared" si="0"/>
        <v>Population in TB compartment  Uninfected, not on IPT with  Multidrug-resistant (MDR-TB) in HIV compartment  PLHIV not on ART, CD4&gt;200 and Male</v>
      </c>
      <c r="B6" s="8" t="s">
        <v>257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 x14ac:dyDescent="0.2">
      <c r="A7" s="1" t="str">
        <f t="shared" si="0"/>
        <v>Population in TB compartment  Uninfected, not on IPT with Drug-susceptible (DS) in HIV compartment  PLHIV not on ART, CD4&gt;200 and Male</v>
      </c>
      <c r="B7" s="8" t="s">
        <v>257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1.676829268292682E-2</v>
      </c>
      <c r="N7" s="38">
        <f>M7*'Indirect Model Parameters'!$G$10</f>
        <v>1676.8292682926819</v>
      </c>
    </row>
    <row r="8" spans="1:17" ht="48" x14ac:dyDescent="0.2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257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 x14ac:dyDescent="0.2">
      <c r="A9" s="1" t="str">
        <f t="shared" si="0"/>
        <v>Population in TB compartment  Uninfected, not on IPT with Drug-susceptible (DS) in HIV compartment  PLHIV not on ART, CD4&gt;200 and Female</v>
      </c>
      <c r="B9" s="8" t="s">
        <v>257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1.676829268292682E-2</v>
      </c>
      <c r="N9" s="38">
        <f>M9*'Indirect Model Parameters'!$G$10</f>
        <v>1676.8292682926819</v>
      </c>
    </row>
    <row r="10" spans="1:17" ht="48" x14ac:dyDescent="0.2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257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 x14ac:dyDescent="0.2">
      <c r="A11" s="1" t="str">
        <f t="shared" si="0"/>
        <v>Population in TB compartment  Uninfected, not on IPT with Drug-susceptible (DS) in HIV compartment  PLHIV not on ART, CD4≤200 and Male</v>
      </c>
      <c r="B11" s="8" t="s">
        <v>257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5.4878048780487741E-3</v>
      </c>
      <c r="N11" s="38">
        <f>M11*'Indirect Model Parameters'!$G$10</f>
        <v>548.78048780487745</v>
      </c>
    </row>
    <row r="12" spans="1:17" ht="48" x14ac:dyDescent="0.2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257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 x14ac:dyDescent="0.2">
      <c r="A13" s="1" t="str">
        <f t="shared" si="0"/>
        <v>Population in TB compartment  Uninfected, not on IPT with Drug-susceptible (DS) in HIV compartment  PLHIV not on ART, CD4≤200 and Female</v>
      </c>
      <c r="B13" s="8" t="s">
        <v>257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5.4878048780487741E-3</v>
      </c>
      <c r="N13" s="38">
        <f>M13*'Indirect Model Parameters'!$G$10</f>
        <v>548.78048780487745</v>
      </c>
    </row>
    <row r="14" spans="1:17" ht="48" x14ac:dyDescent="0.2">
      <c r="A14" s="1" t="str">
        <f t="shared" si="0"/>
        <v>Population in TB compartment  Uninfected, not on IPT with  Multidrug-resistant (MDR-TB) in HIV compartment  PLHIV and on ART and Male</v>
      </c>
      <c r="B14" s="8" t="s">
        <v>257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 x14ac:dyDescent="0.2">
      <c r="A15" s="1" t="str">
        <f t="shared" si="0"/>
        <v>Population in TB compartment  Uninfected, not on IPT with Drug-susceptible (DS) in HIV compartment  PLHIV and on ART and Male</v>
      </c>
      <c r="B15" s="8" t="s">
        <v>257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8.2317073170731659E-3</v>
      </c>
      <c r="N15" s="38">
        <f>M15*'Indirect Model Parameters'!$G$10</f>
        <v>823.17073170731658</v>
      </c>
    </row>
    <row r="16" spans="1:17" ht="48" x14ac:dyDescent="0.2">
      <c r="A16" s="1" t="str">
        <f t="shared" si="0"/>
        <v>Population in TB compartment  Uninfected, not on IPT with  Multidrug-resistant (MDR-TB) in HIV compartment  PLHIV and on ART and Female</v>
      </c>
      <c r="B16" s="8" t="s">
        <v>257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 x14ac:dyDescent="0.2">
      <c r="A17" s="1" t="str">
        <f t="shared" si="0"/>
        <v>Population in TB compartment  Uninfected, not on IPT with Drug-susceptible (DS) in HIV compartment  PLHIV and on ART and Female</v>
      </c>
      <c r="B17" s="8" t="s">
        <v>257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8.2317073170731659E-3</v>
      </c>
      <c r="N17" s="38">
        <f>M17*'Indirect Model Parameters'!$G$10</f>
        <v>823.17073170731658</v>
      </c>
    </row>
    <row r="18" spans="1:14" ht="32" x14ac:dyDescent="0.2">
      <c r="A18" s="1" t="str">
        <f t="shared" si="0"/>
        <v>Population in TB compartment  Uninfected, on IPT with Drug-susceptible (DS) in HIV compartment  HIV-negative and Male</v>
      </c>
      <c r="B18" s="8" t="s">
        <v>257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7.1138211382113764E-2</v>
      </c>
      <c r="N18" s="38">
        <f>M18*'Indirect Model Parameters'!$G$10</f>
        <v>7113.8211382113768</v>
      </c>
    </row>
    <row r="19" spans="1:14" ht="48" x14ac:dyDescent="0.2">
      <c r="A19" s="1" t="str">
        <f t="shared" si="0"/>
        <v>Population in TB compartment  Uninfected, on IPT with  Multidrug-resistant (MDR-TB) in HIV compartment  HIV-negative and Male</v>
      </c>
      <c r="B19" s="8" t="s">
        <v>257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 x14ac:dyDescent="0.2">
      <c r="A20" s="1" t="str">
        <f t="shared" si="0"/>
        <v>Population in TB compartment  Uninfected, on IPT with Drug-susceptible (DS) in HIV compartment  HIV-negative and Female</v>
      </c>
      <c r="B20" s="8" t="s">
        <v>257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7.1138211382113764E-2</v>
      </c>
      <c r="N20" s="38">
        <f>M20*'Indirect Model Parameters'!$G$10</f>
        <v>7113.8211382113768</v>
      </c>
    </row>
    <row r="21" spans="1:14" ht="48" x14ac:dyDescent="0.2">
      <c r="A21" s="1" t="str">
        <f t="shared" si="0"/>
        <v>Population in TB compartment  Uninfected, on IPT with  Multidrug-resistant (MDR-TB) in HIV compartment  HIV-negative and Female</v>
      </c>
      <c r="B21" s="8" t="s">
        <v>257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 x14ac:dyDescent="0.2">
      <c r="A22" s="1" t="str">
        <f t="shared" si="0"/>
        <v>Population in TB compartment  Uninfected, on IPT with Drug-susceptible (DS) in HIV compartment  PLHIV not on ART, CD4&gt;200 and Male</v>
      </c>
      <c r="B22" s="8" t="s">
        <v>257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1.676829268292682E-2</v>
      </c>
      <c r="N22" s="38">
        <f>M22*'Indirect Model Parameters'!$G$10</f>
        <v>1676.8292682926819</v>
      </c>
    </row>
    <row r="23" spans="1:14" ht="48" x14ac:dyDescent="0.2">
      <c r="A23" s="1" t="str">
        <f t="shared" si="0"/>
        <v>Population in TB compartment  Uninfected, on IPT with  Multidrug-resistant (MDR-TB) in HIV compartment  PLHIV not on ART, CD4&gt;200 and Male</v>
      </c>
      <c r="B23" s="8" t="s">
        <v>257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 x14ac:dyDescent="0.2">
      <c r="A24" s="1" t="str">
        <f t="shared" si="0"/>
        <v>Population in TB compartment  Uninfected, on IPT with Drug-susceptible (DS) in HIV compartment  PLHIV not on ART, CD4&gt;200 and Female</v>
      </c>
      <c r="B24" s="8" t="s">
        <v>257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1.676829268292682E-2</v>
      </c>
      <c r="N24" s="38">
        <f>M24*'Indirect Model Parameters'!$G$10</f>
        <v>1676.8292682926819</v>
      </c>
    </row>
    <row r="25" spans="1:14" ht="48" x14ac:dyDescent="0.2">
      <c r="A25" s="1" t="str">
        <f t="shared" si="0"/>
        <v>Population in TB compartment  Uninfected, on IPT with  Multidrug-resistant (MDR-TB) in HIV compartment  PLHIV not on ART, CD4&gt;200 and Female</v>
      </c>
      <c r="B25" s="8" t="s">
        <v>257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 x14ac:dyDescent="0.2">
      <c r="A26" s="1" t="str">
        <f t="shared" si="0"/>
        <v>Population in TB compartment  Uninfected, on IPT with Drug-susceptible (DS) in HIV compartment  PLHIV not on ART, CD4≤200 and Male</v>
      </c>
      <c r="B26" s="8" t="s">
        <v>257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5.4878048780487741E-3</v>
      </c>
      <c r="N26" s="38">
        <f>M26*'Indirect Model Parameters'!$G$10</f>
        <v>548.78048780487745</v>
      </c>
    </row>
    <row r="27" spans="1:14" ht="48" x14ac:dyDescent="0.2">
      <c r="A27" s="1" t="str">
        <f t="shared" si="0"/>
        <v>Population in TB compartment  Uninfected, on IPT with  Multidrug-resistant (MDR-TB) in HIV compartment  PLHIV not on ART, CD4≤200 and Male</v>
      </c>
      <c r="B27" s="8" t="s">
        <v>257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 x14ac:dyDescent="0.2">
      <c r="A28" s="1" t="str">
        <f t="shared" si="0"/>
        <v>Population in TB compartment  Uninfected, on IPT with Drug-susceptible (DS) in HIV compartment  PLHIV not on ART, CD4≤200 and Female</v>
      </c>
      <c r="B28" s="8" t="s">
        <v>257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5.4878048780487741E-3</v>
      </c>
      <c r="N28" s="38">
        <f>M28*'Indirect Model Parameters'!$G$10</f>
        <v>548.78048780487745</v>
      </c>
    </row>
    <row r="29" spans="1:14" ht="48" x14ac:dyDescent="0.2">
      <c r="A29" s="1" t="str">
        <f t="shared" si="0"/>
        <v>Population in TB compartment  Uninfected, on IPT with  Multidrug-resistant (MDR-TB) in HIV compartment  PLHIV not on ART, CD4≤200 and Female</v>
      </c>
      <c r="B29" s="8" t="s">
        <v>257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 x14ac:dyDescent="0.2">
      <c r="A30" s="1" t="str">
        <f t="shared" si="0"/>
        <v>Population in TB compartment  Uninfected, on IPT with Drug-susceptible (DS) in HIV compartment  PLHIV and on ART and Male</v>
      </c>
      <c r="B30" s="8" t="s">
        <v>257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8.2317073170731659E-3</v>
      </c>
      <c r="N30" s="38">
        <f>M30*'Indirect Model Parameters'!$G$10</f>
        <v>823.17073170731658</v>
      </c>
    </row>
    <row r="31" spans="1:14" ht="48" x14ac:dyDescent="0.2">
      <c r="A31" s="1" t="str">
        <f t="shared" si="0"/>
        <v>Population in TB compartment  Uninfected, on IPT with  Multidrug-resistant (MDR-TB) in HIV compartment  PLHIV and on ART and Male</v>
      </c>
      <c r="B31" s="8" t="s">
        <v>257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 x14ac:dyDescent="0.2">
      <c r="A32" s="1" t="str">
        <f t="shared" si="0"/>
        <v>Population in TB compartment  Uninfected, on IPT with Drug-susceptible (DS) in HIV compartment  PLHIV and on ART and Female</v>
      </c>
      <c r="B32" s="8" t="s">
        <v>257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8.2317073170731659E-3</v>
      </c>
      <c r="N32" s="38">
        <f>M32*'Indirect Model Parameters'!$G$10</f>
        <v>823.17073170731658</v>
      </c>
    </row>
    <row r="33" spans="1:14" ht="48" x14ac:dyDescent="0.2">
      <c r="A33" s="1" t="str">
        <f t="shared" si="0"/>
        <v>Population in TB compartment  Uninfected, on IPT with  Multidrug-resistant (MDR-TB) in HIV compartment  PLHIV and on ART and Female</v>
      </c>
      <c r="B33" s="8" t="s">
        <v>257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 x14ac:dyDescent="0.2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257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0.95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0.32584999999999997</v>
      </c>
      <c r="M34" s="9">
        <f t="shared" si="3"/>
        <v>6.622967479674792E-2</v>
      </c>
      <c r="N34" s="38">
        <f>M34*'Indirect Model Parameters'!$G$10</f>
        <v>6622.9674796747922</v>
      </c>
    </row>
    <row r="35" spans="1:14" ht="48" x14ac:dyDescent="0.2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257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0.05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1.7149999999999999E-2</v>
      </c>
      <c r="M35" s="9">
        <f t="shared" si="3"/>
        <v>3.4857723577235745E-3</v>
      </c>
      <c r="N35" s="38">
        <f>M35*'Indirect Model Parameters'!$G$10</f>
        <v>348.57723577235748</v>
      </c>
    </row>
    <row r="36" spans="1:14" ht="48" x14ac:dyDescent="0.2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257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0.95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0.32584999999999997</v>
      </c>
      <c r="M36" s="9">
        <f t="shared" si="3"/>
        <v>6.622967479674792E-2</v>
      </c>
      <c r="N36" s="38">
        <f>M36*'Indirect Model Parameters'!$G$10</f>
        <v>6622.9674796747922</v>
      </c>
    </row>
    <row r="37" spans="1:14" ht="48" x14ac:dyDescent="0.2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257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0.05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1.7149999999999999E-2</v>
      </c>
      <c r="M37" s="9">
        <f t="shared" si="3"/>
        <v>3.4857723577235745E-3</v>
      </c>
      <c r="N37" s="38">
        <f>M37*'Indirect Model Parameters'!$G$10</f>
        <v>348.57723577235748</v>
      </c>
    </row>
    <row r="38" spans="1:14" ht="48" x14ac:dyDescent="0.2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257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0.05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4.1250000000000002E-3</v>
      </c>
      <c r="M38" s="9">
        <f t="shared" si="3"/>
        <v>8.3841463414634091E-4</v>
      </c>
      <c r="N38" s="38">
        <f>M38*'Indirect Model Parameters'!$G$10</f>
        <v>83.841463414634092</v>
      </c>
    </row>
    <row r="39" spans="1:14" ht="48" x14ac:dyDescent="0.2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257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0.05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4.1250000000000002E-3</v>
      </c>
      <c r="M39" s="9">
        <f t="shared" si="3"/>
        <v>8.3841463414634091E-4</v>
      </c>
      <c r="N39" s="38">
        <f>M39*'Indirect Model Parameters'!$G$10</f>
        <v>83.841463414634092</v>
      </c>
    </row>
    <row r="40" spans="1:14" ht="48" x14ac:dyDescent="0.2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257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0.05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4.1250000000000002E-3</v>
      </c>
      <c r="M40" s="9">
        <f t="shared" si="3"/>
        <v>8.3841463414634091E-4</v>
      </c>
      <c r="N40" s="38">
        <f>M40*'Indirect Model Parameters'!$G$10</f>
        <v>83.841463414634092</v>
      </c>
    </row>
    <row r="41" spans="1:14" ht="48" x14ac:dyDescent="0.2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257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0.05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4.1250000000000002E-3</v>
      </c>
      <c r="M41" s="9">
        <f t="shared" si="3"/>
        <v>8.3841463414634091E-4</v>
      </c>
      <c r="N41" s="38">
        <f>M41*'Indirect Model Parameters'!$G$10</f>
        <v>83.841463414634092</v>
      </c>
    </row>
    <row r="42" spans="1:14" ht="48" x14ac:dyDescent="0.2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257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0.05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1.3499999999999996E-3</v>
      </c>
      <c r="M42" s="9">
        <f t="shared" si="3"/>
        <v>2.7439024390243878E-4</v>
      </c>
      <c r="N42" s="38">
        <f>M42*'Indirect Model Parameters'!$G$10</f>
        <v>27.43902439024388</v>
      </c>
    </row>
    <row r="43" spans="1:14" ht="48" x14ac:dyDescent="0.2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257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0.05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1.3499999999999996E-3</v>
      </c>
      <c r="M43" s="9">
        <f t="shared" si="3"/>
        <v>2.7439024390243878E-4</v>
      </c>
      <c r="N43" s="38">
        <f>M43*'Indirect Model Parameters'!$G$10</f>
        <v>27.43902439024388</v>
      </c>
    </row>
    <row r="44" spans="1:14" ht="48" x14ac:dyDescent="0.2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257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0.05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1.3499999999999996E-3</v>
      </c>
      <c r="M44" s="9">
        <f t="shared" si="3"/>
        <v>2.7439024390243878E-4</v>
      </c>
      <c r="N44" s="38">
        <f>M44*'Indirect Model Parameters'!$G$10</f>
        <v>27.43902439024388</v>
      </c>
    </row>
    <row r="45" spans="1:14" ht="48" x14ac:dyDescent="0.2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257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0.05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1.3499999999999996E-3</v>
      </c>
      <c r="M45" s="9">
        <f t="shared" si="3"/>
        <v>2.7439024390243878E-4</v>
      </c>
      <c r="N45" s="38">
        <f>M45*'Indirect Model Parameters'!$G$10</f>
        <v>27.43902439024388</v>
      </c>
    </row>
    <row r="46" spans="1:14" ht="48" x14ac:dyDescent="0.2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257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0.05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2.0250000000000003E-3</v>
      </c>
      <c r="M46" s="9">
        <f t="shared" si="3"/>
        <v>4.1158536585365831E-4</v>
      </c>
      <c r="N46" s="38">
        <f>M46*'Indirect Model Parameters'!$G$10</f>
        <v>41.15853658536583</v>
      </c>
    </row>
    <row r="47" spans="1:14" ht="48" x14ac:dyDescent="0.2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257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0.05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2.0250000000000003E-3</v>
      </c>
      <c r="M47" s="9">
        <f t="shared" si="3"/>
        <v>4.1158536585365831E-4</v>
      </c>
      <c r="N47" s="38">
        <f>M47*'Indirect Model Parameters'!$G$10</f>
        <v>41.15853658536583</v>
      </c>
    </row>
    <row r="48" spans="1:14" ht="48" x14ac:dyDescent="0.2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257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0.05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2.0250000000000003E-3</v>
      </c>
      <c r="M48" s="9">
        <f t="shared" si="3"/>
        <v>4.1158536585365831E-4</v>
      </c>
      <c r="N48" s="38">
        <f>M48*'Indirect Model Parameters'!$G$10</f>
        <v>41.15853658536583</v>
      </c>
    </row>
    <row r="49" spans="1:14" ht="48" x14ac:dyDescent="0.2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257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0.05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2.0250000000000003E-3</v>
      </c>
      <c r="M49" s="9">
        <f t="shared" si="3"/>
        <v>4.1158536585365831E-4</v>
      </c>
      <c r="N49" s="38">
        <f>M49*'Indirect Model Parameters'!$G$10</f>
        <v>41.15853658536583</v>
      </c>
    </row>
    <row r="50" spans="1:14" ht="32" x14ac:dyDescent="0.2">
      <c r="A50" s="1" t="str">
        <f t="shared" si="4"/>
        <v>Population in TB compartment  LTBI, infected remotely with Drug-susceptible (DS) in HIV compartment  HIV-negative and Male</v>
      </c>
      <c r="B50" s="8" t="s">
        <v>257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0.95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0.32584999999999997</v>
      </c>
      <c r="M50" s="9">
        <f t="shared" si="3"/>
        <v>6.622967479674792E-2</v>
      </c>
      <c r="N50" s="38">
        <f>M50*'Indirect Model Parameters'!$G$10</f>
        <v>6622.9674796747922</v>
      </c>
    </row>
    <row r="51" spans="1:14" ht="48" x14ac:dyDescent="0.2">
      <c r="A51" s="1" t="str">
        <f t="shared" si="4"/>
        <v>Population in TB compartment  LTBI, infected remotely with  Multidrug-resistant (MDR-TB) in HIV compartment  HIV-negative and Male</v>
      </c>
      <c r="B51" s="8" t="s">
        <v>257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0.05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1.7149999999999999E-2</v>
      </c>
      <c r="M51" s="9">
        <f t="shared" si="3"/>
        <v>3.4857723577235745E-3</v>
      </c>
      <c r="N51" s="38">
        <f>M51*'Indirect Model Parameters'!$G$10</f>
        <v>348.57723577235748</v>
      </c>
    </row>
    <row r="52" spans="1:14" ht="32" x14ac:dyDescent="0.2">
      <c r="A52" s="1" t="str">
        <f t="shared" si="4"/>
        <v>Population in TB compartment  LTBI, infected remotely with Drug-susceptible (DS) in HIV compartment  HIV-negative and Female</v>
      </c>
      <c r="B52" s="8" t="s">
        <v>257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0.95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0.32584999999999997</v>
      </c>
      <c r="M52" s="9">
        <f t="shared" si="3"/>
        <v>6.622967479674792E-2</v>
      </c>
      <c r="N52" s="38">
        <f>M52*'Indirect Model Parameters'!$G$10</f>
        <v>6622.9674796747922</v>
      </c>
    </row>
    <row r="53" spans="1:14" ht="48" x14ac:dyDescent="0.2">
      <c r="A53" s="1" t="str">
        <f t="shared" si="4"/>
        <v>Population in TB compartment  LTBI, infected remotely with  Multidrug-resistant (MDR-TB) in HIV compartment  HIV-negative and Female</v>
      </c>
      <c r="B53" s="8" t="s">
        <v>257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0.05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1.7149999999999999E-2</v>
      </c>
      <c r="M53" s="9">
        <f t="shared" si="3"/>
        <v>3.4857723577235745E-3</v>
      </c>
      <c r="N53" s="38">
        <f>M53*'Indirect Model Parameters'!$G$10</f>
        <v>348.57723577235748</v>
      </c>
    </row>
    <row r="54" spans="1:14" ht="48" x14ac:dyDescent="0.2">
      <c r="A54" s="1" t="str">
        <f t="shared" si="4"/>
        <v>Population in TB compartment  LTBI, infected remotely with Drug-susceptible (DS) in HIV compartment  PLHIV not on ART, CD4&gt;200 and Male</v>
      </c>
      <c r="B54" s="8" t="s">
        <v>257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0.05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4.1250000000000002E-3</v>
      </c>
      <c r="M54" s="9">
        <f t="shared" si="3"/>
        <v>8.3841463414634091E-4</v>
      </c>
      <c r="N54" s="38">
        <f>M54*'Indirect Model Parameters'!$G$10</f>
        <v>83.841463414634092</v>
      </c>
    </row>
    <row r="55" spans="1:14" ht="48" x14ac:dyDescent="0.2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257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0.05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4.1250000000000002E-3</v>
      </c>
      <c r="M55" s="9">
        <f t="shared" si="3"/>
        <v>8.3841463414634091E-4</v>
      </c>
      <c r="N55" s="38">
        <f>M55*'Indirect Model Parameters'!$G$10</f>
        <v>83.841463414634092</v>
      </c>
    </row>
    <row r="56" spans="1:14" ht="48" x14ac:dyDescent="0.2">
      <c r="A56" s="1" t="str">
        <f t="shared" si="4"/>
        <v>Population in TB compartment  LTBI, infected remotely with Drug-susceptible (DS) in HIV compartment  PLHIV not on ART, CD4&gt;200 and Female</v>
      </c>
      <c r="B56" s="8" t="s">
        <v>257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0.05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4.1250000000000002E-3</v>
      </c>
      <c r="M56" s="9">
        <f t="shared" si="3"/>
        <v>8.3841463414634091E-4</v>
      </c>
      <c r="N56" s="38">
        <f>M56*'Indirect Model Parameters'!$G$10</f>
        <v>83.841463414634092</v>
      </c>
    </row>
    <row r="57" spans="1:14" ht="48" x14ac:dyDescent="0.2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257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0.05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4.1250000000000002E-3</v>
      </c>
      <c r="M57" s="9">
        <f t="shared" si="3"/>
        <v>8.3841463414634091E-4</v>
      </c>
      <c r="N57" s="38">
        <f>M57*'Indirect Model Parameters'!$G$10</f>
        <v>83.841463414634092</v>
      </c>
    </row>
    <row r="58" spans="1:14" ht="48" x14ac:dyDescent="0.2">
      <c r="A58" s="1" t="str">
        <f t="shared" si="4"/>
        <v>Population in TB compartment  LTBI, infected remotely with Drug-susceptible (DS) in HIV compartment  PLHIV not on ART, CD4≤200 and Male</v>
      </c>
      <c r="B58" s="8" t="s">
        <v>257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0.05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1.3499999999999996E-3</v>
      </c>
      <c r="M58" s="9">
        <f t="shared" si="3"/>
        <v>2.7439024390243878E-4</v>
      </c>
      <c r="N58" s="38">
        <f>M58*'Indirect Model Parameters'!$G$10</f>
        <v>27.43902439024388</v>
      </c>
    </row>
    <row r="59" spans="1:14" ht="48" x14ac:dyDescent="0.2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257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0.05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1.3499999999999996E-3</v>
      </c>
      <c r="M59" s="9">
        <f t="shared" si="3"/>
        <v>2.7439024390243878E-4</v>
      </c>
      <c r="N59" s="38">
        <f>M59*'Indirect Model Parameters'!$G$10</f>
        <v>27.43902439024388</v>
      </c>
    </row>
    <row r="60" spans="1:14" ht="48" x14ac:dyDescent="0.2">
      <c r="A60" s="1" t="str">
        <f t="shared" si="4"/>
        <v>Population in TB compartment  LTBI, infected remotely with Drug-susceptible (DS) in HIV compartment  PLHIV not on ART, CD4≤200 and Female</v>
      </c>
      <c r="B60" s="8" t="s">
        <v>257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0.05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1.3499999999999996E-3</v>
      </c>
      <c r="M60" s="9">
        <f t="shared" si="3"/>
        <v>2.7439024390243878E-4</v>
      </c>
      <c r="N60" s="38">
        <f>M60*'Indirect Model Parameters'!$G$10</f>
        <v>27.43902439024388</v>
      </c>
    </row>
    <row r="61" spans="1:14" ht="48" x14ac:dyDescent="0.2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257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0.05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1.3499999999999996E-3</v>
      </c>
      <c r="M61" s="9">
        <f t="shared" si="3"/>
        <v>2.7439024390243878E-4</v>
      </c>
      <c r="N61" s="38">
        <f>M61*'Indirect Model Parameters'!$G$10</f>
        <v>27.43902439024388</v>
      </c>
    </row>
    <row r="62" spans="1:14" ht="32" x14ac:dyDescent="0.2">
      <c r="A62" s="1" t="str">
        <f t="shared" si="4"/>
        <v>Population in TB compartment  LTBI, infected remotely with Drug-susceptible (DS) in HIV compartment  PLHIV and on ART and Male</v>
      </c>
      <c r="B62" s="8" t="s">
        <v>257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0.05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2.0250000000000003E-3</v>
      </c>
      <c r="M62" s="9">
        <f t="shared" si="3"/>
        <v>4.1158536585365831E-4</v>
      </c>
      <c r="N62" s="38">
        <f>M62*'Indirect Model Parameters'!$G$10</f>
        <v>41.15853658536583</v>
      </c>
    </row>
    <row r="63" spans="1:14" ht="48" x14ac:dyDescent="0.2">
      <c r="A63" s="1" t="str">
        <f t="shared" si="4"/>
        <v>Population in TB compartment  LTBI, infected remotely with  Multidrug-resistant (MDR-TB) in HIV compartment  PLHIV and on ART and Male</v>
      </c>
      <c r="B63" s="8" t="s">
        <v>257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0.05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2.0250000000000003E-3</v>
      </c>
      <c r="M63" s="9">
        <f t="shared" si="3"/>
        <v>4.1158536585365831E-4</v>
      </c>
      <c r="N63" s="38">
        <f>M63*'Indirect Model Parameters'!$G$10</f>
        <v>41.15853658536583</v>
      </c>
    </row>
    <row r="64" spans="1:14" ht="48" x14ac:dyDescent="0.2">
      <c r="A64" s="1" t="str">
        <f t="shared" si="4"/>
        <v>Population in TB compartment  LTBI, infected remotely with Drug-susceptible (DS) in HIV compartment  PLHIV and on ART and Female</v>
      </c>
      <c r="B64" s="8" t="s">
        <v>257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0.05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2.0250000000000003E-3</v>
      </c>
      <c r="M64" s="9">
        <f t="shared" si="3"/>
        <v>4.1158536585365831E-4</v>
      </c>
      <c r="N64" s="38">
        <f>M64*'Indirect Model Parameters'!$G$10</f>
        <v>41.15853658536583</v>
      </c>
    </row>
    <row r="65" spans="1:14" ht="48" x14ac:dyDescent="0.2">
      <c r="A65" s="1" t="str">
        <f t="shared" si="4"/>
        <v>Population in TB compartment  LTBI, infected remotely with  Multidrug-resistant (MDR-TB) in HIV compartment  PLHIV and on ART and Female</v>
      </c>
      <c r="B65" s="8" t="s">
        <v>257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0.05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2.0250000000000003E-3</v>
      </c>
      <c r="M65" s="9">
        <f t="shared" si="3"/>
        <v>4.1158536585365831E-4</v>
      </c>
      <c r="N65" s="38">
        <f>M65*'Indirect Model Parameters'!$G$10</f>
        <v>41.15853658536583</v>
      </c>
    </row>
    <row r="66" spans="1:14" ht="32" x14ac:dyDescent="0.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257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0.95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0.32584999999999997</v>
      </c>
      <c r="M66" s="9">
        <f t="shared" si="3"/>
        <v>6.622967479674792E-2</v>
      </c>
      <c r="N66" s="38">
        <f>M66*'Indirect Model Parameters'!$G$10</f>
        <v>6622.9674796747922</v>
      </c>
    </row>
    <row r="67" spans="1:14" ht="32" x14ac:dyDescent="0.2">
      <c r="A67" s="1" t="str">
        <f t="shared" si="6"/>
        <v>Population in TB compartment  LTBI, on IPT with  Multidrug-resistant (MDR-TB) in HIV compartment  HIV-negative and Male</v>
      </c>
      <c r="B67" s="8" t="s">
        <v>257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0.05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1.7149999999999999E-2</v>
      </c>
      <c r="M67" s="9">
        <f t="shared" ref="M67:M129" si="9">L67/SUM($L$2:$L$129)</f>
        <v>3.4857723577235745E-3</v>
      </c>
      <c r="N67" s="38">
        <f>M67*'Indirect Model Parameters'!$G$10</f>
        <v>348.57723577235748</v>
      </c>
    </row>
    <row r="68" spans="1:14" ht="32" x14ac:dyDescent="0.2">
      <c r="A68" s="1" t="str">
        <f t="shared" si="6"/>
        <v>Population in TB compartment  LTBI, on IPT with Drug-susceptible (DS) in HIV compartment  HIV-negative and Female</v>
      </c>
      <c r="B68" s="8" t="s">
        <v>257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0.95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0.32584999999999997</v>
      </c>
      <c r="M68" s="9">
        <f t="shared" si="9"/>
        <v>6.622967479674792E-2</v>
      </c>
      <c r="N68" s="38">
        <f>M68*'Indirect Model Parameters'!$G$10</f>
        <v>6622.9674796747922</v>
      </c>
    </row>
    <row r="69" spans="1:14" ht="32" x14ac:dyDescent="0.2">
      <c r="A69" s="1" t="str">
        <f t="shared" si="6"/>
        <v>Population in TB compartment  LTBI, on IPT with  Multidrug-resistant (MDR-TB) in HIV compartment  HIV-negative and Female</v>
      </c>
      <c r="B69" s="8" t="s">
        <v>257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0.05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1.7149999999999999E-2</v>
      </c>
      <c r="M69" s="9">
        <f t="shared" si="9"/>
        <v>3.4857723577235745E-3</v>
      </c>
      <c r="N69" s="38">
        <f>M69*'Indirect Model Parameters'!$G$10</f>
        <v>348.57723577235748</v>
      </c>
    </row>
    <row r="70" spans="1:14" ht="32" x14ac:dyDescent="0.2">
      <c r="A70" s="1" t="str">
        <f t="shared" si="6"/>
        <v>Population in TB compartment  LTBI, on IPT with Drug-susceptible (DS) in HIV compartment  PLHIV not on ART, CD4&gt;200 and Male</v>
      </c>
      <c r="B70" s="8" t="s">
        <v>257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0.05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4.1250000000000002E-3</v>
      </c>
      <c r="M70" s="9">
        <f t="shared" si="9"/>
        <v>8.3841463414634091E-4</v>
      </c>
      <c r="N70" s="38">
        <f>M70*'Indirect Model Parameters'!$G$10</f>
        <v>83.841463414634092</v>
      </c>
    </row>
    <row r="71" spans="1:14" ht="48" x14ac:dyDescent="0.2">
      <c r="A71" s="1" t="str">
        <f t="shared" si="6"/>
        <v>Population in TB compartment  LTBI, on IPT with  Multidrug-resistant (MDR-TB) in HIV compartment  PLHIV not on ART, CD4&gt;200 and Male</v>
      </c>
      <c r="B71" s="8" t="s">
        <v>257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0.05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4.1250000000000002E-3</v>
      </c>
      <c r="M71" s="9">
        <f t="shared" si="9"/>
        <v>8.3841463414634091E-4</v>
      </c>
      <c r="N71" s="38">
        <f>M71*'Indirect Model Parameters'!$G$10</f>
        <v>83.841463414634092</v>
      </c>
    </row>
    <row r="72" spans="1:14" ht="32" x14ac:dyDescent="0.2">
      <c r="A72" s="1" t="str">
        <f t="shared" si="6"/>
        <v>Population in TB compartment  LTBI, on IPT with Drug-susceptible (DS) in HIV compartment  PLHIV not on ART, CD4&gt;200 and Female</v>
      </c>
      <c r="B72" s="8" t="s">
        <v>257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0.05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4.1250000000000002E-3</v>
      </c>
      <c r="M72" s="9">
        <f t="shared" si="9"/>
        <v>8.3841463414634091E-4</v>
      </c>
      <c r="N72" s="38">
        <f>M72*'Indirect Model Parameters'!$G$10</f>
        <v>83.841463414634092</v>
      </c>
    </row>
    <row r="73" spans="1:14" ht="48" x14ac:dyDescent="0.2">
      <c r="A73" s="1" t="str">
        <f t="shared" si="6"/>
        <v>Population in TB compartment  LTBI, on IPT with  Multidrug-resistant (MDR-TB) in HIV compartment  PLHIV not on ART, CD4&gt;200 and Female</v>
      </c>
      <c r="B73" s="8" t="s">
        <v>257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0.05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4.1250000000000002E-3</v>
      </c>
      <c r="M73" s="9">
        <f t="shared" si="9"/>
        <v>8.3841463414634091E-4</v>
      </c>
      <c r="N73" s="38">
        <f>M73*'Indirect Model Parameters'!$G$10</f>
        <v>83.841463414634092</v>
      </c>
    </row>
    <row r="74" spans="1:14" ht="32" x14ac:dyDescent="0.2">
      <c r="A74" s="1" t="str">
        <f t="shared" si="6"/>
        <v>Population in TB compartment  LTBI, on IPT with Drug-susceptible (DS) in HIV compartment  PLHIV not on ART, CD4≤200 and Male</v>
      </c>
      <c r="B74" s="8" t="s">
        <v>257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0.05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1.3499999999999996E-3</v>
      </c>
      <c r="M74" s="9">
        <f t="shared" si="9"/>
        <v>2.7439024390243878E-4</v>
      </c>
      <c r="N74" s="38">
        <f>M74*'Indirect Model Parameters'!$G$10</f>
        <v>27.43902439024388</v>
      </c>
    </row>
    <row r="75" spans="1:14" ht="48" x14ac:dyDescent="0.2">
      <c r="A75" s="1" t="str">
        <f t="shared" si="6"/>
        <v>Population in TB compartment  LTBI, on IPT with  Multidrug-resistant (MDR-TB) in HIV compartment  PLHIV not on ART, CD4≤200 and Male</v>
      </c>
      <c r="B75" s="8" t="s">
        <v>257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0.05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1.3499999999999996E-3</v>
      </c>
      <c r="M75" s="9">
        <f t="shared" si="9"/>
        <v>2.7439024390243878E-4</v>
      </c>
      <c r="N75" s="38">
        <f>M75*'Indirect Model Parameters'!$G$10</f>
        <v>27.43902439024388</v>
      </c>
    </row>
    <row r="76" spans="1:14" ht="32" x14ac:dyDescent="0.2">
      <c r="A76" s="1" t="str">
        <f t="shared" si="6"/>
        <v>Population in TB compartment  LTBI, on IPT with Drug-susceptible (DS) in HIV compartment  PLHIV not on ART, CD4≤200 and Female</v>
      </c>
      <c r="B76" s="8" t="s">
        <v>257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0.05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1.3499999999999996E-3</v>
      </c>
      <c r="M76" s="9">
        <f t="shared" si="9"/>
        <v>2.7439024390243878E-4</v>
      </c>
      <c r="N76" s="38">
        <f>M76*'Indirect Model Parameters'!$G$10</f>
        <v>27.43902439024388</v>
      </c>
    </row>
    <row r="77" spans="1:14" ht="48" x14ac:dyDescent="0.2">
      <c r="A77" s="1" t="str">
        <f t="shared" si="6"/>
        <v>Population in TB compartment  LTBI, on IPT with  Multidrug-resistant (MDR-TB) in HIV compartment  PLHIV not on ART, CD4≤200 and Female</v>
      </c>
      <c r="B77" s="8" t="s">
        <v>257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0.05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1.3499999999999996E-3</v>
      </c>
      <c r="M77" s="9">
        <f t="shared" si="9"/>
        <v>2.7439024390243878E-4</v>
      </c>
      <c r="N77" s="38">
        <f>M77*'Indirect Model Parameters'!$G$10</f>
        <v>27.43902439024388</v>
      </c>
    </row>
    <row r="78" spans="1:14" ht="32" x14ac:dyDescent="0.2">
      <c r="A78" s="1" t="str">
        <f t="shared" si="6"/>
        <v>Population in TB compartment  LTBI, on IPT with Drug-susceptible (DS) in HIV compartment  PLHIV and on ART and Male</v>
      </c>
      <c r="B78" s="8" t="s">
        <v>257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0.05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2.0250000000000003E-3</v>
      </c>
      <c r="M78" s="9">
        <f t="shared" si="9"/>
        <v>4.1158536585365831E-4</v>
      </c>
      <c r="N78" s="38">
        <f>M78*'Indirect Model Parameters'!$G$10</f>
        <v>41.15853658536583</v>
      </c>
    </row>
    <row r="79" spans="1:14" ht="48" x14ac:dyDescent="0.2">
      <c r="A79" s="1" t="str">
        <f t="shared" si="6"/>
        <v>Population in TB compartment  LTBI, on IPT with  Multidrug-resistant (MDR-TB) in HIV compartment  PLHIV and on ART and Male</v>
      </c>
      <c r="B79" s="8" t="s">
        <v>257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0.05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2.0250000000000003E-3</v>
      </c>
      <c r="M79" s="9">
        <f t="shared" si="9"/>
        <v>4.1158536585365831E-4</v>
      </c>
      <c r="N79" s="38">
        <f>M79*'Indirect Model Parameters'!$G$10</f>
        <v>41.15853658536583</v>
      </c>
    </row>
    <row r="80" spans="1:14" ht="32" x14ac:dyDescent="0.2">
      <c r="A80" s="1" t="str">
        <f t="shared" si="6"/>
        <v>Population in TB compartment  LTBI, on IPT with Drug-susceptible (DS) in HIV compartment  PLHIV and on ART and Female</v>
      </c>
      <c r="B80" s="8" t="s">
        <v>257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0.05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2.0250000000000003E-3</v>
      </c>
      <c r="M80" s="9">
        <f t="shared" si="9"/>
        <v>4.1158536585365831E-4</v>
      </c>
      <c r="N80" s="38">
        <f>M80*'Indirect Model Parameters'!$G$10</f>
        <v>41.15853658536583</v>
      </c>
    </row>
    <row r="81" spans="1:14" ht="48" x14ac:dyDescent="0.2">
      <c r="A81" s="1" t="str">
        <f t="shared" si="6"/>
        <v>Population in TB compartment  LTBI, on IPT with  Multidrug-resistant (MDR-TB) in HIV compartment  PLHIV and on ART and Female</v>
      </c>
      <c r="B81" s="8" t="s">
        <v>257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0.05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2.0250000000000003E-3</v>
      </c>
      <c r="M81" s="9">
        <f t="shared" si="9"/>
        <v>4.1158536585365831E-4</v>
      </c>
      <c r="N81" s="38">
        <f>M81*'Indirect Model Parameters'!$G$10</f>
        <v>41.15853658536583</v>
      </c>
    </row>
    <row r="82" spans="1:14" ht="32" x14ac:dyDescent="0.2">
      <c r="A82" s="1" t="str">
        <f t="shared" si="6"/>
        <v>Population in TB compartment  Active with Drug-susceptible (DS) in HIV compartment  HIV-negative and Male</v>
      </c>
      <c r="B82" s="8" t="s">
        <v>257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0.95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6.6499999999999997E-3</v>
      </c>
      <c r="M82" s="9">
        <f t="shared" si="9"/>
        <v>1.3516260162601615E-3</v>
      </c>
      <c r="N82" s="38">
        <f>M82*'Indirect Model Parameters'!$G$10</f>
        <v>135.16260162601614</v>
      </c>
    </row>
    <row r="83" spans="1:14" ht="32" x14ac:dyDescent="0.2">
      <c r="A83" s="1" t="str">
        <f t="shared" si="6"/>
        <v>Population in TB compartment  Active with  Multidrug-resistant (MDR-TB) in HIV compartment  HIV-negative and Male</v>
      </c>
      <c r="B83" s="8" t="s">
        <v>257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0.05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3.5E-4</v>
      </c>
      <c r="M83" s="9">
        <f t="shared" si="9"/>
        <v>7.1138211382113767E-5</v>
      </c>
      <c r="N83" s="38">
        <f>M83*'Indirect Model Parameters'!$G$10</f>
        <v>7.1138211382113763</v>
      </c>
    </row>
    <row r="84" spans="1:14" ht="32" x14ac:dyDescent="0.2">
      <c r="A84" s="1" t="str">
        <f t="shared" si="6"/>
        <v>Population in TB compartment  Active with Drug-susceptible (DS) in HIV compartment  HIV-negative and Female</v>
      </c>
      <c r="B84" s="8" t="s">
        <v>257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0.95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6.6499999999999997E-3</v>
      </c>
      <c r="M84" s="9">
        <f t="shared" si="9"/>
        <v>1.3516260162601615E-3</v>
      </c>
      <c r="N84" s="38">
        <f>M84*'Indirect Model Parameters'!$G$10</f>
        <v>135.16260162601614</v>
      </c>
    </row>
    <row r="85" spans="1:14" ht="32" x14ac:dyDescent="0.2">
      <c r="A85" s="1" t="str">
        <f t="shared" si="6"/>
        <v>Population in TB compartment  Active with  Multidrug-resistant (MDR-TB) in HIV compartment  HIV-negative and Female</v>
      </c>
      <c r="B85" s="8" t="s">
        <v>257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0.05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3.5E-4</v>
      </c>
      <c r="M85" s="9">
        <f t="shared" si="9"/>
        <v>7.1138211382113767E-5</v>
      </c>
      <c r="N85" s="38">
        <f>M85*'Indirect Model Parameters'!$G$10</f>
        <v>7.1138211382113763</v>
      </c>
    </row>
    <row r="86" spans="1:14" ht="32" x14ac:dyDescent="0.2">
      <c r="A86" s="1" t="str">
        <f t="shared" si="6"/>
        <v>Population in TB compartment  Active with Drug-susceptible (DS) in HIV compartment  PLHIV not on ART, CD4&gt;200 and Male</v>
      </c>
      <c r="B86" s="8" t="s">
        <v>257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0.05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4.9500000000000004E-3</v>
      </c>
      <c r="M86" s="9">
        <f t="shared" si="9"/>
        <v>1.0060975609756091E-3</v>
      </c>
      <c r="N86" s="38">
        <f>M86*'Indirect Model Parameters'!$G$10</f>
        <v>100.60975609756092</v>
      </c>
    </row>
    <row r="87" spans="1:14" ht="48" x14ac:dyDescent="0.2">
      <c r="A87" s="1" t="str">
        <f t="shared" si="6"/>
        <v>Population in TB compartment  Active with  Multidrug-resistant (MDR-TB) in HIV compartment  PLHIV not on ART, CD4&gt;200 and Male</v>
      </c>
      <c r="B87" s="8" t="s">
        <v>257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0.05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4.9500000000000004E-3</v>
      </c>
      <c r="M87" s="9">
        <f t="shared" si="9"/>
        <v>1.0060975609756091E-3</v>
      </c>
      <c r="N87" s="38">
        <f>M87*'Indirect Model Parameters'!$G$10</f>
        <v>100.60975609756092</v>
      </c>
    </row>
    <row r="88" spans="1:14" ht="32" x14ac:dyDescent="0.2">
      <c r="A88" s="1" t="str">
        <f t="shared" si="6"/>
        <v>Population in TB compartment  Active with Drug-susceptible (DS) in HIV compartment  PLHIV not on ART, CD4&gt;200 and Female</v>
      </c>
      <c r="B88" s="8" t="s">
        <v>257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0.05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6.6000000000000017E-3</v>
      </c>
      <c r="M88" s="9">
        <f t="shared" si="9"/>
        <v>1.3414634146341458E-3</v>
      </c>
      <c r="N88" s="38">
        <f>M88*'Indirect Model Parameters'!$G$10</f>
        <v>134.14634146341459</v>
      </c>
    </row>
    <row r="89" spans="1:14" ht="48" x14ac:dyDescent="0.2">
      <c r="A89" s="1" t="str">
        <f t="shared" si="6"/>
        <v>Population in TB compartment  Active with  Multidrug-resistant (MDR-TB) in HIV compartment  PLHIV not on ART, CD4&gt;200 and Female</v>
      </c>
      <c r="B89" s="8" t="s">
        <v>257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0.05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6.6000000000000017E-3</v>
      </c>
      <c r="M89" s="9">
        <f t="shared" si="9"/>
        <v>1.3414634146341458E-3</v>
      </c>
      <c r="N89" s="38">
        <f>M89*'Indirect Model Parameters'!$G$10</f>
        <v>134.14634146341459</v>
      </c>
    </row>
    <row r="90" spans="1:14" ht="32" x14ac:dyDescent="0.2">
      <c r="A90" s="1" t="str">
        <f t="shared" si="6"/>
        <v>Population in TB compartment  Active with Drug-susceptible (DS) in HIV compartment  PLHIV not on ART, CD4≤200 and Male</v>
      </c>
      <c r="B90" s="8" t="s">
        <v>257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0.05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1.6199999999999993E-3</v>
      </c>
      <c r="M90" s="9">
        <f t="shared" si="9"/>
        <v>3.2926829268292647E-4</v>
      </c>
      <c r="N90" s="38">
        <f>M90*'Indirect Model Parameters'!$G$10</f>
        <v>32.92682926829265</v>
      </c>
    </row>
    <row r="91" spans="1:14" ht="48" x14ac:dyDescent="0.2">
      <c r="A91" s="1" t="str">
        <f t="shared" si="6"/>
        <v>Population in TB compartment  Active with  Multidrug-resistant (MDR-TB) in HIV compartment  PLHIV not on ART, CD4≤200 and Male</v>
      </c>
      <c r="B91" s="8" t="s">
        <v>257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0.05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1.6199999999999993E-3</v>
      </c>
      <c r="M91" s="9">
        <f t="shared" si="9"/>
        <v>3.2926829268292647E-4</v>
      </c>
      <c r="N91" s="38">
        <f>M91*'Indirect Model Parameters'!$G$10</f>
        <v>32.92682926829265</v>
      </c>
    </row>
    <row r="92" spans="1:14" ht="32" x14ac:dyDescent="0.2">
      <c r="A92" s="1" t="str">
        <f t="shared" si="6"/>
        <v>Population in TB compartment  Active with Drug-susceptible (DS) in HIV compartment  PLHIV not on ART, CD4≤200 and Female</v>
      </c>
      <c r="B92" s="8" t="s">
        <v>257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0.05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2.1599999999999996E-3</v>
      </c>
      <c r="M92" s="9">
        <f t="shared" si="9"/>
        <v>4.3902439024390207E-4</v>
      </c>
      <c r="N92" s="38">
        <f>M92*'Indirect Model Parameters'!$G$10</f>
        <v>43.902439024390205</v>
      </c>
    </row>
    <row r="93" spans="1:14" ht="48" x14ac:dyDescent="0.2">
      <c r="A93" s="1" t="str">
        <f t="shared" si="6"/>
        <v>Population in TB compartment  Active with  Multidrug-resistant (MDR-TB) in HIV compartment  PLHIV not on ART, CD4≤200 and Female</v>
      </c>
      <c r="B93" s="8" t="s">
        <v>257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0.05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2.1599999999999996E-3</v>
      </c>
      <c r="M93" s="9">
        <f t="shared" si="9"/>
        <v>4.3902439024390207E-4</v>
      </c>
      <c r="N93" s="38">
        <f>M93*'Indirect Model Parameters'!$G$10</f>
        <v>43.902439024390205</v>
      </c>
    </row>
    <row r="94" spans="1:14" ht="32" x14ac:dyDescent="0.2">
      <c r="A94" s="1" t="str">
        <f t="shared" si="6"/>
        <v>Population in TB compartment  Active with Drug-susceptible (DS) in HIV compartment  PLHIV and on ART and Male</v>
      </c>
      <c r="B94" s="8" t="s">
        <v>257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0.05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2.4299999999999999E-3</v>
      </c>
      <c r="M94" s="9">
        <f t="shared" si="9"/>
        <v>4.9390243902438982E-4</v>
      </c>
      <c r="N94" s="38">
        <f>M94*'Indirect Model Parameters'!$G$10</f>
        <v>49.390243902438982</v>
      </c>
    </row>
    <row r="95" spans="1:14" ht="32" x14ac:dyDescent="0.2">
      <c r="A95" s="1" t="str">
        <f t="shared" si="6"/>
        <v>Population in TB compartment  Active with  Multidrug-resistant (MDR-TB) in HIV compartment  PLHIV and on ART and Male</v>
      </c>
      <c r="B95" s="8" t="s">
        <v>257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0.05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2.4299999999999999E-3</v>
      </c>
      <c r="M95" s="9">
        <f t="shared" si="9"/>
        <v>4.9390243902438982E-4</v>
      </c>
      <c r="N95" s="38">
        <f>M95*'Indirect Model Parameters'!$G$10</f>
        <v>49.390243902438982</v>
      </c>
    </row>
    <row r="96" spans="1:14" ht="32" x14ac:dyDescent="0.2">
      <c r="A96" s="1" t="str">
        <f t="shared" si="6"/>
        <v>Population in TB compartment  Active with Drug-susceptible (DS) in HIV compartment  PLHIV and on ART and Female</v>
      </c>
      <c r="B96" s="8" t="s">
        <v>257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0.05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3.2400000000000007E-3</v>
      </c>
      <c r="M96" s="9">
        <f t="shared" si="9"/>
        <v>6.5853658536585338E-4</v>
      </c>
      <c r="N96" s="38">
        <f>M96*'Indirect Model Parameters'!$G$10</f>
        <v>65.853658536585343</v>
      </c>
    </row>
    <row r="97" spans="1:14" ht="32" x14ac:dyDescent="0.2">
      <c r="A97" s="1" t="str">
        <f t="shared" si="6"/>
        <v>Population in TB compartment  Active with  Multidrug-resistant (MDR-TB) in HIV compartment  PLHIV and on ART and Female</v>
      </c>
      <c r="B97" s="8" t="s">
        <v>257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0.05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3.2400000000000007E-3</v>
      </c>
      <c r="M97" s="9">
        <f t="shared" si="9"/>
        <v>6.5853658536585338E-4</v>
      </c>
      <c r="N97" s="38">
        <f>M97*'Indirect Model Parameters'!$G$10</f>
        <v>65.853658536585343</v>
      </c>
    </row>
    <row r="98" spans="1:14" ht="32" x14ac:dyDescent="0.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257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0.95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 x14ac:dyDescent="0.2">
      <c r="A99" s="1" t="str">
        <f t="shared" si="10"/>
        <v>Population in TB compartment  Recovered/Treated with  Multidrug-resistant (MDR-TB) in HIV compartment  HIV-negative and Male</v>
      </c>
      <c r="B99" s="8" t="s">
        <v>257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0.05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 x14ac:dyDescent="0.2">
      <c r="A100" s="1" t="str">
        <f t="shared" si="10"/>
        <v>Population in TB compartment  Recovered/Treated with Drug-susceptible (DS) in HIV compartment  HIV-negative and Female</v>
      </c>
      <c r="B100" s="8" t="s">
        <v>257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0.95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 x14ac:dyDescent="0.2">
      <c r="A101" s="1" t="str">
        <f t="shared" si="10"/>
        <v>Population in TB compartment  Recovered/Treated with  Multidrug-resistant (MDR-TB) in HIV compartment  HIV-negative and Female</v>
      </c>
      <c r="B101" s="8" t="s">
        <v>257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0.05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 x14ac:dyDescent="0.2">
      <c r="A102" s="1" t="str">
        <f t="shared" si="10"/>
        <v>Population in TB compartment  Recovered/Treated with Drug-susceptible (DS) in HIV compartment  PLHIV not on ART, CD4&gt;200 and Male</v>
      </c>
      <c r="B102" s="8" t="s">
        <v>257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0.05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 x14ac:dyDescent="0.2">
      <c r="A103" s="1" t="str">
        <f t="shared" si="10"/>
        <v>Population in TB compartment  Recovered/Treated with  Multidrug-resistant (MDR-TB) in HIV compartment  PLHIV not on ART, CD4&gt;200 and Male</v>
      </c>
      <c r="B103" s="8" t="s">
        <v>257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0.05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 x14ac:dyDescent="0.2">
      <c r="A104" s="1" t="str">
        <f t="shared" si="10"/>
        <v>Population in TB compartment  Recovered/Treated with Drug-susceptible (DS) in HIV compartment  PLHIV not on ART, CD4&gt;200 and Female</v>
      </c>
      <c r="B104" s="8" t="s">
        <v>257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0.05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 x14ac:dyDescent="0.2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257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0.05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 x14ac:dyDescent="0.2">
      <c r="A106" s="1" t="str">
        <f t="shared" si="10"/>
        <v>Population in TB compartment  Recovered/Treated with Drug-susceptible (DS) in HIV compartment  PLHIV not on ART, CD4≤200 and Male</v>
      </c>
      <c r="B106" s="8" t="s">
        <v>257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0.05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 x14ac:dyDescent="0.2">
      <c r="A107" s="1" t="str">
        <f t="shared" si="10"/>
        <v>Population in TB compartment  Recovered/Treated with  Multidrug-resistant (MDR-TB) in HIV compartment  PLHIV not on ART, CD4≤200 and Male</v>
      </c>
      <c r="B107" s="8" t="s">
        <v>257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0.05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 x14ac:dyDescent="0.2">
      <c r="A108" s="1" t="str">
        <f t="shared" si="10"/>
        <v>Population in TB compartment  Recovered/Treated with Drug-susceptible (DS) in HIV compartment  PLHIV not on ART, CD4≤200 and Female</v>
      </c>
      <c r="B108" s="8" t="s">
        <v>257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0.05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 x14ac:dyDescent="0.2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257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0.05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 x14ac:dyDescent="0.2">
      <c r="A110" s="1" t="str">
        <f t="shared" si="10"/>
        <v>Population in TB compartment  Recovered/Treated with Drug-susceptible (DS) in HIV compartment  PLHIV and on ART and Male</v>
      </c>
      <c r="B110" s="8" t="s">
        <v>257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0.05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 x14ac:dyDescent="0.2">
      <c r="A111" s="1" t="str">
        <f t="shared" si="10"/>
        <v>Population in TB compartment  Recovered/Treated with  Multidrug-resistant (MDR-TB) in HIV compartment  PLHIV and on ART and Male</v>
      </c>
      <c r="B111" s="8" t="s">
        <v>257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0.05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 x14ac:dyDescent="0.2">
      <c r="A112" s="1" t="str">
        <f t="shared" si="10"/>
        <v>Population in TB compartment  Recovered/Treated with Drug-susceptible (DS) in HIV compartment  PLHIV and on ART and Female</v>
      </c>
      <c r="B112" s="8" t="s">
        <v>257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0.05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 x14ac:dyDescent="0.2">
      <c r="A113" s="1" t="str">
        <f t="shared" si="10"/>
        <v>Population in TB compartment  Recovered/Treated with  Multidrug-resistant (MDR-TB) in HIV compartment  PLHIV and on ART and Female</v>
      </c>
      <c r="B113" s="8" t="s">
        <v>257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0.05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 x14ac:dyDescent="0.2">
      <c r="A114" s="1" t="str">
        <f t="shared" si="10"/>
        <v>Population in TB compartment  LTBI, after IPT with Drug-susceptible (DS) in HIV compartment  HIV-negative and Male</v>
      </c>
      <c r="B114" s="8" t="s">
        <v>257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0.95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0.32584999999999997</v>
      </c>
      <c r="M114" s="9">
        <f t="shared" si="9"/>
        <v>6.622967479674792E-2</v>
      </c>
      <c r="N114" s="38">
        <f>M114*'Indirect Model Parameters'!$G$10</f>
        <v>6622.9674796747922</v>
      </c>
    </row>
    <row r="115" spans="1:14" ht="32" x14ac:dyDescent="0.2">
      <c r="A115" s="1" t="str">
        <f t="shared" si="10"/>
        <v>Population in TB compartment  LTBI, after IPT with  Multidrug-resistant (MDR-TB) in HIV compartment  HIV-negative and Male</v>
      </c>
      <c r="B115" s="8" t="s">
        <v>257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0.05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1.7149999999999999E-2</v>
      </c>
      <c r="M115" s="9">
        <f t="shared" si="9"/>
        <v>3.4857723577235745E-3</v>
      </c>
      <c r="N115" s="38">
        <f>M115*'Indirect Model Parameters'!$G$10</f>
        <v>348.57723577235748</v>
      </c>
    </row>
    <row r="116" spans="1:14" ht="32" x14ac:dyDescent="0.2">
      <c r="A116" s="1" t="str">
        <f t="shared" si="10"/>
        <v>Population in TB compartment  LTBI, after IPT with Drug-susceptible (DS) in HIV compartment  HIV-negative and Female</v>
      </c>
      <c r="B116" s="8" t="s">
        <v>257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0.95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0.32584999999999997</v>
      </c>
      <c r="M116" s="9">
        <f t="shared" si="9"/>
        <v>6.622967479674792E-2</v>
      </c>
      <c r="N116" s="38">
        <f>M116*'Indirect Model Parameters'!$G$10</f>
        <v>6622.9674796747922</v>
      </c>
    </row>
    <row r="117" spans="1:14" ht="32" x14ac:dyDescent="0.2">
      <c r="A117" s="1" t="str">
        <f t="shared" si="10"/>
        <v>Population in TB compartment  LTBI, after IPT with  Multidrug-resistant (MDR-TB) in HIV compartment  HIV-negative and Female</v>
      </c>
      <c r="B117" s="8" t="s">
        <v>257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0.05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1.7149999999999999E-2</v>
      </c>
      <c r="M117" s="9">
        <f t="shared" si="9"/>
        <v>3.4857723577235745E-3</v>
      </c>
      <c r="N117" s="38">
        <f>M117*'Indirect Model Parameters'!$G$10</f>
        <v>348.57723577235748</v>
      </c>
    </row>
    <row r="118" spans="1:14" ht="48" x14ac:dyDescent="0.2">
      <c r="A118" s="1" t="str">
        <f t="shared" si="10"/>
        <v>Population in TB compartment  LTBI, after IPT with Drug-susceptible (DS) in HIV compartment  PLHIV not on ART, CD4&gt;200 and Male</v>
      </c>
      <c r="B118" s="8" t="s">
        <v>257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0.05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4.1250000000000002E-3</v>
      </c>
      <c r="M118" s="9">
        <f t="shared" si="9"/>
        <v>8.3841463414634091E-4</v>
      </c>
      <c r="N118" s="38">
        <f>M118*'Indirect Model Parameters'!$G$10</f>
        <v>83.841463414634092</v>
      </c>
    </row>
    <row r="119" spans="1:14" ht="48" x14ac:dyDescent="0.2">
      <c r="A119" s="1" t="str">
        <f t="shared" si="10"/>
        <v>Population in TB compartment  LTBI, after IPT with  Multidrug-resistant (MDR-TB) in HIV compartment  PLHIV not on ART, CD4&gt;200 and Male</v>
      </c>
      <c r="B119" s="8" t="s">
        <v>257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0.05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4.1250000000000002E-3</v>
      </c>
      <c r="M119" s="9">
        <f t="shared" si="9"/>
        <v>8.3841463414634091E-4</v>
      </c>
      <c r="N119" s="38">
        <f>M119*'Indirect Model Parameters'!$G$10</f>
        <v>83.841463414634092</v>
      </c>
    </row>
    <row r="120" spans="1:14" ht="48" x14ac:dyDescent="0.2">
      <c r="A120" s="1" t="str">
        <f t="shared" si="10"/>
        <v>Population in TB compartment  LTBI, after IPT with Drug-susceptible (DS) in HIV compartment  PLHIV not on ART, CD4&gt;200 and Female</v>
      </c>
      <c r="B120" s="8" t="s">
        <v>257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0.05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4.1250000000000002E-3</v>
      </c>
      <c r="M120" s="9">
        <f t="shared" si="9"/>
        <v>8.3841463414634091E-4</v>
      </c>
      <c r="N120" s="38">
        <f>M120*'Indirect Model Parameters'!$G$10</f>
        <v>83.841463414634092</v>
      </c>
    </row>
    <row r="121" spans="1:14" ht="48" x14ac:dyDescent="0.2">
      <c r="A121" s="1" t="str">
        <f t="shared" si="10"/>
        <v>Population in TB compartment  LTBI, after IPT with  Multidrug-resistant (MDR-TB) in HIV compartment  PLHIV not on ART, CD4&gt;200 and Female</v>
      </c>
      <c r="B121" s="8" t="s">
        <v>257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0.05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4.1250000000000002E-3</v>
      </c>
      <c r="M121" s="9">
        <f t="shared" si="9"/>
        <v>8.3841463414634091E-4</v>
      </c>
      <c r="N121" s="38">
        <f>M121*'Indirect Model Parameters'!$G$10</f>
        <v>83.841463414634092</v>
      </c>
    </row>
    <row r="122" spans="1:14" ht="48" x14ac:dyDescent="0.2">
      <c r="A122" s="1" t="str">
        <f t="shared" si="10"/>
        <v>Population in TB compartment  LTBI, after IPT with Drug-susceptible (DS) in HIV compartment  PLHIV not on ART, CD4≤200 and Male</v>
      </c>
      <c r="B122" s="8" t="s">
        <v>257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0.05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1.3499999999999996E-3</v>
      </c>
      <c r="M122" s="9">
        <f t="shared" si="9"/>
        <v>2.7439024390243878E-4</v>
      </c>
      <c r="N122" s="38">
        <f>M122*'Indirect Model Parameters'!$G$10</f>
        <v>27.43902439024388</v>
      </c>
    </row>
    <row r="123" spans="1:14" ht="48" x14ac:dyDescent="0.2">
      <c r="A123" s="1" t="str">
        <f t="shared" si="10"/>
        <v>Population in TB compartment  LTBI, after IPT with  Multidrug-resistant (MDR-TB) in HIV compartment  PLHIV not on ART, CD4≤200 and Male</v>
      </c>
      <c r="B123" s="8" t="s">
        <v>257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0.05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1.3499999999999996E-3</v>
      </c>
      <c r="M123" s="9">
        <f t="shared" si="9"/>
        <v>2.7439024390243878E-4</v>
      </c>
      <c r="N123" s="38">
        <f>M123*'Indirect Model Parameters'!$G$10</f>
        <v>27.43902439024388</v>
      </c>
    </row>
    <row r="124" spans="1:14" ht="48" x14ac:dyDescent="0.2">
      <c r="A124" s="1" t="str">
        <f t="shared" si="10"/>
        <v>Population in TB compartment  LTBI, after IPT with Drug-susceptible (DS) in HIV compartment  PLHIV not on ART, CD4≤200 and Female</v>
      </c>
      <c r="B124" s="8" t="s">
        <v>257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0.05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1.3499999999999996E-3</v>
      </c>
      <c r="M124" s="9">
        <f t="shared" si="9"/>
        <v>2.7439024390243878E-4</v>
      </c>
      <c r="N124" s="38">
        <f>M124*'Indirect Model Parameters'!$G$10</f>
        <v>27.43902439024388</v>
      </c>
    </row>
    <row r="125" spans="1:14" ht="48" x14ac:dyDescent="0.2">
      <c r="A125" s="1" t="str">
        <f t="shared" si="10"/>
        <v>Population in TB compartment  LTBI, after IPT with  Multidrug-resistant (MDR-TB) in HIV compartment  PLHIV not on ART, CD4≤200 and Female</v>
      </c>
      <c r="B125" s="8" t="s">
        <v>257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0.05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1.3499999999999996E-3</v>
      </c>
      <c r="M125" s="9">
        <f t="shared" si="9"/>
        <v>2.7439024390243878E-4</v>
      </c>
      <c r="N125" s="38">
        <f>M125*'Indirect Model Parameters'!$G$10</f>
        <v>27.43902439024388</v>
      </c>
    </row>
    <row r="126" spans="1:14" ht="32" x14ac:dyDescent="0.2">
      <c r="A126" s="1" t="str">
        <f t="shared" si="10"/>
        <v>Population in TB compartment  LTBI, after IPT with Drug-susceptible (DS) in HIV compartment  PLHIV and on ART and Male</v>
      </c>
      <c r="B126" s="8" t="s">
        <v>257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0.05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2.0250000000000003E-3</v>
      </c>
      <c r="M126" s="9">
        <f t="shared" si="9"/>
        <v>4.1158536585365831E-4</v>
      </c>
      <c r="N126" s="38">
        <f>M126*'Indirect Model Parameters'!$G$10</f>
        <v>41.15853658536583</v>
      </c>
    </row>
    <row r="127" spans="1:14" ht="48" x14ac:dyDescent="0.2">
      <c r="A127" s="1" t="str">
        <f t="shared" si="10"/>
        <v>Population in TB compartment  LTBI, after IPT with  Multidrug-resistant (MDR-TB) in HIV compartment  PLHIV and on ART and Male</v>
      </c>
      <c r="B127" s="8" t="s">
        <v>257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0.05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2.0250000000000003E-3</v>
      </c>
      <c r="M127" s="9">
        <f t="shared" si="9"/>
        <v>4.1158536585365831E-4</v>
      </c>
      <c r="N127" s="38">
        <f>M127*'Indirect Model Parameters'!$G$10</f>
        <v>41.15853658536583</v>
      </c>
    </row>
    <row r="128" spans="1:14" ht="48" x14ac:dyDescent="0.2">
      <c r="A128" s="1" t="str">
        <f t="shared" si="10"/>
        <v>Population in TB compartment  LTBI, after IPT with Drug-susceptible (DS) in HIV compartment  PLHIV and on ART and Female</v>
      </c>
      <c r="B128" s="8" t="s">
        <v>257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0.05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2.0250000000000003E-3</v>
      </c>
      <c r="M128" s="9">
        <f t="shared" si="9"/>
        <v>4.1158536585365831E-4</v>
      </c>
      <c r="N128" s="38">
        <f>M128*'Indirect Model Parameters'!$G$10</f>
        <v>41.15853658536583</v>
      </c>
    </row>
    <row r="129" spans="1:14" ht="48" x14ac:dyDescent="0.2">
      <c r="A129" s="1" t="str">
        <f t="shared" si="10"/>
        <v>Population in TB compartment  LTBI, after IPT with  Multidrug-resistant (MDR-TB) in HIV compartment  PLHIV and on ART and Female</v>
      </c>
      <c r="B129" s="8" t="s">
        <v>257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0.05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2.0250000000000003E-3</v>
      </c>
      <c r="M129" s="9">
        <f t="shared" si="9"/>
        <v>4.1158536585365831E-4</v>
      </c>
      <c r="N129" s="38">
        <f>M129*'Indirect Model Parameters'!$G$10</f>
        <v>41.15853658536583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H38"/>
  <sheetViews>
    <sheetView workbookViewId="0">
      <selection activeCell="H6" sqref="H6"/>
    </sheetView>
  </sheetViews>
  <sheetFormatPr baseColWidth="10" defaultRowHeight="15" x14ac:dyDescent="0.2"/>
  <cols>
    <col min="1" max="1" width="14.6640625" bestFit="1" customWidth="1"/>
    <col min="2" max="2" width="15.6640625" bestFit="1" customWidth="1"/>
    <col min="3" max="3" width="15.1640625" bestFit="1" customWidth="1"/>
    <col min="4" max="4" width="15.5" bestFit="1" customWidth="1"/>
    <col min="5" max="5" width="16" bestFit="1" customWidth="1"/>
    <col min="6" max="6" width="16.1640625" customWidth="1"/>
    <col min="7" max="7" width="18.33203125" bestFit="1" customWidth="1"/>
    <col min="8" max="8" width="16.1640625" customWidth="1"/>
    <col min="9" max="10" width="8.1640625" bestFit="1" customWidth="1"/>
    <col min="11" max="11" width="10" bestFit="1" customWidth="1"/>
    <col min="12" max="12" width="7.1640625" bestFit="1" customWidth="1"/>
    <col min="13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8" x14ac:dyDescent="0.2">
      <c r="A1" s="42" t="s">
        <v>4</v>
      </c>
      <c r="B1" t="s">
        <v>357</v>
      </c>
    </row>
    <row r="2" spans="1:8" x14ac:dyDescent="0.2">
      <c r="A2" s="42" t="s">
        <v>6</v>
      </c>
      <c r="B2" t="s">
        <v>357</v>
      </c>
    </row>
    <row r="3" spans="1:8" x14ac:dyDescent="0.2">
      <c r="A3" s="42" t="s">
        <v>7</v>
      </c>
      <c r="B3" t="s">
        <v>354</v>
      </c>
    </row>
    <row r="5" spans="1:8" x14ac:dyDescent="0.2">
      <c r="A5" s="42" t="s">
        <v>355</v>
      </c>
      <c r="B5" t="s">
        <v>358</v>
      </c>
      <c r="C5" t="s">
        <v>392</v>
      </c>
      <c r="D5" t="s">
        <v>394</v>
      </c>
      <c r="E5" t="s">
        <v>393</v>
      </c>
      <c r="F5" t="s">
        <v>395</v>
      </c>
      <c r="G5" t="s">
        <v>396</v>
      </c>
      <c r="H5" t="s">
        <v>391</v>
      </c>
    </row>
    <row r="6" spans="1:8" x14ac:dyDescent="0.2">
      <c r="A6" s="43" t="s">
        <v>359</v>
      </c>
      <c r="B6" s="44">
        <v>0.35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>RIGHT(A6,1)</f>
        <v>1</v>
      </c>
      <c r="G6" t="str">
        <f>CONCATENATE("rho_",C6,",",D6,",",E6,",",F6)</f>
        <v>rho_1,1,1,1</v>
      </c>
      <c r="H6" s="45">
        <f>B6/$B$38</f>
        <v>0.1177460050462573</v>
      </c>
    </row>
    <row r="7" spans="1:8" x14ac:dyDescent="0.2">
      <c r="A7" s="43" t="s">
        <v>360</v>
      </c>
      <c r="B7" s="44">
        <v>0.35</v>
      </c>
      <c r="C7" t="str">
        <f t="shared" ref="C7:C37" si="0">RIGHT(LEFT(A7,3),1)</f>
        <v>1</v>
      </c>
      <c r="D7" t="str">
        <f t="shared" ref="D7:D37" si="1">RIGHT(LEFT($A7,5),1)</f>
        <v>1</v>
      </c>
      <c r="E7" t="str">
        <f t="shared" ref="E7:E37" si="2">RIGHT(LEFT($A7,7),1)</f>
        <v>1</v>
      </c>
      <c r="F7" t="str">
        <f>RIGHT(A7,1)</f>
        <v>2</v>
      </c>
      <c r="G7" t="str">
        <f t="shared" ref="G7:G37" si="3">CONCATENATE("rho_",C7,",",D7,",",E7,",",F7)</f>
        <v>rho_1,1,1,2</v>
      </c>
      <c r="H7" s="45">
        <f>B7/$B$38</f>
        <v>0.1177460050462573</v>
      </c>
    </row>
    <row r="8" spans="1:8" x14ac:dyDescent="0.2">
      <c r="A8" s="43" t="s">
        <v>361</v>
      </c>
      <c r="B8" s="44">
        <v>8.2500000000000004E-2</v>
      </c>
      <c r="C8" t="str">
        <f t="shared" si="0"/>
        <v>1</v>
      </c>
      <c r="D8" t="str">
        <f t="shared" si="1"/>
        <v>1</v>
      </c>
      <c r="E8" t="str">
        <f t="shared" si="2"/>
        <v>2</v>
      </c>
      <c r="F8" t="str">
        <f>RIGHT(A8,1)</f>
        <v>1</v>
      </c>
      <c r="G8" t="str">
        <f t="shared" si="3"/>
        <v>rho_1,1,2,1</v>
      </c>
      <c r="H8" s="45">
        <f>B8/$B$38</f>
        <v>2.7754415475189226E-2</v>
      </c>
    </row>
    <row r="9" spans="1:8" x14ac:dyDescent="0.2">
      <c r="A9" s="43" t="s">
        <v>362</v>
      </c>
      <c r="B9" s="44">
        <v>8.2500000000000004E-2</v>
      </c>
      <c r="C9" t="str">
        <f t="shared" si="0"/>
        <v>1</v>
      </c>
      <c r="D9" t="str">
        <f t="shared" si="1"/>
        <v>1</v>
      </c>
      <c r="E9" t="str">
        <f t="shared" si="2"/>
        <v>2</v>
      </c>
      <c r="F9" t="str">
        <f>RIGHT(A9,1)</f>
        <v>2</v>
      </c>
      <c r="G9" t="str">
        <f t="shared" si="3"/>
        <v>rho_1,1,2,2</v>
      </c>
      <c r="H9" s="45">
        <f>B9/$B$38</f>
        <v>2.7754415475189226E-2</v>
      </c>
    </row>
    <row r="10" spans="1:8" x14ac:dyDescent="0.2">
      <c r="A10" s="43" t="s">
        <v>363</v>
      </c>
      <c r="B10" s="44">
        <v>0</v>
      </c>
      <c r="C10" t="str">
        <f t="shared" si="0"/>
        <v>1</v>
      </c>
      <c r="D10" t="str">
        <f t="shared" si="1"/>
        <v>2</v>
      </c>
      <c r="E10" t="str">
        <f t="shared" si="2"/>
        <v>1</v>
      </c>
      <c r="F10" t="str">
        <f>RIGHT(A10,1)</f>
        <v>1</v>
      </c>
      <c r="G10" t="str">
        <f t="shared" si="3"/>
        <v>rho_1,2,1,1</v>
      </c>
      <c r="H10" s="45">
        <f>B10/$B$38</f>
        <v>0</v>
      </c>
    </row>
    <row r="11" spans="1:8" x14ac:dyDescent="0.2">
      <c r="A11" s="43" t="s">
        <v>364</v>
      </c>
      <c r="B11" s="44">
        <v>0</v>
      </c>
      <c r="C11" t="str">
        <f t="shared" si="0"/>
        <v>1</v>
      </c>
      <c r="D11" t="str">
        <f t="shared" si="1"/>
        <v>2</v>
      </c>
      <c r="E11" t="str">
        <f t="shared" si="2"/>
        <v>1</v>
      </c>
      <c r="F11" t="str">
        <f>RIGHT(A11,1)</f>
        <v>2</v>
      </c>
      <c r="G11" t="str">
        <f t="shared" si="3"/>
        <v>rho_1,2,1,2</v>
      </c>
      <c r="H11" s="45">
        <f>B11/$B$38</f>
        <v>0</v>
      </c>
    </row>
    <row r="12" spans="1:8" x14ac:dyDescent="0.2">
      <c r="A12" s="43" t="s">
        <v>365</v>
      </c>
      <c r="B12" s="44">
        <v>0</v>
      </c>
      <c r="C12" t="str">
        <f t="shared" si="0"/>
        <v>1</v>
      </c>
      <c r="D12" t="str">
        <f t="shared" si="1"/>
        <v>2</v>
      </c>
      <c r="E12" t="str">
        <f t="shared" si="2"/>
        <v>2</v>
      </c>
      <c r="F12" t="str">
        <f>RIGHT(A12,1)</f>
        <v>1</v>
      </c>
      <c r="G12" t="str">
        <f t="shared" si="3"/>
        <v>rho_1,2,2,1</v>
      </c>
      <c r="H12" s="45">
        <f>B12/$B$38</f>
        <v>0</v>
      </c>
    </row>
    <row r="13" spans="1:8" x14ac:dyDescent="0.2">
      <c r="A13" s="43" t="s">
        <v>366</v>
      </c>
      <c r="B13" s="44">
        <v>0</v>
      </c>
      <c r="C13" t="str">
        <f t="shared" si="0"/>
        <v>1</v>
      </c>
      <c r="D13" t="str">
        <f t="shared" si="1"/>
        <v>2</v>
      </c>
      <c r="E13" t="str">
        <f t="shared" si="2"/>
        <v>2</v>
      </c>
      <c r="F13" t="str">
        <f>RIGHT(A13,1)</f>
        <v>2</v>
      </c>
      <c r="G13" t="str">
        <f t="shared" si="3"/>
        <v>rho_1,2,2,2</v>
      </c>
      <c r="H13" s="45">
        <f>B13/$B$38</f>
        <v>0</v>
      </c>
    </row>
    <row r="14" spans="1:8" x14ac:dyDescent="0.2">
      <c r="A14" s="43" t="s">
        <v>367</v>
      </c>
      <c r="B14" s="44">
        <v>0.32584999999999997</v>
      </c>
      <c r="C14" t="str">
        <f t="shared" si="0"/>
        <v>3</v>
      </c>
      <c r="D14" t="str">
        <f t="shared" si="1"/>
        <v>1</v>
      </c>
      <c r="E14" t="str">
        <f t="shared" si="2"/>
        <v>1</v>
      </c>
      <c r="F14" t="str">
        <f>RIGHT(A14,1)</f>
        <v>1</v>
      </c>
      <c r="G14" t="str">
        <f t="shared" si="3"/>
        <v>rho_3,1,1,1</v>
      </c>
      <c r="H14" s="45">
        <f>B14/$B$38</f>
        <v>0.10962153069806556</v>
      </c>
    </row>
    <row r="15" spans="1:8" x14ac:dyDescent="0.2">
      <c r="A15" s="43" t="s">
        <v>368</v>
      </c>
      <c r="B15" s="44">
        <v>0.32584999999999997</v>
      </c>
      <c r="C15" t="str">
        <f t="shared" si="0"/>
        <v>3</v>
      </c>
      <c r="D15" t="str">
        <f t="shared" si="1"/>
        <v>1</v>
      </c>
      <c r="E15" t="str">
        <f t="shared" si="2"/>
        <v>1</v>
      </c>
      <c r="F15" t="str">
        <f>RIGHT(A15,1)</f>
        <v>2</v>
      </c>
      <c r="G15" t="str">
        <f t="shared" si="3"/>
        <v>rho_3,1,1,2</v>
      </c>
      <c r="H15" s="45">
        <f>B15/$B$38</f>
        <v>0.10962153069806556</v>
      </c>
    </row>
    <row r="16" spans="1:8" x14ac:dyDescent="0.2">
      <c r="A16" s="43" t="s">
        <v>369</v>
      </c>
      <c r="B16" s="44">
        <v>4.1250000000000002E-3</v>
      </c>
      <c r="C16" t="str">
        <f t="shared" si="0"/>
        <v>3</v>
      </c>
      <c r="D16" t="str">
        <f t="shared" si="1"/>
        <v>1</v>
      </c>
      <c r="E16" t="str">
        <f t="shared" si="2"/>
        <v>2</v>
      </c>
      <c r="F16" t="str">
        <f>RIGHT(A16,1)</f>
        <v>1</v>
      </c>
      <c r="G16" t="str">
        <f t="shared" si="3"/>
        <v>rho_3,1,2,1</v>
      </c>
      <c r="H16" s="45">
        <f>B16/$B$38</f>
        <v>1.3877207737594613E-3</v>
      </c>
    </row>
    <row r="17" spans="1:8" x14ac:dyDescent="0.2">
      <c r="A17" s="43" t="s">
        <v>370</v>
      </c>
      <c r="B17" s="44">
        <v>4.1250000000000002E-3</v>
      </c>
      <c r="C17" t="str">
        <f t="shared" si="0"/>
        <v>3</v>
      </c>
      <c r="D17" t="str">
        <f t="shared" si="1"/>
        <v>1</v>
      </c>
      <c r="E17" t="str">
        <f t="shared" si="2"/>
        <v>2</v>
      </c>
      <c r="F17" t="str">
        <f>RIGHT(A17,1)</f>
        <v>2</v>
      </c>
      <c r="G17" t="str">
        <f t="shared" si="3"/>
        <v>rho_3,1,2,2</v>
      </c>
      <c r="H17" s="45">
        <f>B17/$B$38</f>
        <v>1.3877207737594613E-3</v>
      </c>
    </row>
    <row r="18" spans="1:8" x14ac:dyDescent="0.2">
      <c r="A18" s="43" t="s">
        <v>371</v>
      </c>
      <c r="B18" s="44">
        <v>1.7149999999999999E-2</v>
      </c>
      <c r="C18" t="str">
        <f t="shared" si="0"/>
        <v>3</v>
      </c>
      <c r="D18" t="str">
        <f t="shared" si="1"/>
        <v>2</v>
      </c>
      <c r="E18" t="str">
        <f t="shared" si="2"/>
        <v>1</v>
      </c>
      <c r="F18" t="str">
        <f>RIGHT(A18,1)</f>
        <v>1</v>
      </c>
      <c r="G18" t="str">
        <f t="shared" si="3"/>
        <v>rho_3,2,1,1</v>
      </c>
      <c r="H18" s="45">
        <f>B18/$B$38</f>
        <v>5.7695542472666079E-3</v>
      </c>
    </row>
    <row r="19" spans="1:8" x14ac:dyDescent="0.2">
      <c r="A19" s="43" t="s">
        <v>372</v>
      </c>
      <c r="B19" s="44">
        <v>1.7149999999999999E-2</v>
      </c>
      <c r="C19" t="str">
        <f t="shared" si="0"/>
        <v>3</v>
      </c>
      <c r="D19" t="str">
        <f t="shared" si="1"/>
        <v>2</v>
      </c>
      <c r="E19" t="str">
        <f t="shared" si="2"/>
        <v>1</v>
      </c>
      <c r="F19" t="str">
        <f>RIGHT(A19,1)</f>
        <v>2</v>
      </c>
      <c r="G19" t="str">
        <f t="shared" si="3"/>
        <v>rho_3,2,1,2</v>
      </c>
      <c r="H19" s="45">
        <f>B19/$B$38</f>
        <v>5.7695542472666079E-3</v>
      </c>
    </row>
    <row r="20" spans="1:8" x14ac:dyDescent="0.2">
      <c r="A20" s="43" t="s">
        <v>373</v>
      </c>
      <c r="B20" s="44">
        <v>4.1250000000000002E-3</v>
      </c>
      <c r="C20" t="str">
        <f t="shared" si="0"/>
        <v>3</v>
      </c>
      <c r="D20" t="str">
        <f t="shared" si="1"/>
        <v>2</v>
      </c>
      <c r="E20" t="str">
        <f t="shared" si="2"/>
        <v>2</v>
      </c>
      <c r="F20" t="str">
        <f>RIGHT(A20,1)</f>
        <v>1</v>
      </c>
      <c r="G20" t="str">
        <f t="shared" si="3"/>
        <v>rho_3,2,2,1</v>
      </c>
      <c r="H20" s="45">
        <f>B20/$B$38</f>
        <v>1.3877207737594613E-3</v>
      </c>
    </row>
    <row r="21" spans="1:8" x14ac:dyDescent="0.2">
      <c r="A21" s="43" t="s">
        <v>374</v>
      </c>
      <c r="B21" s="44">
        <v>4.1250000000000002E-3</v>
      </c>
      <c r="C21" t="str">
        <f t="shared" si="0"/>
        <v>3</v>
      </c>
      <c r="D21" t="str">
        <f t="shared" si="1"/>
        <v>2</v>
      </c>
      <c r="E21" t="str">
        <f t="shared" si="2"/>
        <v>2</v>
      </c>
      <c r="F21" t="str">
        <f>RIGHT(A21,1)</f>
        <v>2</v>
      </c>
      <c r="G21" t="str">
        <f t="shared" si="3"/>
        <v>rho_3,2,2,2</v>
      </c>
      <c r="H21" s="45">
        <f>B21/$B$38</f>
        <v>1.3877207737594613E-3</v>
      </c>
    </row>
    <row r="22" spans="1:8" x14ac:dyDescent="0.2">
      <c r="A22" s="43" t="s">
        <v>375</v>
      </c>
      <c r="B22" s="44">
        <v>0.32584999999999997</v>
      </c>
      <c r="C22" t="str">
        <f t="shared" si="0"/>
        <v>4</v>
      </c>
      <c r="D22" t="str">
        <f t="shared" si="1"/>
        <v>1</v>
      </c>
      <c r="E22" t="str">
        <f t="shared" si="2"/>
        <v>1</v>
      </c>
      <c r="F22" t="str">
        <f>RIGHT(A22,1)</f>
        <v>1</v>
      </c>
      <c r="G22" t="str">
        <f t="shared" si="3"/>
        <v>rho_4,1,1,1</v>
      </c>
      <c r="H22" s="45">
        <f>B22/$B$38</f>
        <v>0.10962153069806556</v>
      </c>
    </row>
    <row r="23" spans="1:8" x14ac:dyDescent="0.2">
      <c r="A23" s="43" t="s">
        <v>376</v>
      </c>
      <c r="B23" s="44">
        <v>0.32584999999999997</v>
      </c>
      <c r="C23" t="str">
        <f t="shared" si="0"/>
        <v>4</v>
      </c>
      <c r="D23" t="str">
        <f t="shared" si="1"/>
        <v>1</v>
      </c>
      <c r="E23" t="str">
        <f t="shared" si="2"/>
        <v>1</v>
      </c>
      <c r="F23" t="str">
        <f>RIGHT(A23,1)</f>
        <v>2</v>
      </c>
      <c r="G23" t="str">
        <f t="shared" si="3"/>
        <v>rho_4,1,1,2</v>
      </c>
      <c r="H23" s="45">
        <f>B23/$B$38</f>
        <v>0.10962153069806556</v>
      </c>
    </row>
    <row r="24" spans="1:8" x14ac:dyDescent="0.2">
      <c r="A24" s="43" t="s">
        <v>377</v>
      </c>
      <c r="B24" s="44">
        <v>4.1250000000000002E-3</v>
      </c>
      <c r="C24" t="str">
        <f t="shared" si="0"/>
        <v>4</v>
      </c>
      <c r="D24" t="str">
        <f t="shared" si="1"/>
        <v>1</v>
      </c>
      <c r="E24" t="str">
        <f t="shared" si="2"/>
        <v>2</v>
      </c>
      <c r="F24" t="str">
        <f>RIGHT(A24,1)</f>
        <v>1</v>
      </c>
      <c r="G24" t="str">
        <f t="shared" si="3"/>
        <v>rho_4,1,2,1</v>
      </c>
      <c r="H24" s="45">
        <f>B24/$B$38</f>
        <v>1.3877207737594613E-3</v>
      </c>
    </row>
    <row r="25" spans="1:8" x14ac:dyDescent="0.2">
      <c r="A25" s="43" t="s">
        <v>378</v>
      </c>
      <c r="B25" s="44">
        <v>4.1250000000000002E-3</v>
      </c>
      <c r="C25" t="str">
        <f t="shared" si="0"/>
        <v>4</v>
      </c>
      <c r="D25" t="str">
        <f t="shared" si="1"/>
        <v>1</v>
      </c>
      <c r="E25" t="str">
        <f t="shared" si="2"/>
        <v>2</v>
      </c>
      <c r="F25" t="str">
        <f>RIGHT(A25,1)</f>
        <v>2</v>
      </c>
      <c r="G25" t="str">
        <f t="shared" si="3"/>
        <v>rho_4,1,2,2</v>
      </c>
      <c r="H25" s="45">
        <f>B25/$B$38</f>
        <v>1.3877207737594613E-3</v>
      </c>
    </row>
    <row r="26" spans="1:8" x14ac:dyDescent="0.2">
      <c r="A26" s="43" t="s">
        <v>379</v>
      </c>
      <c r="B26" s="44">
        <v>1.7149999999999999E-2</v>
      </c>
      <c r="C26" t="str">
        <f t="shared" si="0"/>
        <v>4</v>
      </c>
      <c r="D26" t="str">
        <f t="shared" si="1"/>
        <v>2</v>
      </c>
      <c r="E26" t="str">
        <f t="shared" si="2"/>
        <v>1</v>
      </c>
      <c r="F26" t="str">
        <f>RIGHT(A26,1)</f>
        <v>1</v>
      </c>
      <c r="G26" t="str">
        <f t="shared" si="3"/>
        <v>rho_4,2,1,1</v>
      </c>
      <c r="H26" s="45">
        <f>B26/$B$38</f>
        <v>5.7695542472666079E-3</v>
      </c>
    </row>
    <row r="27" spans="1:8" x14ac:dyDescent="0.2">
      <c r="A27" s="43" t="s">
        <v>380</v>
      </c>
      <c r="B27" s="44">
        <v>1.7149999999999999E-2</v>
      </c>
      <c r="C27" t="str">
        <f t="shared" si="0"/>
        <v>4</v>
      </c>
      <c r="D27" t="str">
        <f t="shared" si="1"/>
        <v>2</v>
      </c>
      <c r="E27" t="str">
        <f t="shared" si="2"/>
        <v>1</v>
      </c>
      <c r="F27" t="str">
        <f>RIGHT(A27,1)</f>
        <v>2</v>
      </c>
      <c r="G27" t="str">
        <f t="shared" si="3"/>
        <v>rho_4,2,1,2</v>
      </c>
      <c r="H27" s="45">
        <f>B27/$B$38</f>
        <v>5.7695542472666079E-3</v>
      </c>
    </row>
    <row r="28" spans="1:8" x14ac:dyDescent="0.2">
      <c r="A28" s="43" t="s">
        <v>381</v>
      </c>
      <c r="B28" s="44">
        <v>4.1250000000000002E-3</v>
      </c>
      <c r="C28" t="str">
        <f t="shared" si="0"/>
        <v>4</v>
      </c>
      <c r="D28" t="str">
        <f t="shared" si="1"/>
        <v>2</v>
      </c>
      <c r="E28" t="str">
        <f t="shared" si="2"/>
        <v>2</v>
      </c>
      <c r="F28" t="str">
        <f>RIGHT(A28,1)</f>
        <v>1</v>
      </c>
      <c r="G28" t="str">
        <f t="shared" si="3"/>
        <v>rho_4,2,2,1</v>
      </c>
      <c r="H28" s="45">
        <f>B28/$B$38</f>
        <v>1.3877207737594613E-3</v>
      </c>
    </row>
    <row r="29" spans="1:8" x14ac:dyDescent="0.2">
      <c r="A29" s="43" t="s">
        <v>382</v>
      </c>
      <c r="B29" s="44">
        <v>4.1250000000000002E-3</v>
      </c>
      <c r="C29" t="str">
        <f t="shared" si="0"/>
        <v>4</v>
      </c>
      <c r="D29" t="str">
        <f t="shared" si="1"/>
        <v>2</v>
      </c>
      <c r="E29" t="str">
        <f t="shared" si="2"/>
        <v>2</v>
      </c>
      <c r="F29" t="str">
        <f>RIGHT(A29,1)</f>
        <v>2</v>
      </c>
      <c r="G29" t="str">
        <f t="shared" si="3"/>
        <v>rho_4,2,2,2</v>
      </c>
      <c r="H29" s="45">
        <f>B29/$B$38</f>
        <v>1.3877207737594613E-3</v>
      </c>
    </row>
    <row r="30" spans="1:8" x14ac:dyDescent="0.2">
      <c r="A30" s="43" t="s">
        <v>383</v>
      </c>
      <c r="B30" s="44">
        <v>0.32584999999999997</v>
      </c>
      <c r="C30" t="str">
        <f t="shared" si="0"/>
        <v>5</v>
      </c>
      <c r="D30" t="str">
        <f t="shared" si="1"/>
        <v>1</v>
      </c>
      <c r="E30" t="str">
        <f t="shared" si="2"/>
        <v>1</v>
      </c>
      <c r="F30" t="str">
        <f>RIGHT(A30,1)</f>
        <v>1</v>
      </c>
      <c r="G30" t="str">
        <f t="shared" si="3"/>
        <v>rho_5,1,1,1</v>
      </c>
      <c r="H30" s="45">
        <f>B30/$B$38</f>
        <v>0.10962153069806556</v>
      </c>
    </row>
    <row r="31" spans="1:8" x14ac:dyDescent="0.2">
      <c r="A31" s="43" t="s">
        <v>384</v>
      </c>
      <c r="B31" s="44">
        <v>0.32584999999999997</v>
      </c>
      <c r="C31" t="str">
        <f t="shared" si="0"/>
        <v>5</v>
      </c>
      <c r="D31" t="str">
        <f t="shared" si="1"/>
        <v>1</v>
      </c>
      <c r="E31" t="str">
        <f t="shared" si="2"/>
        <v>1</v>
      </c>
      <c r="F31" t="str">
        <f>RIGHT(A31,1)</f>
        <v>2</v>
      </c>
      <c r="G31" t="str">
        <f t="shared" si="3"/>
        <v>rho_5,1,1,2</v>
      </c>
      <c r="H31" s="45">
        <f>B31/$B$38</f>
        <v>0.10962153069806556</v>
      </c>
    </row>
    <row r="32" spans="1:8" x14ac:dyDescent="0.2">
      <c r="A32" s="43" t="s">
        <v>385</v>
      </c>
      <c r="B32" s="44">
        <v>4.1250000000000002E-3</v>
      </c>
      <c r="C32" t="str">
        <f t="shared" si="0"/>
        <v>5</v>
      </c>
      <c r="D32" t="str">
        <f t="shared" si="1"/>
        <v>1</v>
      </c>
      <c r="E32" t="str">
        <f t="shared" si="2"/>
        <v>2</v>
      </c>
      <c r="F32" t="str">
        <f>RIGHT(A32,1)</f>
        <v>1</v>
      </c>
      <c r="G32" t="str">
        <f t="shared" si="3"/>
        <v>rho_5,1,2,1</v>
      </c>
      <c r="H32" s="45">
        <f>B32/$B$38</f>
        <v>1.3877207737594613E-3</v>
      </c>
    </row>
    <row r="33" spans="1:8" x14ac:dyDescent="0.2">
      <c r="A33" s="43" t="s">
        <v>386</v>
      </c>
      <c r="B33" s="44">
        <v>4.1250000000000002E-3</v>
      </c>
      <c r="C33" t="str">
        <f t="shared" si="0"/>
        <v>5</v>
      </c>
      <c r="D33" t="str">
        <f t="shared" si="1"/>
        <v>1</v>
      </c>
      <c r="E33" t="str">
        <f t="shared" si="2"/>
        <v>2</v>
      </c>
      <c r="F33" t="str">
        <f>RIGHT(A33,1)</f>
        <v>2</v>
      </c>
      <c r="G33" t="str">
        <f t="shared" si="3"/>
        <v>rho_5,1,2,2</v>
      </c>
      <c r="H33" s="45">
        <f>B33/$B$38</f>
        <v>1.3877207737594613E-3</v>
      </c>
    </row>
    <row r="34" spans="1:8" x14ac:dyDescent="0.2">
      <c r="A34" s="43" t="s">
        <v>387</v>
      </c>
      <c r="B34" s="44">
        <v>1.7149999999999999E-2</v>
      </c>
      <c r="C34" t="str">
        <f t="shared" si="0"/>
        <v>5</v>
      </c>
      <c r="D34" t="str">
        <f t="shared" si="1"/>
        <v>2</v>
      </c>
      <c r="E34" t="str">
        <f t="shared" si="2"/>
        <v>1</v>
      </c>
      <c r="F34" t="str">
        <f>RIGHT(A34,1)</f>
        <v>1</v>
      </c>
      <c r="G34" t="str">
        <f t="shared" si="3"/>
        <v>rho_5,2,1,1</v>
      </c>
      <c r="H34" s="45">
        <f>B34/$B$38</f>
        <v>5.7695542472666079E-3</v>
      </c>
    </row>
    <row r="35" spans="1:8" x14ac:dyDescent="0.2">
      <c r="A35" s="43" t="s">
        <v>388</v>
      </c>
      <c r="B35" s="44">
        <v>1.7149999999999999E-2</v>
      </c>
      <c r="C35" t="str">
        <f t="shared" si="0"/>
        <v>5</v>
      </c>
      <c r="D35" t="str">
        <f t="shared" si="1"/>
        <v>2</v>
      </c>
      <c r="E35" t="str">
        <f t="shared" si="2"/>
        <v>1</v>
      </c>
      <c r="F35" t="str">
        <f>RIGHT(A35,1)</f>
        <v>2</v>
      </c>
      <c r="G35" t="str">
        <f t="shared" si="3"/>
        <v>rho_5,2,1,2</v>
      </c>
      <c r="H35" s="45">
        <f>B35/$B$38</f>
        <v>5.7695542472666079E-3</v>
      </c>
    </row>
    <row r="36" spans="1:8" x14ac:dyDescent="0.2">
      <c r="A36" s="43" t="s">
        <v>389</v>
      </c>
      <c r="B36" s="44">
        <v>4.1250000000000002E-3</v>
      </c>
      <c r="C36" t="str">
        <f t="shared" si="0"/>
        <v>5</v>
      </c>
      <c r="D36" t="str">
        <f t="shared" si="1"/>
        <v>2</v>
      </c>
      <c r="E36" t="str">
        <f t="shared" si="2"/>
        <v>2</v>
      </c>
      <c r="F36" t="str">
        <f>RIGHT(A36,1)</f>
        <v>1</v>
      </c>
      <c r="G36" t="str">
        <f t="shared" si="3"/>
        <v>rho_5,2,2,1</v>
      </c>
      <c r="H36" s="45">
        <f>B36/$B$38</f>
        <v>1.3877207737594613E-3</v>
      </c>
    </row>
    <row r="37" spans="1:8" x14ac:dyDescent="0.2">
      <c r="A37" s="43" t="s">
        <v>390</v>
      </c>
      <c r="B37" s="44">
        <v>4.1250000000000002E-3</v>
      </c>
      <c r="C37" t="str">
        <f t="shared" si="0"/>
        <v>5</v>
      </c>
      <c r="D37" t="str">
        <f t="shared" si="1"/>
        <v>2</v>
      </c>
      <c r="E37" t="str">
        <f t="shared" si="2"/>
        <v>2</v>
      </c>
      <c r="F37" t="str">
        <f>RIGHT(A37,1)</f>
        <v>2</v>
      </c>
      <c r="G37" t="str">
        <f t="shared" si="3"/>
        <v>rho_5,2,2,2</v>
      </c>
      <c r="H37" s="45">
        <f>B37/$B$38</f>
        <v>1.3877207737594613E-3</v>
      </c>
    </row>
    <row r="38" spans="1:8" x14ac:dyDescent="0.2">
      <c r="A38" s="43" t="s">
        <v>356</v>
      </c>
      <c r="B38" s="44">
        <v>2.972500000000001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 x14ac:dyDescent="0.2"/>
  <sheetData>
    <row r="1" spans="1:2" x14ac:dyDescent="0.2">
      <c r="A1" t="s">
        <v>232</v>
      </c>
    </row>
    <row r="2" spans="1:2" x14ac:dyDescent="0.2">
      <c r="A2">
        <v>1</v>
      </c>
      <c r="B2" t="s">
        <v>233</v>
      </c>
    </row>
    <row r="3" spans="1:2" x14ac:dyDescent="0.2">
      <c r="A3">
        <v>2</v>
      </c>
      <c r="B3" t="s">
        <v>234</v>
      </c>
    </row>
    <row r="4" spans="1:2" x14ac:dyDescent="0.2">
      <c r="A4">
        <v>3</v>
      </c>
      <c r="B4" t="s">
        <v>235</v>
      </c>
    </row>
    <row r="5" spans="1:2" x14ac:dyDescent="0.2">
      <c r="A5">
        <v>4</v>
      </c>
      <c r="B5" t="s">
        <v>236</v>
      </c>
    </row>
    <row r="6" spans="1:2" x14ac:dyDescent="0.2">
      <c r="A6">
        <v>5</v>
      </c>
      <c r="B6" t="s">
        <v>237</v>
      </c>
    </row>
    <row r="7" spans="1:2" x14ac:dyDescent="0.2">
      <c r="A7">
        <v>6</v>
      </c>
      <c r="B7" t="s">
        <v>238</v>
      </c>
    </row>
    <row r="8" spans="1:2" x14ac:dyDescent="0.2">
      <c r="A8">
        <v>7</v>
      </c>
      <c r="B8" t="s">
        <v>239</v>
      </c>
    </row>
    <row r="9" spans="1:2" x14ac:dyDescent="0.2">
      <c r="A9">
        <v>8</v>
      </c>
      <c r="B9" t="s">
        <v>240</v>
      </c>
    </row>
    <row r="11" spans="1:2" x14ac:dyDescent="0.2">
      <c r="A11" t="s">
        <v>241</v>
      </c>
    </row>
    <row r="12" spans="1:2" x14ac:dyDescent="0.2">
      <c r="A12">
        <v>1</v>
      </c>
      <c r="B12" t="s">
        <v>242</v>
      </c>
    </row>
    <row r="13" spans="1:2" x14ac:dyDescent="0.2">
      <c r="A13">
        <v>2</v>
      </c>
      <c r="B13" t="s">
        <v>243</v>
      </c>
    </row>
    <row r="15" spans="1:2" x14ac:dyDescent="0.2">
      <c r="A15" t="s">
        <v>244</v>
      </c>
    </row>
    <row r="16" spans="1:2" x14ac:dyDescent="0.2">
      <c r="A16">
        <v>1</v>
      </c>
      <c r="B16" t="s">
        <v>245</v>
      </c>
    </row>
    <row r="17" spans="1:2" x14ac:dyDescent="0.2">
      <c r="A17">
        <v>2</v>
      </c>
      <c r="B17" t="s">
        <v>246</v>
      </c>
    </row>
    <row r="18" spans="1:2" x14ac:dyDescent="0.2">
      <c r="A18">
        <v>3</v>
      </c>
      <c r="B18" t="s">
        <v>247</v>
      </c>
    </row>
    <row r="19" spans="1:2" x14ac:dyDescent="0.2">
      <c r="A19">
        <v>4</v>
      </c>
      <c r="B19" t="s">
        <v>248</v>
      </c>
    </row>
    <row r="21" spans="1:2" x14ac:dyDescent="0.2">
      <c r="A21" t="s">
        <v>249</v>
      </c>
    </row>
    <row r="22" spans="1:2" x14ac:dyDescent="0.2">
      <c r="A22">
        <v>1</v>
      </c>
      <c r="B22" t="s">
        <v>250</v>
      </c>
    </row>
    <row r="23" spans="1:2" x14ac:dyDescent="0.2">
      <c r="A23">
        <v>2</v>
      </c>
      <c r="B23" t="s">
        <v>251</v>
      </c>
    </row>
    <row r="25" spans="1:2" x14ac:dyDescent="0.2">
      <c r="A25" t="s">
        <v>252</v>
      </c>
    </row>
    <row r="26" spans="1:2" x14ac:dyDescent="0.2">
      <c r="A26">
        <v>1</v>
      </c>
      <c r="B26" t="s">
        <v>253</v>
      </c>
    </row>
    <row r="27" spans="1:2" x14ac:dyDescent="0.2">
      <c r="A27">
        <v>2</v>
      </c>
      <c r="B27" t="s">
        <v>254</v>
      </c>
    </row>
    <row r="28" spans="1:2" x14ac:dyDescent="0.2">
      <c r="A28">
        <v>3</v>
      </c>
      <c r="B2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Model_Matched_Parameters</vt:lpstr>
      <vt:lpstr>Indirect Model Parameters</vt:lpstr>
      <vt:lpstr>Pop_Init</vt:lpstr>
      <vt:lpstr>Birth_Rates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2020-08-20T22:57:53Z</dcterms:modified>
  <cp:category/>
  <cp:contentStatus/>
</cp:coreProperties>
</file>