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33411958-7E7A-5C49-96C5-A73AF157F611}" xr6:coauthVersionLast="46" xr6:coauthVersionMax="46" xr10:uidLastSave="{00000000-0000-0000-0000-000000000000}"/>
  <bookViews>
    <workbookView xWindow="13180" yWindow="620" windowWidth="35840" windowHeight="202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" i="1" l="1"/>
  <c r="L99" i="1"/>
  <c r="L10" i="1"/>
  <c r="J14" i="1"/>
  <c r="J13" i="1"/>
  <c r="J12" i="1"/>
  <c r="J11" i="1"/>
  <c r="J10" i="1"/>
  <c r="L103" i="1"/>
  <c r="L172" i="1"/>
  <c r="L174" i="1" s="1"/>
  <c r="L176" i="1" s="1"/>
  <c r="L170" i="1"/>
  <c r="L162" i="1"/>
  <c r="L164" i="1" s="1"/>
  <c r="L166" i="1" s="1"/>
  <c r="L168" i="1" s="1"/>
  <c r="L161" i="1"/>
  <c r="L173" i="1" s="1"/>
  <c r="L175" i="1" s="1"/>
  <c r="L186" i="1" l="1"/>
  <c r="L182" i="1"/>
  <c r="L163" i="1"/>
  <c r="L165" i="1" s="1"/>
  <c r="L167" i="1" s="1"/>
  <c r="L169" i="1" s="1"/>
  <c r="L171" i="1"/>
  <c r="L65" i="1"/>
  <c r="L64" i="1"/>
  <c r="L63" i="1"/>
  <c r="L62" i="1"/>
  <c r="L59" i="1"/>
  <c r="L58" i="1"/>
  <c r="L57" i="1"/>
  <c r="L56" i="1"/>
  <c r="L53" i="1"/>
  <c r="L52" i="1"/>
  <c r="L51" i="1"/>
  <c r="L47" i="1"/>
  <c r="L46" i="1"/>
  <c r="L45" i="1"/>
  <c r="L41" i="1"/>
  <c r="L40" i="1"/>
  <c r="L39" i="1"/>
  <c r="L50" i="1"/>
  <c r="L44" i="1"/>
  <c r="L38" i="1"/>
  <c r="L55" i="1"/>
  <c r="L49" i="1"/>
  <c r="L43" i="1"/>
  <c r="L54" i="1"/>
  <c r="L48" i="1"/>
  <c r="L42" i="1"/>
  <c r="J99" i="1"/>
  <c r="J97" i="1"/>
  <c r="G56" i="4"/>
  <c r="G55" i="4"/>
  <c r="G29" i="4"/>
  <c r="G28" i="4"/>
  <c r="J129" i="1"/>
  <c r="J144" i="1"/>
  <c r="J145" i="1"/>
  <c r="J130" i="1"/>
  <c r="J131" i="1"/>
  <c r="J146" i="1"/>
  <c r="J147" i="1"/>
  <c r="J132" i="1"/>
  <c r="J133" i="1"/>
  <c r="J148" i="1"/>
  <c r="J149" i="1"/>
  <c r="J134" i="1"/>
  <c r="J135" i="1"/>
  <c r="J150" i="1"/>
  <c r="J151" i="1"/>
  <c r="J136" i="1"/>
  <c r="J137" i="1"/>
  <c r="J152" i="1"/>
  <c r="J153" i="1"/>
  <c r="J138" i="1"/>
  <c r="J139" i="1"/>
  <c r="J154" i="1"/>
  <c r="J155" i="1"/>
  <c r="J140" i="1"/>
  <c r="J141" i="1"/>
  <c r="J156" i="1"/>
  <c r="J157" i="1"/>
  <c r="J142" i="1"/>
  <c r="J143" i="1"/>
  <c r="J158" i="1"/>
  <c r="J159" i="1"/>
  <c r="L112" i="1"/>
  <c r="L114" i="1"/>
  <c r="L110" i="1"/>
  <c r="L224" i="1" l="1"/>
  <c r="J6" i="1" l="1"/>
  <c r="B159" i="1" l="1"/>
  <c r="B158" i="1"/>
  <c r="B143" i="1"/>
  <c r="B142" i="1"/>
  <c r="B157" i="1"/>
  <c r="B156" i="1"/>
  <c r="B141" i="1"/>
  <c r="B140" i="1"/>
  <c r="B155" i="1"/>
  <c r="B154" i="1"/>
  <c r="B139" i="1"/>
  <c r="B138" i="1"/>
  <c r="B153" i="1"/>
  <c r="B152" i="1"/>
  <c r="B137" i="1"/>
  <c r="B136" i="1"/>
  <c r="B129" i="1"/>
  <c r="B144" i="1"/>
  <c r="B145" i="1"/>
  <c r="B130" i="1"/>
  <c r="B131" i="1"/>
  <c r="B146" i="1"/>
  <c r="B147" i="1"/>
  <c r="B132" i="1"/>
  <c r="B133" i="1"/>
  <c r="B148" i="1"/>
  <c r="B149" i="1"/>
  <c r="B134" i="1"/>
  <c r="B135" i="1"/>
  <c r="B150" i="1"/>
  <c r="B151" i="1"/>
  <c r="B128" i="1"/>
  <c r="L124" i="1"/>
  <c r="L126" i="1" s="1"/>
  <c r="L125" i="1" l="1"/>
  <c r="L127" i="1" s="1"/>
  <c r="B106" i="1"/>
  <c r="B108" i="1"/>
  <c r="B110" i="1"/>
  <c r="B112" i="1"/>
  <c r="B114" i="1"/>
  <c r="B116" i="1"/>
  <c r="B118" i="1"/>
  <c r="B120" i="1"/>
  <c r="B122" i="1"/>
  <c r="B124" i="1"/>
  <c r="B126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04" i="1"/>
  <c r="L132" i="1" l="1"/>
  <c r="L136" i="1"/>
  <c r="L145" i="1"/>
  <c r="L148" i="1"/>
  <c r="L155" i="1"/>
  <c r="L151" i="1"/>
  <c r="L142" i="1"/>
  <c r="L157" i="1"/>
  <c r="L153" i="1"/>
  <c r="L149" i="1"/>
  <c r="L147" i="1"/>
  <c r="L158" i="1"/>
  <c r="L140" i="1"/>
  <c r="L144" i="1"/>
  <c r="L139" i="1"/>
  <c r="L154" i="1"/>
  <c r="L143" i="1"/>
  <c r="L146" i="1"/>
  <c r="L156" i="1"/>
  <c r="L130" i="1"/>
  <c r="L159" i="1"/>
  <c r="L141" i="1"/>
  <c r="L133" i="1"/>
  <c r="L131" i="1"/>
  <c r="L150" i="1"/>
  <c r="L134" i="1"/>
  <c r="L135" i="1"/>
  <c r="L137" i="1"/>
  <c r="L138" i="1"/>
  <c r="L129" i="1"/>
  <c r="L152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G21" i="4" l="1"/>
  <c r="G20" i="4" l="1"/>
  <c r="G11" i="4"/>
  <c r="G10" i="4" l="1"/>
  <c r="L218" i="1"/>
  <c r="L190" i="1"/>
  <c r="L178" i="1" l="1"/>
  <c r="L184" i="1" s="1"/>
  <c r="L216" i="1" s="1"/>
  <c r="L180" i="1"/>
  <c r="L196" i="1" s="1"/>
  <c r="L212" i="1" s="1"/>
  <c r="L219" i="1"/>
  <c r="L188" i="1"/>
  <c r="L192" i="1" s="1"/>
  <c r="L206" i="1"/>
  <c r="L214" i="1"/>
  <c r="L200" i="1"/>
  <c r="L204" i="1"/>
  <c r="L203" i="1"/>
  <c r="L209" i="1" s="1"/>
  <c r="L220" i="1"/>
  <c r="L194" i="1"/>
  <c r="L201" i="1" l="1"/>
  <c r="L205" i="1"/>
  <c r="L207" i="1"/>
  <c r="L211" i="1"/>
  <c r="L223" i="1"/>
  <c r="L221" i="1"/>
  <c r="L189" i="1"/>
  <c r="L193" i="1" s="1"/>
  <c r="L179" i="1"/>
  <c r="L185" i="1" s="1"/>
  <c r="L217" i="1" s="1"/>
  <c r="L191" i="1"/>
  <c r="L215" i="1" s="1"/>
  <c r="L181" i="1"/>
  <c r="L197" i="1" s="1"/>
  <c r="L213" i="1" s="1"/>
  <c r="B33" i="1"/>
  <c r="J98" i="1" l="1"/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101" i="1"/>
  <c r="B102" i="1"/>
  <c r="B103" i="1"/>
  <c r="B100" i="1"/>
  <c r="B26" i="1"/>
  <c r="B32" i="1"/>
  <c r="B22" i="1"/>
  <c r="B28" i="1"/>
  <c r="B34" i="1"/>
  <c r="B24" i="1"/>
  <c r="B30" i="1"/>
  <c r="B36" i="1"/>
  <c r="B20" i="1"/>
  <c r="B191" i="1"/>
  <c r="B189" i="1"/>
  <c r="B219" i="1"/>
  <c r="B186" i="1"/>
  <c r="B217" i="1"/>
  <c r="B184" i="1"/>
  <c r="B215" i="1"/>
  <c r="B182" i="1"/>
  <c r="B213" i="1"/>
  <c r="B211" i="1"/>
  <c r="B178" i="1"/>
  <c r="J177" i="1"/>
  <c r="B176" i="1"/>
  <c r="B37" i="1"/>
  <c r="B31" i="1"/>
  <c r="B25" i="1"/>
  <c r="B35" i="1"/>
  <c r="B29" i="1"/>
  <c r="B23" i="1"/>
  <c r="B27" i="1"/>
  <c r="B21" i="1"/>
  <c r="J92" i="1"/>
  <c r="J93" i="1"/>
  <c r="J94" i="1"/>
  <c r="J95" i="1"/>
  <c r="J96" i="1"/>
  <c r="J100" i="1"/>
  <c r="J101" i="1"/>
  <c r="J102" i="1"/>
  <c r="J103" i="1"/>
  <c r="J18" i="1"/>
  <c r="J19" i="1"/>
  <c r="J104" i="1"/>
  <c r="J110" i="1"/>
  <c r="J116" i="1"/>
  <c r="J122" i="1"/>
  <c r="J128" i="1"/>
  <c r="L128" i="1" s="1"/>
  <c r="J160" i="1"/>
  <c r="J161" i="1"/>
  <c r="B42" i="1"/>
  <c r="J118" i="1" l="1"/>
  <c r="B218" i="1"/>
  <c r="B216" i="1"/>
  <c r="J208" i="1"/>
  <c r="B210" i="1"/>
  <c r="B223" i="1"/>
  <c r="J112" i="1"/>
  <c r="J176" i="1"/>
  <c r="B221" i="1"/>
  <c r="B222" i="1"/>
  <c r="B206" i="1"/>
  <c r="B220" i="1"/>
  <c r="B204" i="1"/>
  <c r="B77" i="1"/>
  <c r="J63" i="1"/>
  <c r="B74" i="1"/>
  <c r="B38" i="1"/>
  <c r="B212" i="1"/>
  <c r="B196" i="1"/>
  <c r="B202" i="1"/>
  <c r="B187" i="1"/>
  <c r="B185" i="1"/>
  <c r="B183" i="1"/>
  <c r="B181" i="1"/>
  <c r="B179" i="1"/>
  <c r="B177" i="1"/>
  <c r="B61" i="1"/>
  <c r="B190" i="1"/>
  <c r="B188" i="1"/>
  <c r="B180" i="1"/>
  <c r="B60" i="1"/>
  <c r="J106" i="1"/>
  <c r="B193" i="1"/>
  <c r="B203" i="1"/>
  <c r="B201" i="1"/>
  <c r="B199" i="1"/>
  <c r="B197" i="1"/>
  <c r="B195" i="1"/>
  <c r="J126" i="1"/>
  <c r="J58" i="1"/>
  <c r="B40" i="1"/>
  <c r="B54" i="1"/>
  <c r="J67" i="1"/>
  <c r="B49" i="1"/>
  <c r="J124" i="1"/>
  <c r="J108" i="1"/>
  <c r="J57" i="1"/>
  <c r="B39" i="1"/>
  <c r="B55" i="1"/>
  <c r="B59" i="1"/>
  <c r="J192" i="1"/>
  <c r="B43" i="1"/>
  <c r="B48" i="1"/>
  <c r="B41" i="1"/>
  <c r="J162" i="1"/>
  <c r="J4" i="1"/>
  <c r="J5" i="1"/>
  <c r="J17" i="1"/>
  <c r="J20" i="1"/>
  <c r="J26" i="1"/>
  <c r="J32" i="1"/>
  <c r="J21" i="1"/>
  <c r="J27" i="1"/>
  <c r="J33" i="1"/>
  <c r="J38" i="1"/>
  <c r="J39" i="1"/>
  <c r="J22" i="1"/>
  <c r="J28" i="1"/>
  <c r="J34" i="1"/>
  <c r="J23" i="1"/>
  <c r="J29" i="1"/>
  <c r="J35" i="1"/>
  <c r="J40" i="1"/>
  <c r="J41" i="1"/>
  <c r="J59" i="1"/>
  <c r="J77" i="1"/>
  <c r="J24" i="1"/>
  <c r="J30" i="1"/>
  <c r="J36" i="1"/>
  <c r="J25" i="1"/>
  <c r="J31" i="1"/>
  <c r="J37" i="1"/>
  <c r="J42" i="1"/>
  <c r="J48" i="1"/>
  <c r="J54" i="1"/>
  <c r="J43" i="1"/>
  <c r="J49" i="1"/>
  <c r="J55" i="1"/>
  <c r="J15" i="1"/>
  <c r="J16" i="1"/>
  <c r="J7" i="1"/>
  <c r="J8" i="1"/>
  <c r="J9" i="1"/>
  <c r="J3" i="1"/>
  <c r="J2" i="1"/>
  <c r="L9" i="1" l="1"/>
  <c r="L8" i="1"/>
  <c r="L7" i="1"/>
  <c r="B194" i="1"/>
  <c r="B208" i="1"/>
  <c r="J120" i="1"/>
  <c r="J45" i="1"/>
  <c r="J56" i="1"/>
  <c r="B56" i="1"/>
  <c r="J74" i="1"/>
  <c r="B207" i="1"/>
  <c r="B47" i="1"/>
  <c r="B45" i="1"/>
  <c r="B200" i="1"/>
  <c r="J60" i="1"/>
  <c r="B205" i="1"/>
  <c r="B192" i="1"/>
  <c r="B46" i="1"/>
  <c r="B209" i="1"/>
  <c r="J61" i="1"/>
  <c r="J114" i="1"/>
  <c r="J193" i="1"/>
  <c r="B214" i="1"/>
  <c r="B198" i="1"/>
  <c r="B63" i="1"/>
  <c r="B67" i="1"/>
  <c r="J79" i="1"/>
  <c r="B57" i="1"/>
  <c r="J62" i="1"/>
  <c r="B58" i="1"/>
  <c r="J178" i="1"/>
  <c r="J163" i="1"/>
  <c r="B79" i="1" l="1"/>
  <c r="J209" i="1"/>
  <c r="J47" i="1"/>
  <c r="B78" i="1"/>
  <c r="B62" i="1"/>
  <c r="J78" i="1"/>
  <c r="J46" i="1"/>
  <c r="B68" i="1"/>
  <c r="J68" i="1"/>
  <c r="J80" i="1"/>
  <c r="B44" i="1"/>
  <c r="J44" i="1"/>
  <c r="B53" i="1"/>
  <c r="J53" i="1"/>
  <c r="B50" i="1"/>
  <c r="J50" i="1"/>
  <c r="B81" i="1"/>
  <c r="J81" i="1"/>
  <c r="B76" i="1"/>
  <c r="J76" i="1"/>
  <c r="B80" i="1"/>
  <c r="B75" i="1"/>
  <c r="J75" i="1"/>
  <c r="J85" i="1"/>
  <c r="B85" i="1"/>
  <c r="J179" i="1"/>
  <c r="J194" i="1"/>
  <c r="J65" i="1" l="1"/>
  <c r="B65" i="1"/>
  <c r="B64" i="1"/>
  <c r="J64" i="1"/>
  <c r="J90" i="1"/>
  <c r="J84" i="1"/>
  <c r="B84" i="1"/>
  <c r="B86" i="1"/>
  <c r="J86" i="1"/>
  <c r="B90" i="1"/>
  <c r="B51" i="1"/>
  <c r="J51" i="1"/>
  <c r="J72" i="1"/>
  <c r="B72" i="1"/>
  <c r="B71" i="1"/>
  <c r="J71" i="1"/>
  <c r="B66" i="1"/>
  <c r="J66" i="1"/>
  <c r="J210" i="1"/>
  <c r="J195" i="1"/>
  <c r="J83" i="1" l="1"/>
  <c r="B83" i="1"/>
  <c r="J82" i="1"/>
  <c r="B82" i="1"/>
  <c r="B52" i="1"/>
  <c r="J52" i="1"/>
  <c r="B89" i="1"/>
  <c r="J89" i="1"/>
  <c r="J73" i="1"/>
  <c r="B73" i="1"/>
  <c r="B69" i="1"/>
  <c r="J69" i="1"/>
  <c r="J211" i="1"/>
  <c r="J164" i="1"/>
  <c r="B70" i="1" l="1"/>
  <c r="J70" i="1"/>
  <c r="B87" i="1"/>
  <c r="J87" i="1"/>
  <c r="B91" i="1"/>
  <c r="J91" i="1"/>
  <c r="J165" i="1"/>
  <c r="J180" i="1"/>
  <c r="J88" i="1" l="1"/>
  <c r="B88" i="1"/>
  <c r="J196" i="1"/>
  <c r="J181" i="1"/>
  <c r="J197" i="1" l="1"/>
  <c r="J212" i="1"/>
  <c r="J166" i="1" l="1"/>
  <c r="J213" i="1"/>
  <c r="J182" i="1" l="1"/>
  <c r="J167" i="1"/>
  <c r="J183" i="1" l="1"/>
  <c r="J198" i="1"/>
  <c r="J214" i="1" l="1"/>
  <c r="J199" i="1"/>
  <c r="J168" i="1" l="1"/>
  <c r="J215" i="1"/>
  <c r="J184" i="1" l="1"/>
  <c r="J169" i="1"/>
  <c r="J185" i="1" l="1"/>
  <c r="J200" i="1"/>
  <c r="J216" i="1" l="1"/>
  <c r="J201" i="1"/>
  <c r="J217" i="1" l="1"/>
  <c r="J170" i="1"/>
  <c r="J186" i="1" l="1"/>
  <c r="J171" i="1"/>
  <c r="J187" i="1" l="1"/>
  <c r="J202" i="1"/>
  <c r="J203" i="1" l="1"/>
  <c r="J218" i="1"/>
  <c r="J172" i="1" l="1"/>
  <c r="J219" i="1"/>
  <c r="J173" i="1" l="1"/>
  <c r="J188" i="1"/>
  <c r="J204" i="1" l="1"/>
  <c r="J189" i="1"/>
  <c r="J205" i="1" l="1"/>
  <c r="J220" i="1"/>
  <c r="J174" i="1" l="1"/>
  <c r="J221" i="1"/>
  <c r="J175" i="1" l="1"/>
  <c r="J190" i="1"/>
  <c r="J191" i="1" l="1"/>
  <c r="J222" i="1"/>
  <c r="J206" i="1"/>
  <c r="J223" i="1" l="1"/>
  <c r="J207" i="1"/>
  <c r="L118" i="1" l="1"/>
  <c r="L119" i="1" s="1"/>
  <c r="L120" i="1"/>
  <c r="L121" i="1" l="1"/>
  <c r="L202" i="1"/>
  <c r="L198" i="1" l="1"/>
  <c r="L199" i="1"/>
  <c r="L177" i="1"/>
  <c r="L208" i="1"/>
  <c r="L222" i="1" s="1"/>
  <c r="L210" i="1"/>
  <c r="L187" i="1" l="1"/>
  <c r="L195" i="1" s="1"/>
  <c r="L183" i="1"/>
</calcChain>
</file>

<file path=xl/sharedStrings.xml><?xml version="1.0" encoding="utf-8"?>
<sst xmlns="http://schemas.openxmlformats.org/spreadsheetml/2006/main" count="1650" uniqueCount="639">
  <si>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</si>
  <si>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</si>
  <si>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</si>
  <si>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</si>
  <si>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</si>
  <si>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</si>
  <si>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</si>
  <si>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</si>
  <si>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</si>
  <si>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</si>
  <si>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</si>
  <si>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</si>
  <si>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</si>
  <si>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</si>
  <si>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</si>
  <si>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</si>
  <si>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</si>
  <si>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</si>
  <si>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</si>
  <si>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</si>
  <si>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</si>
  <si>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</si>
  <si>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</si>
  <si>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</si>
  <si>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</si>
  <si>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</si>
  <si>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</si>
  <si>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</si>
  <si>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</si>
  <si>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</si>
  <si>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</si>
  <si>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</si>
  <si>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</si>
  <si>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</si>
  <si>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</si>
  <si>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</si>
  <si>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</si>
  <si>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</si>
  <si>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</si>
  <si>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</si>
  <si>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</si>
  <si>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</si>
  <si>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</si>
  <si>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</si>
  <si>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</si>
  <si>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</si>
  <si>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</si>
  <si>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</si>
  <si>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</si>
  <si>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</si>
  <si>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</si>
  <si>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</si>
  <si>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</si>
  <si>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</si>
  <si>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</si>
  <si>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</si>
  <si>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</si>
  <si>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</si>
  <si>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</si>
  <si>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</si>
  <si>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</si>
  <si>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</si>
  <si>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</si>
  <si>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</si>
  <si>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</si>
  <si>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</si>
  <si>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</si>
  <si>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</si>
  <si>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</si>
  <si>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</si>
  <si>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</si>
  <si>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</si>
  <si>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</si>
  <si>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</si>
  <si>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</si>
  <si>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</si>
  <si>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</si>
  <si>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</si>
  <si>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</si>
  <si>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</si>
  <si>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</si>
  <si>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</si>
  <si>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</si>
  <si>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</si>
  <si>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</si>
  <si>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</si>
  <si>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</si>
  <si>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</si>
  <si>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</si>
  <si>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</si>
  <si>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</si>
  <si>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</si>
  <si>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</si>
  <si>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</si>
  <si>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</si>
  <si>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</si>
  <si>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</si>
  <si>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</si>
  <si>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</si>
  <si>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</si>
  <si>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</si>
  <si>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</si>
  <si>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</si>
  <si>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</si>
  <si>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</si>
  <si>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</si>
  <si>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</si>
  <si>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</si>
  <si>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</si>
  <si>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</si>
  <si>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</si>
  <si>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</si>
  <si>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</si>
  <si>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</si>
  <si>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</si>
  <si>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</si>
  <si>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</si>
  <si>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</si>
  <si>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</si>
  <si>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</si>
  <si>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</si>
  <si>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</si>
  <si>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</si>
  <si>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</si>
  <si>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</si>
  <si>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</si>
  <si>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</si>
  <si>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</si>
  <si>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</si>
  <si>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</si>
  <si>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</si>
  <si>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</si>
  <si>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</si>
  <si>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</si>
  <si>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</si>
  <si>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</si>
  <si>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</si>
  <si>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</si>
  <si>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</si>
  <si>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</si>
  <si>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</si>
  <si>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</si>
  <si>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</si>
  <si>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</si>
  <si>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</si>
  <si>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</si>
  <si>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</si>
  <si>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</si>
  <si>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</si>
  <si>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</si>
  <si>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</si>
  <si>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</si>
  <si>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</si>
  <si>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</si>
  <si>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</si>
  <si>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</si>
  <si>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</si>
  <si>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</si>
  <si>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</si>
  <si>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</si>
  <si>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</si>
  <si>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</si>
  <si>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</si>
  <si>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</si>
  <si>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</si>
  <si>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</si>
  <si>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</si>
  <si>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</si>
  <si>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</si>
  <si>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</si>
  <si>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</si>
  <si>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</si>
  <si>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</si>
  <si>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</si>
  <si>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</si>
  <si>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</si>
  <si>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</si>
  <si>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</si>
  <si>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</si>
  <si>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</si>
  <si>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</si>
  <si>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</si>
  <si>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</si>
  <si>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</si>
  <si>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</si>
  <si>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</si>
  <si>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</si>
  <si>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</si>
  <si>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</si>
  <si>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</si>
  <si>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</si>
  <si>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</si>
  <si>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</si>
  <si>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</si>
  <si>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</si>
  <si>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</si>
  <si>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</si>
  <si>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</si>
  <si>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</si>
  <si>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</si>
  <si>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</si>
  <si>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</si>
  <si>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</si>
  <si>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</si>
  <si>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</si>
  <si>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</si>
  <si>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</si>
  <si>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</si>
  <si>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</si>
  <si>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</si>
  <si>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</si>
  <si>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</si>
  <si>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</si>
  <si>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</si>
  <si>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</si>
  <si>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</si>
  <si>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</si>
  <si>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</si>
  <si>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</si>
  <si>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</si>
  <si>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</si>
  <si>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</si>
  <si>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</si>
  <si>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</si>
  <si>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</si>
  <si>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</si>
  <si>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</si>
  <si>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</si>
  <si>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</si>
  <si>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</si>
  <si>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</si>
  <si>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</si>
  <si>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</si>
  <si>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</si>
  <si>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</si>
  <si>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</si>
  <si>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</si>
  <si>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</si>
  <si>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</si>
  <si>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</si>
  <si>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</si>
  <si>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</si>
  <si>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</si>
  <si>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</si>
  <si>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</si>
  <si>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</si>
  <si>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</si>
  <si>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</si>
  <si>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</si>
  <si>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</si>
  <si>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</si>
  <si>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</si>
  <si>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</si>
  <si>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</si>
  <si>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</si>
  <si>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</si>
  <si>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</si>
  <si>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</si>
  <si>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</si>
  <si>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</si>
  <si>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</si>
  <si>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</si>
  <si>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</si>
  <si>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</si>
  <si>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</si>
  <si>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</si>
  <si>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</si>
  <si>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</si>
  <si>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</si>
  <si>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</si>
  <si>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</si>
  <si>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</si>
  <si>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</si>
  <si>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</si>
  <si>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</si>
  <si>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</si>
  <si>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</si>
  <si>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</si>
  <si>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</si>
  <si>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</si>
  <si>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</si>
  <si>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</si>
  <si>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</si>
  <si>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</si>
  <si>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</si>
  <si>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</si>
  <si>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</si>
  <si>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</si>
  <si>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</si>
  <si>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</si>
  <si>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</si>
  <si>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</si>
  <si>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</si>
  <si>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</si>
  <si>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</si>
  <si>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</si>
  <si>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</si>
  <si>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</si>
  <si>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</si>
  <si>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</si>
  <si>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</si>
  <si>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</si>
  <si>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</si>
  <si>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</si>
  <si>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</si>
  <si>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</si>
  <si>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</si>
  <si>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</si>
  <si>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</si>
  <si>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</si>
  <si>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</si>
  <si>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</si>
  <si>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Brian Williams ,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</si>
  <si>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</si>
  <si>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</si>
  <si>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</si>
  <si>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</si>
  <si>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</si>
  <si>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</si>
  <si>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</si>
  <si>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</si>
  <si>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</si>
  <si>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</si>
  <si>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</si>
  <si>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</si>
  <si>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</si>
  <si>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</si>
  <si>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</si>
  <si>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</si>
  <si>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</si>
  <si>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</si>
  <si>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</si>
  <si>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</si>
  <si>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</si>
  <si>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</si>
  <si>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</si>
  <si>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</si>
  <si>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</si>
  <si>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</si>
  <si>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</si>
  <si>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</si>
  <si>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</si>
  <si>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</si>
  <si>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</si>
  <si>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</si>
  <si>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</si>
  <si>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</si>
  <si>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</si>
  <si>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</si>
  <si>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</si>
  <si>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</si>
  <si>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</si>
  <si>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</si>
  <si>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</si>
  <si>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</si>
  <si>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</si>
  <si>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</si>
  <si>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</si>
  <si>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</si>
  <si>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</si>
  <si>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</si>
  <si>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</si>
  <si>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</si>
  <si>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</si>
  <si>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</si>
  <si>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</si>
  <si>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</si>
  <si>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</si>
  <si>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</si>
  <si>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</si>
  <si>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</si>
  <si>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</si>
  <si>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</si>
  <si>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</si>
  <si>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</si>
  <si>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</si>
  <si>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</si>
  <si>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</si>
  <si>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</si>
  <si>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</si>
  <si>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</si>
  <si>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</si>
  <si>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</si>
  <si>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</si>
  <si>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</si>
  <si>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</si>
  <si>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</si>
  <si>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</si>
  <si>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</si>
  <si>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</si>
  <si>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</si>
  <si>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</si>
  <si>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</si>
  <si>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</si>
  <si>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</si>
  <si>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</si>
  <si>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</si>
  <si>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</si>
  <si>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</si>
  <si>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</si>
  <si>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</si>
  <si>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</si>
  <si>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</si>
  <si>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</si>
  <si>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</si>
  <si>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</si>
  <si>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</si>
  <si>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</si>
  <si>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</si>
  <si>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</si>
  <si>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</si>
  <si>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</si>
  <si>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</si>
  <si>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</si>
  <si>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</si>
  <si>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</si>
  <si>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</si>
  <si>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</si>
  <si>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</si>
  <si>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</si>
  <si>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</si>
  <si>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</si>
  <si>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</si>
  <si>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</si>
  <si>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</si>
  <si>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</si>
  <si>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</si>
  <si>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</si>
  <si>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</si>
  <si>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</si>
  <si>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</si>
  <si>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</si>
  <si>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</si>
  <si>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</si>
  <si>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</si>
  <si>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</si>
  <si>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</si>
  <si>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</si>
  <si>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</si>
  <si>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</si>
  <si>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</si>
  <si>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</si>
  <si>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</si>
  <si>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</si>
  <si>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</si>
  <si>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</si>
  <si>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</si>
  <si>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</si>
  <si>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</si>
  <si>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</si>
  <si>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</si>
  <si>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</si>
  <si>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</si>
  <si>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</si>
  <si>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</si>
  <si>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</si>
  <si>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</si>
  <si>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</si>
  <si>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</si>
  <si>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</si>
  <si>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</si>
  <si>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</si>
  <si>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</si>
  <si>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</si>
  <si>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</si>
  <si>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</si>
  <si>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</si>
  <si>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</si>
  <si>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</si>
  <si>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</si>
  <si>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</si>
  <si>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</si>
  <si>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</si>
  <si>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</si>
  <si>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</si>
  <si>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</si>
  <si>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</si>
  <si>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</si>
  <si>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</si>
  <si>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</si>
  <si>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</si>
  <si>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</si>
  <si>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</si>
  <si>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</si>
  <si>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</si>
  <si>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</si>
  <si>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</si>
  <si>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</si>
  <si>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</si>
  <si>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</si>
  <si>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</si>
  <si>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</si>
  <si>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</si>
  <si>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</si>
  <si>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</si>
  <si>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</si>
  <si>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</si>
  <si>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</si>
  <si>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</si>
  <si>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</si>
  <si>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</si>
  <si>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</si>
  <si>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</si>
  <si>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</si>
  <si>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</si>
  <si>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</si>
  <si>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</si>
  <si>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</si>
  <si>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</si>
  <si>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</si>
  <si>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</si>
  <si>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</si>
  <si>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</si>
  <si>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</si>
  <si>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</si>
  <si>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</si>
  <si>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</si>
  <si>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</si>
  <si>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</si>
  <si>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</si>
  <si>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</si>
  <si>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</si>
  <si>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</si>
  <si>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</si>
  <si>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</si>
  <si>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</si>
  <si>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</si>
  <si>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</si>
  <si>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</si>
  <si>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</si>
  <si>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</si>
  <si>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</si>
  <si>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</si>
  <si>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</si>
  <si>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</si>
  <si>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</si>
  <si>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</si>
  <si>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</si>
  <si>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</si>
  <si>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</si>
  <si>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</si>
  <si>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</si>
  <si>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</si>
  <si>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</si>
  <si>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</si>
  <si>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</si>
  <si>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</si>
  <si>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</si>
  <si>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</si>
  <si>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</si>
  <si>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</si>
  <si>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</si>
  <si>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</si>
  <si>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</si>
  <si>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</si>
  <si>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</si>
  <si>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</si>
  <si>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</si>
  <si>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</si>
  <si>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</si>
  <si>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</si>
  <si>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</si>
  <si>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</si>
  <si>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</si>
  <si>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</si>
  <si>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</si>
  <si>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</si>
  <si>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</si>
  <si>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</si>
  <si>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</si>
  <si>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</si>
  <si>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</si>
  <si>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</si>
  <si>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</si>
  <si>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</si>
  <si>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</si>
  <si>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</si>
  <si>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</si>
  <si>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</si>
  <si>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</si>
  <si>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</si>
  <si>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</si>
  <si>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</si>
  <si>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</si>
  <si>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</si>
  <si>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</si>
  <si>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</si>
  <si>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</si>
  <si>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</si>
  <si>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</si>
  <si>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</si>
  <si>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</si>
  <si>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</si>
  <si>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</si>
  <si>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</si>
  <si>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</si>
  <si>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</si>
  <si>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</si>
  <si>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</si>
  <si>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</si>
  <si>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</si>
  <si>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</si>
  <si>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</si>
  <si>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</si>
  <si>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</si>
  <si>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</si>
  <si>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</si>
  <si>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</si>
  <si>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</si>
  <si>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</si>
  <si>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</si>
  <si>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</si>
  <si>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</si>
  <si>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</si>
  <si>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</si>
  <si>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</si>
  <si>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</si>
  <si>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</si>
  <si>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</si>
  <si>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</si>
  <si>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</si>
  <si>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</si>
  <si>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</si>
  <si>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</si>
  <si>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</si>
  <si>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</si>
  <si>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</si>
  <si>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Total time between 6-&gt;7 = 1 year (6 months to initiate treatment, 6 months of treatment), so to double rate .5</t>
  </si>
  <si>
    <t>Assume diagnosed right away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</si>
  <si>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</si>
  <si>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</si>
  <si>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</si>
  <si>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</si>
  <si>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</si>
  <si>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</si>
  <si>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</si>
  <si>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t>Should we include adherence?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</si>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</sst>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2" fontId="0" fillId="0" borderId="0" xfId="0" applyNumberFormat="1" applyAlignment="1">
      <alignment vertical="center"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6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7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9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88" activePane="bottomRight" state="frozen"/>
      <selection pane="topRight" activeCell="I1" sqref="I1"/>
      <selection pane="bottomLeft" activeCell="A2" sqref="A2"/>
      <selection pane="bottomRight" activeCell="P97" sqref="P97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563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313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9" si="0">CONCATENATE(C2, "_", E2, IF(E2&lt;&gt;"",",",""), F2, IF(F2&lt;&gt;"",",",""),  G2, IF(G2&lt;&gt;"",",",""),  H2, IF(I2&lt;&gt;"","(",""), I2, IF(I2&lt;&gt;"",")",""))</f>
        <v>beta_1</v>
      </c>
      <c r="K2" s="9" t="s">
        <v>356</v>
      </c>
      <c r="L2" s="9">
        <v>6.5440000000000003E-3</v>
      </c>
      <c r="O2" s="40" t="s">
        <v>18</v>
      </c>
      <c r="P2" s="41"/>
      <c r="Q2" s="42" t="s">
        <v>314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357</v>
      </c>
      <c r="L3" s="9">
        <v>5.5440000000000003E-3</v>
      </c>
      <c r="O3" s="40" t="s">
        <v>18</v>
      </c>
      <c r="P3" s="41"/>
      <c r="Q3" s="42" t="s">
        <v>314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358</v>
      </c>
      <c r="L4" s="34">
        <v>0</v>
      </c>
      <c r="O4" s="40" t="s">
        <v>576</v>
      </c>
      <c r="P4" s="41"/>
      <c r="Q4" s="42" t="s">
        <v>315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359</v>
      </c>
      <c r="L5" s="34">
        <v>0.15</v>
      </c>
      <c r="O5" s="40" t="s">
        <v>581</v>
      </c>
      <c r="P5" s="48" t="s">
        <v>577</v>
      </c>
      <c r="Q5" s="42" t="s">
        <v>315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360</v>
      </c>
      <c r="L6" s="9">
        <v>1</v>
      </c>
      <c r="O6" s="40" t="s">
        <v>583</v>
      </c>
      <c r="P6" s="41" t="s">
        <v>587</v>
      </c>
      <c r="Q6" s="42" t="s">
        <v>315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361</v>
      </c>
      <c r="L7" s="9">
        <f>VLOOKUP("phi_1,", model_matched_parameters,3, FALSE)*VLOOKUP(K7,indirect_model_params,2)</f>
        <v>0.9</v>
      </c>
      <c r="O7" s="40" t="s">
        <v>583</v>
      </c>
      <c r="P7" s="41" t="s">
        <v>582</v>
      </c>
      <c r="Q7" s="42" t="s">
        <v>315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362</v>
      </c>
      <c r="L8" s="9">
        <f>VLOOKUP("phi_1,", model_matched_parameters,3, FALSE)*VLOOKUP(K8,indirect_model_params,2)</f>
        <v>0.6</v>
      </c>
      <c r="O8" s="40" t="s">
        <v>583</v>
      </c>
      <c r="P8" s="41" t="s">
        <v>582</v>
      </c>
      <c r="Q8" s="42" t="s">
        <v>315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363</v>
      </c>
      <c r="L9" s="9">
        <f>VLOOKUP("phi_1,", model_matched_parameters,3, FALSE)*VLOOKUP(K9,indirect_model_params,2)</f>
        <v>0.9</v>
      </c>
      <c r="O9" s="40" t="s">
        <v>583</v>
      </c>
      <c r="P9" s="41" t="s">
        <v>582</v>
      </c>
      <c r="Q9" s="42" t="s">
        <v>315</v>
      </c>
    </row>
    <row r="10" spans="1:17" ht="51" customHeight="1" x14ac:dyDescent="0.15">
      <c r="A10" s="61" t="s">
        <v>619</v>
      </c>
      <c r="B10" s="21"/>
      <c r="C10" s="8" t="s">
        <v>33</v>
      </c>
      <c r="D10" s="8" t="s">
        <v>38</v>
      </c>
      <c r="E10" s="8"/>
      <c r="G10" s="9">
        <v>1</v>
      </c>
      <c r="J10" s="9" t="str">
        <f t="shared" si="0"/>
        <v>upsilon_1,</v>
      </c>
      <c r="K10" s="9" t="s">
        <v>623</v>
      </c>
      <c r="L10" s="9">
        <f>0.5</f>
        <v>0.5</v>
      </c>
      <c r="O10" s="62" t="s">
        <v>630</v>
      </c>
      <c r="P10" s="41" t="s">
        <v>627</v>
      </c>
      <c r="Q10" s="42"/>
    </row>
    <row r="11" spans="1:17" ht="51" customHeight="1" x14ac:dyDescent="0.15">
      <c r="A11" s="61" t="s">
        <v>620</v>
      </c>
      <c r="B11" s="21"/>
      <c r="C11" s="8" t="s">
        <v>33</v>
      </c>
      <c r="D11" s="8" t="s">
        <v>38</v>
      </c>
      <c r="E11" s="8"/>
      <c r="G11" s="9">
        <v>2</v>
      </c>
      <c r="J11" s="9" t="str">
        <f t="shared" si="0"/>
        <v>upsilon_2,</v>
      </c>
      <c r="K11" s="9" t="s">
        <v>624</v>
      </c>
      <c r="L11" s="9">
        <v>1</v>
      </c>
      <c r="O11" s="62" t="s">
        <v>630</v>
      </c>
      <c r="P11" s="41" t="s">
        <v>628</v>
      </c>
      <c r="Q11" s="42"/>
    </row>
    <row r="12" spans="1:17" ht="51" customHeight="1" x14ac:dyDescent="0.15">
      <c r="A12" s="61" t="s">
        <v>621</v>
      </c>
      <c r="B12" s="21"/>
      <c r="C12" s="8" t="s">
        <v>33</v>
      </c>
      <c r="D12" s="8" t="s">
        <v>38</v>
      </c>
      <c r="E12" s="8"/>
      <c r="G12" s="9">
        <v>3</v>
      </c>
      <c r="J12" s="9" t="str">
        <f t="shared" si="0"/>
        <v>upsilon_3,</v>
      </c>
      <c r="K12" s="9" t="s">
        <v>625</v>
      </c>
      <c r="L12" s="9">
        <v>1</v>
      </c>
      <c r="O12" s="62" t="s">
        <v>630</v>
      </c>
      <c r="P12" s="41" t="s">
        <v>628</v>
      </c>
      <c r="Q12" s="42"/>
    </row>
    <row r="13" spans="1:17" ht="51" customHeight="1" x14ac:dyDescent="0.2">
      <c r="A13" s="61" t="s">
        <v>622</v>
      </c>
      <c r="B13" s="21"/>
      <c r="C13" s="8" t="s">
        <v>33</v>
      </c>
      <c r="D13" s="8" t="s">
        <v>38</v>
      </c>
      <c r="E13" s="8"/>
      <c r="G13" s="9">
        <v>4</v>
      </c>
      <c r="J13" s="9" t="str">
        <f t="shared" si="0"/>
        <v>upsilon_4,</v>
      </c>
      <c r="K13" s="9" t="s">
        <v>626</v>
      </c>
      <c r="L13" s="9">
        <v>1</v>
      </c>
      <c r="O13" s="40" t="s">
        <v>629</v>
      </c>
      <c r="P13" s="41" t="s">
        <v>628</v>
      </c>
      <c r="Q13" s="42"/>
    </row>
    <row r="14" spans="1:17" ht="51" customHeight="1" x14ac:dyDescent="0.2">
      <c r="A14" s="63" t="s">
        <v>631</v>
      </c>
      <c r="B14" s="21"/>
      <c r="C14" s="8" t="s">
        <v>618</v>
      </c>
      <c r="D14" s="8" t="s">
        <v>38</v>
      </c>
      <c r="E14" s="8"/>
      <c r="J14" s="9" t="str">
        <f t="shared" si="0"/>
        <v>xi_</v>
      </c>
      <c r="K14" s="9" t="s">
        <v>633</v>
      </c>
      <c r="L14" s="23">
        <v>4</v>
      </c>
      <c r="O14" s="64" t="s">
        <v>632</v>
      </c>
      <c r="P14" s="40" t="s">
        <v>634</v>
      </c>
      <c r="Q14" s="42"/>
    </row>
    <row r="15" spans="1:17" ht="64" x14ac:dyDescent="0.2">
      <c r="A15" s="20" t="s">
        <v>20</v>
      </c>
      <c r="B15" s="21" t="s">
        <v>20</v>
      </c>
      <c r="C15" s="8" t="s">
        <v>21</v>
      </c>
      <c r="D15" s="8" t="s">
        <v>17</v>
      </c>
      <c r="E15" s="8"/>
      <c r="H15" s="9">
        <v>1</v>
      </c>
      <c r="J15" s="9" t="str">
        <f t="shared" si="0"/>
        <v>varepsilon_1</v>
      </c>
      <c r="K15" s="9" t="s">
        <v>364</v>
      </c>
      <c r="L15" s="9">
        <v>3.6999999999999998E-2</v>
      </c>
      <c r="O15" s="40" t="s">
        <v>22</v>
      </c>
      <c r="P15" s="41" t="s">
        <v>585</v>
      </c>
      <c r="Q15" s="42" t="s">
        <v>314</v>
      </c>
    </row>
    <row r="16" spans="1:17" ht="32" x14ac:dyDescent="0.2">
      <c r="A16" s="20" t="s">
        <v>23</v>
      </c>
      <c r="B16" s="21" t="s">
        <v>23</v>
      </c>
      <c r="C16" s="8" t="s">
        <v>21</v>
      </c>
      <c r="D16" s="8" t="s">
        <v>17</v>
      </c>
      <c r="E16" s="8"/>
      <c r="H16" s="9">
        <v>2</v>
      </c>
      <c r="J16" s="9" t="str">
        <f t="shared" si="0"/>
        <v>varepsilon_2</v>
      </c>
      <c r="K16" s="9" t="s">
        <v>365</v>
      </c>
      <c r="L16" s="9">
        <v>3.6999999999999998E-2</v>
      </c>
      <c r="O16" s="40" t="s">
        <v>22</v>
      </c>
      <c r="P16" s="41"/>
      <c r="Q16" s="42" t="s">
        <v>314</v>
      </c>
    </row>
    <row r="17" spans="1:17" ht="51" x14ac:dyDescent="0.2">
      <c r="A17" s="20" t="s">
        <v>34</v>
      </c>
      <c r="B17" s="21" t="s">
        <v>34</v>
      </c>
      <c r="C17" s="8" t="s">
        <v>35</v>
      </c>
      <c r="D17" s="8" t="s">
        <v>17</v>
      </c>
      <c r="E17" s="8"/>
      <c r="J17" s="9" t="str">
        <f t="shared" si="0"/>
        <v>zeta_</v>
      </c>
      <c r="K17" s="9" t="s">
        <v>366</v>
      </c>
      <c r="L17" s="34">
        <v>0.56000000000000005</v>
      </c>
      <c r="O17" s="40" t="s">
        <v>608</v>
      </c>
      <c r="P17" s="49" t="s">
        <v>586</v>
      </c>
      <c r="Q17" s="42" t="s">
        <v>315</v>
      </c>
    </row>
    <row r="18" spans="1:17" ht="17" x14ac:dyDescent="0.2">
      <c r="A18" s="20" t="s">
        <v>117</v>
      </c>
      <c r="B18" s="9" t="s">
        <v>117</v>
      </c>
      <c r="C18" s="8" t="s">
        <v>118</v>
      </c>
      <c r="D18" s="8" t="s">
        <v>38</v>
      </c>
      <c r="E18" s="8"/>
      <c r="F18" s="9">
        <v>1</v>
      </c>
      <c r="J18" s="9" t="str">
        <f t="shared" si="0"/>
        <v>gamma_1,</v>
      </c>
      <c r="K18" s="9" t="s">
        <v>367</v>
      </c>
      <c r="L18" s="9">
        <v>1</v>
      </c>
      <c r="O18" s="40"/>
      <c r="P18" s="41"/>
      <c r="Q18" s="42" t="s">
        <v>315</v>
      </c>
    </row>
    <row r="19" spans="1:17" ht="17" x14ac:dyDescent="0.2">
      <c r="A19" s="20" t="s">
        <v>117</v>
      </c>
      <c r="B19" s="9" t="s">
        <v>117</v>
      </c>
      <c r="C19" s="8" t="s">
        <v>118</v>
      </c>
      <c r="D19" s="8" t="s">
        <v>38</v>
      </c>
      <c r="E19" s="8"/>
      <c r="F19" s="9">
        <v>2</v>
      </c>
      <c r="J19" s="9" t="str">
        <f t="shared" si="0"/>
        <v>gamma_2,</v>
      </c>
      <c r="K19" s="9" t="s">
        <v>368</v>
      </c>
      <c r="L19" s="9">
        <v>0</v>
      </c>
      <c r="O19" s="40"/>
      <c r="P19" s="41"/>
      <c r="Q19" s="42" t="s">
        <v>315</v>
      </c>
    </row>
    <row r="20" spans="1:17" ht="51" x14ac:dyDescent="0.2">
      <c r="A20" s="20" t="s">
        <v>93</v>
      </c>
      <c r="B20" s="21" t="str">
        <f t="shared" ref="B20:B51" si="1">CONCATENATE("Rate of IPT initiation from TB compartment ",VLOOKUP(E20,TB_SET,2)," and HIV compartment ",VLOOKUP(G20,HIV_SET,2)," for gender ",VLOOKUP(H20,G_SET,2), " under policy ", VLOOKUP(I20, P_SET,2))</f>
        <v>Rate of IPT initiation from TB compartment  Uninfected, not on IPT and HIV compartment  HIV-negative for gender Male under policy Standard (baseline)</v>
      </c>
      <c r="C20" s="8" t="s">
        <v>37</v>
      </c>
      <c r="D20" s="8" t="s">
        <v>38</v>
      </c>
      <c r="E20" s="8">
        <v>1</v>
      </c>
      <c r="G20" s="9">
        <v>1</v>
      </c>
      <c r="H20" s="9">
        <v>1</v>
      </c>
      <c r="I20" s="9">
        <v>1</v>
      </c>
      <c r="J20" s="9" t="str">
        <f t="shared" si="0"/>
        <v>kappa_1,1,1(1)</v>
      </c>
      <c r="K20" s="9" t="s">
        <v>369</v>
      </c>
      <c r="L20" s="9">
        <v>0</v>
      </c>
      <c r="O20" s="40"/>
      <c r="P20" s="41" t="s">
        <v>85</v>
      </c>
      <c r="Q20" s="42" t="s">
        <v>314</v>
      </c>
    </row>
    <row r="21" spans="1:17" ht="51" x14ac:dyDescent="0.2">
      <c r="A21" s="20" t="s">
        <v>94</v>
      </c>
      <c r="B21" s="21" t="str">
        <f t="shared" si="1"/>
        <v>Rate of IPT initiation from TB compartment  Uninfected, not on IPT and HIV compartment  HIV-negative for gender Female under policy Standard (baseline)</v>
      </c>
      <c r="C21" s="8" t="s">
        <v>37</v>
      </c>
      <c r="D21" s="8" t="s">
        <v>38</v>
      </c>
      <c r="E21" s="8">
        <v>1</v>
      </c>
      <c r="G21" s="9">
        <v>1</v>
      </c>
      <c r="H21" s="9">
        <v>2</v>
      </c>
      <c r="I21" s="9">
        <v>1</v>
      </c>
      <c r="J21" s="9" t="str">
        <f t="shared" si="0"/>
        <v>kappa_1,1,2(1)</v>
      </c>
      <c r="K21" s="9" t="s">
        <v>372</v>
      </c>
      <c r="L21" s="9">
        <v>0</v>
      </c>
      <c r="O21" s="40"/>
      <c r="P21" s="41" t="s">
        <v>85</v>
      </c>
      <c r="Q21" s="42" t="s">
        <v>314</v>
      </c>
    </row>
    <row r="22" spans="1:17" ht="68" x14ac:dyDescent="0.2">
      <c r="A22" s="20" t="s">
        <v>101</v>
      </c>
      <c r="B22" s="21" t="str">
        <f t="shared" si="1"/>
        <v>Rate of IPT initiation from TB compartment  LTBI, infected recently (at risk for rapid progression) and HIV compartment  HIV-negative for gender Male under policy Standard (baseline)</v>
      </c>
      <c r="C22" s="8" t="s">
        <v>37</v>
      </c>
      <c r="D22" s="8" t="s">
        <v>38</v>
      </c>
      <c r="E22" s="8">
        <v>3</v>
      </c>
      <c r="G22" s="9">
        <v>1</v>
      </c>
      <c r="H22" s="9">
        <v>1</v>
      </c>
      <c r="I22" s="9">
        <v>1</v>
      </c>
      <c r="J22" s="9" t="str">
        <f t="shared" si="0"/>
        <v>kappa_3,1,1(1)</v>
      </c>
      <c r="K22" s="9" t="s">
        <v>393</v>
      </c>
      <c r="L22" s="9">
        <v>0</v>
      </c>
      <c r="O22" s="40"/>
      <c r="P22" s="41" t="s">
        <v>85</v>
      </c>
      <c r="Q22" s="42" t="s">
        <v>314</v>
      </c>
    </row>
    <row r="23" spans="1:17" ht="51" customHeight="1" x14ac:dyDescent="0.2">
      <c r="A23" s="20" t="s">
        <v>102</v>
      </c>
      <c r="B23" s="21" t="str">
        <f t="shared" si="1"/>
        <v>Rate of IPT initiation from TB compartment  LTBI, infected recently (at risk for rapid progression) and HIV compartment  HIV-negative for gender Female under policy Standard (baseline)</v>
      </c>
      <c r="C23" s="8" t="s">
        <v>37</v>
      </c>
      <c r="D23" s="8" t="s">
        <v>38</v>
      </c>
      <c r="E23" s="8">
        <v>3</v>
      </c>
      <c r="G23" s="9">
        <v>1</v>
      </c>
      <c r="H23" s="9">
        <v>2</v>
      </c>
      <c r="I23" s="9">
        <v>1</v>
      </c>
      <c r="J23" s="9" t="str">
        <f t="shared" si="0"/>
        <v>kappa_3,1,2(1)</v>
      </c>
      <c r="K23" s="9" t="s">
        <v>396</v>
      </c>
      <c r="L23" s="9">
        <v>0</v>
      </c>
      <c r="O23" s="40"/>
      <c r="P23" s="41" t="s">
        <v>85</v>
      </c>
      <c r="Q23" s="42" t="s">
        <v>314</v>
      </c>
    </row>
    <row r="24" spans="1:17" ht="51" customHeight="1" x14ac:dyDescent="0.2">
      <c r="A24" s="20" t="s">
        <v>109</v>
      </c>
      <c r="B24" s="21" t="str">
        <f t="shared" si="1"/>
        <v>Rate of IPT initiation from TB compartment  LTBI, infected remotely and HIV compartment  HIV-negative for gender Male under policy Standard (baseline)</v>
      </c>
      <c r="C24" s="8" t="s">
        <v>37</v>
      </c>
      <c r="D24" s="8" t="s">
        <v>38</v>
      </c>
      <c r="E24" s="8">
        <v>4</v>
      </c>
      <c r="G24" s="9">
        <v>1</v>
      </c>
      <c r="H24" s="9">
        <v>1</v>
      </c>
      <c r="I24" s="9">
        <v>1</v>
      </c>
      <c r="J24" s="9" t="str">
        <f t="shared" si="0"/>
        <v>kappa_4,1,1(1)</v>
      </c>
      <c r="K24" s="9" t="s">
        <v>417</v>
      </c>
      <c r="L24" s="9">
        <v>0</v>
      </c>
      <c r="O24" s="40"/>
      <c r="P24" s="41" t="s">
        <v>85</v>
      </c>
      <c r="Q24" s="42" t="s">
        <v>314</v>
      </c>
    </row>
    <row r="25" spans="1:17" ht="51" customHeight="1" x14ac:dyDescent="0.2">
      <c r="A25" s="20" t="s">
        <v>110</v>
      </c>
      <c r="B25" s="21" t="str">
        <f t="shared" si="1"/>
        <v>Rate of IPT initiation from TB compartment  LTBI, infected remotely and HIV compartment  HIV-negative for gender Female under policy Standard (baseline)</v>
      </c>
      <c r="C25" s="8" t="s">
        <v>37</v>
      </c>
      <c r="D25" s="8" t="s">
        <v>38</v>
      </c>
      <c r="E25" s="8">
        <v>4</v>
      </c>
      <c r="G25" s="9">
        <v>1</v>
      </c>
      <c r="H25" s="9">
        <v>2</v>
      </c>
      <c r="I25" s="9">
        <v>1</v>
      </c>
      <c r="J25" s="9" t="str">
        <f t="shared" si="0"/>
        <v>kappa_4,1,2(1)</v>
      </c>
      <c r="K25" s="9" t="s">
        <v>420</v>
      </c>
      <c r="L25" s="9">
        <v>0</v>
      </c>
      <c r="O25" s="40"/>
      <c r="P25" s="41" t="s">
        <v>85</v>
      </c>
      <c r="Q25" s="42" t="s">
        <v>314</v>
      </c>
    </row>
    <row r="26" spans="1:17" ht="51" x14ac:dyDescent="0.2">
      <c r="A26" s="20" t="s">
        <v>66</v>
      </c>
      <c r="B26" s="21" t="str">
        <f t="shared" si="1"/>
        <v>Rate of IPT initiation from TB compartment  Uninfected, not on IPT and HIV compartment  HIV-negative for gender Male under policy Community ART</v>
      </c>
      <c r="C26" s="8" t="s">
        <v>37</v>
      </c>
      <c r="D26" s="8" t="s">
        <v>38</v>
      </c>
      <c r="E26" s="8">
        <v>1</v>
      </c>
      <c r="G26" s="9">
        <v>1</v>
      </c>
      <c r="H26" s="9">
        <v>1</v>
      </c>
      <c r="I26" s="9">
        <v>2</v>
      </c>
      <c r="J26" s="9" t="str">
        <f t="shared" si="0"/>
        <v>kappa_1,1,1(2)</v>
      </c>
      <c r="K26" s="9" t="s">
        <v>370</v>
      </c>
      <c r="L26" s="9">
        <v>0</v>
      </c>
      <c r="O26" s="40"/>
      <c r="P26" s="41" t="s">
        <v>67</v>
      </c>
      <c r="Q26" s="42" t="s">
        <v>314</v>
      </c>
    </row>
    <row r="27" spans="1:17" ht="51" x14ac:dyDescent="0.2">
      <c r="A27" s="20" t="s">
        <v>68</v>
      </c>
      <c r="B27" s="21" t="str">
        <f t="shared" si="1"/>
        <v>Rate of IPT initiation from TB compartment  Uninfected, not on IPT and HIV compartment  HIV-negative for gender Female under policy Community ART</v>
      </c>
      <c r="C27" s="8" t="s">
        <v>37</v>
      </c>
      <c r="D27" s="8" t="s">
        <v>38</v>
      </c>
      <c r="E27" s="8">
        <v>1</v>
      </c>
      <c r="G27" s="9">
        <v>1</v>
      </c>
      <c r="H27" s="9">
        <v>2</v>
      </c>
      <c r="I27" s="9">
        <v>2</v>
      </c>
      <c r="J27" s="9" t="str">
        <f t="shared" si="0"/>
        <v>kappa_1,1,2(2)</v>
      </c>
      <c r="K27" s="9" t="s">
        <v>373</v>
      </c>
      <c r="L27" s="9">
        <v>0</v>
      </c>
      <c r="O27" s="40"/>
      <c r="P27" s="41" t="s">
        <v>67</v>
      </c>
      <c r="Q27" s="42" t="s">
        <v>314</v>
      </c>
    </row>
    <row r="28" spans="1:17" ht="51" x14ac:dyDescent="0.2">
      <c r="A28" s="20" t="s">
        <v>76</v>
      </c>
      <c r="B28" s="21" t="str">
        <f t="shared" si="1"/>
        <v>Rate of IPT initiation from TB compartment  LTBI, infected recently (at risk for rapid progression) and HIV compartment  HIV-negative for gender Male under policy Community ART</v>
      </c>
      <c r="C28" s="8" t="s">
        <v>37</v>
      </c>
      <c r="D28" s="8" t="s">
        <v>38</v>
      </c>
      <c r="E28" s="8">
        <v>3</v>
      </c>
      <c r="G28" s="9">
        <v>1</v>
      </c>
      <c r="H28" s="9">
        <v>1</v>
      </c>
      <c r="I28" s="9">
        <v>2</v>
      </c>
      <c r="J28" s="9" t="str">
        <f t="shared" si="0"/>
        <v>kappa_3,1,1(2)</v>
      </c>
      <c r="K28" s="9" t="s">
        <v>394</v>
      </c>
      <c r="L28" s="9">
        <v>0</v>
      </c>
      <c r="O28" s="40"/>
      <c r="P28" s="41" t="s">
        <v>67</v>
      </c>
      <c r="Q28" s="42" t="s">
        <v>314</v>
      </c>
    </row>
    <row r="29" spans="1:17" ht="51" x14ac:dyDescent="0.2">
      <c r="A29" s="20" t="s">
        <v>77</v>
      </c>
      <c r="B29" s="21" t="str">
        <f t="shared" si="1"/>
        <v>Rate of IPT initiation from TB compartment  LTBI, infected recently (at risk for rapid progression) and HIV compartment  HIV-negative for gender Female under policy Community ART</v>
      </c>
      <c r="C29" s="8" t="s">
        <v>37</v>
      </c>
      <c r="D29" s="8" t="s">
        <v>38</v>
      </c>
      <c r="E29" s="8">
        <v>3</v>
      </c>
      <c r="G29" s="9">
        <v>1</v>
      </c>
      <c r="H29" s="9">
        <v>2</v>
      </c>
      <c r="I29" s="9">
        <v>2</v>
      </c>
      <c r="J29" s="9" t="str">
        <f t="shared" si="0"/>
        <v>kappa_3,1,2(2)</v>
      </c>
      <c r="K29" s="9" t="s">
        <v>397</v>
      </c>
      <c r="L29" s="9">
        <v>0</v>
      </c>
      <c r="O29" s="40"/>
      <c r="P29" s="41" t="s">
        <v>67</v>
      </c>
      <c r="Q29" s="42" t="s">
        <v>314</v>
      </c>
    </row>
    <row r="30" spans="1:17" ht="51" x14ac:dyDescent="0.2">
      <c r="A30" s="20" t="s">
        <v>84</v>
      </c>
      <c r="B30" s="21" t="str">
        <f t="shared" si="1"/>
        <v>Rate of IPT initiation from TB compartment  LTBI, infected remotely and HIV compartment  HIV-negative for gender Male under policy Community ART</v>
      </c>
      <c r="C30" s="8" t="s">
        <v>37</v>
      </c>
      <c r="D30" s="8" t="s">
        <v>38</v>
      </c>
      <c r="E30" s="8">
        <v>4</v>
      </c>
      <c r="G30" s="9">
        <v>1</v>
      </c>
      <c r="H30" s="9">
        <v>1</v>
      </c>
      <c r="I30" s="9">
        <v>2</v>
      </c>
      <c r="J30" s="9" t="str">
        <f t="shared" si="0"/>
        <v>kappa_4,1,1(2)</v>
      </c>
      <c r="K30" s="9" t="s">
        <v>418</v>
      </c>
      <c r="L30" s="9">
        <v>0</v>
      </c>
      <c r="O30" s="40"/>
      <c r="P30" s="41" t="s">
        <v>85</v>
      </c>
      <c r="Q30" s="42" t="s">
        <v>314</v>
      </c>
    </row>
    <row r="31" spans="1:17" ht="51" x14ac:dyDescent="0.2">
      <c r="A31" s="20" t="s">
        <v>86</v>
      </c>
      <c r="B31" s="21" t="str">
        <f t="shared" si="1"/>
        <v>Rate of IPT initiation from TB compartment  LTBI, infected remotely and HIV compartment  HIV-negative for gender Female under policy Community ART</v>
      </c>
      <c r="C31" s="8" t="s">
        <v>37</v>
      </c>
      <c r="D31" s="8" t="s">
        <v>38</v>
      </c>
      <c r="E31" s="8">
        <v>4</v>
      </c>
      <c r="G31" s="9">
        <v>1</v>
      </c>
      <c r="H31" s="9">
        <v>2</v>
      </c>
      <c r="I31" s="9">
        <v>2</v>
      </c>
      <c r="J31" s="9" t="str">
        <f t="shared" si="0"/>
        <v>kappa_4,1,2(2)</v>
      </c>
      <c r="K31" s="9" t="s">
        <v>421</v>
      </c>
      <c r="L31" s="9">
        <v>0</v>
      </c>
      <c r="O31" s="40"/>
      <c r="P31" s="41" t="s">
        <v>85</v>
      </c>
      <c r="Q31" s="42" t="s">
        <v>314</v>
      </c>
    </row>
    <row r="32" spans="1:17" ht="51" x14ac:dyDescent="0.2">
      <c r="A32" s="20" t="s">
        <v>36</v>
      </c>
      <c r="B32" s="21" t="str">
        <f t="shared" si="1"/>
        <v>Rate of IPT initiation from TB compartment  Uninfected, not on IPT and HIV compartment  HIV-negative for gender Male under policy Community ART + IPT</v>
      </c>
      <c r="C32" s="8" t="s">
        <v>37</v>
      </c>
      <c r="D32" s="8" t="s">
        <v>38</v>
      </c>
      <c r="E32" s="8">
        <v>1</v>
      </c>
      <c r="G32" s="9">
        <v>1</v>
      </c>
      <c r="H32" s="9">
        <v>1</v>
      </c>
      <c r="I32" s="9">
        <v>3</v>
      </c>
      <c r="J32" s="9" t="str">
        <f t="shared" si="0"/>
        <v>kappa_1,1,1(3)</v>
      </c>
      <c r="K32" s="9" t="s">
        <v>371</v>
      </c>
      <c r="L32" s="27">
        <v>0</v>
      </c>
      <c r="O32" s="40"/>
      <c r="P32" s="41" t="s">
        <v>39</v>
      </c>
      <c r="Q32" s="42" t="s">
        <v>314</v>
      </c>
    </row>
    <row r="33" spans="1:17" ht="51" x14ac:dyDescent="0.2">
      <c r="A33" s="20" t="s">
        <v>40</v>
      </c>
      <c r="B33" s="21" t="str">
        <f t="shared" si="1"/>
        <v>Rate of IPT initiation from TB compartment  Uninfected, not on IPT and HIV compartment  HIV-negative for gender Female under policy Community ART + IPT</v>
      </c>
      <c r="C33" s="8" t="s">
        <v>37</v>
      </c>
      <c r="D33" s="8" t="s">
        <v>38</v>
      </c>
      <c r="E33" s="8">
        <v>1</v>
      </c>
      <c r="G33" s="9">
        <v>1</v>
      </c>
      <c r="H33" s="9">
        <v>2</v>
      </c>
      <c r="I33" s="9">
        <v>3</v>
      </c>
      <c r="J33" s="9" t="str">
        <f t="shared" si="0"/>
        <v>kappa_1,1,2(3)</v>
      </c>
      <c r="K33" s="9" t="s">
        <v>374</v>
      </c>
      <c r="L33" s="27">
        <v>0</v>
      </c>
      <c r="O33" s="40"/>
      <c r="P33" s="41" t="s">
        <v>39</v>
      </c>
      <c r="Q33" s="42" t="s">
        <v>314</v>
      </c>
    </row>
    <row r="34" spans="1:17" ht="68" x14ac:dyDescent="0.2">
      <c r="A34" s="20" t="s">
        <v>49</v>
      </c>
      <c r="B34" s="21" t="str">
        <f t="shared" si="1"/>
        <v>Rate of IPT initiation from TB compartment  LTBI, infected recently (at risk for rapid progression) and HIV compartment  HIV-negative for gender Male under policy Community ART + IPT</v>
      </c>
      <c r="C34" s="8" t="s">
        <v>37</v>
      </c>
      <c r="D34" s="8" t="s">
        <v>38</v>
      </c>
      <c r="E34" s="8">
        <v>3</v>
      </c>
      <c r="G34" s="9">
        <v>1</v>
      </c>
      <c r="H34" s="9">
        <v>1</v>
      </c>
      <c r="I34" s="9">
        <v>3</v>
      </c>
      <c r="J34" s="9" t="str">
        <f t="shared" si="0"/>
        <v>kappa_3,1,1(3)</v>
      </c>
      <c r="K34" s="9" t="s">
        <v>395</v>
      </c>
      <c r="L34" s="9">
        <v>0</v>
      </c>
      <c r="O34" s="40"/>
      <c r="P34" s="41" t="s">
        <v>39</v>
      </c>
      <c r="Q34" s="42" t="s">
        <v>314</v>
      </c>
    </row>
    <row r="35" spans="1:17" ht="68" x14ac:dyDescent="0.2">
      <c r="A35" s="20" t="s">
        <v>50</v>
      </c>
      <c r="B35" s="21" t="str">
        <f t="shared" si="1"/>
        <v>Rate of IPT initiation from TB compartment  LTBI, infected recently (at risk for rapid progression) and HIV compartment  HIV-negative for gender Female under policy Community ART + IPT</v>
      </c>
      <c r="C35" s="8" t="s">
        <v>37</v>
      </c>
      <c r="D35" s="8" t="s">
        <v>38</v>
      </c>
      <c r="E35" s="8">
        <v>3</v>
      </c>
      <c r="G35" s="9">
        <v>1</v>
      </c>
      <c r="H35" s="9">
        <v>2</v>
      </c>
      <c r="I35" s="9">
        <v>3</v>
      </c>
      <c r="J35" s="9" t="str">
        <f t="shared" si="0"/>
        <v>kappa_3,1,2(3)</v>
      </c>
      <c r="K35" s="9" t="s">
        <v>398</v>
      </c>
      <c r="L35" s="9">
        <v>0</v>
      </c>
      <c r="O35" s="40"/>
      <c r="P35" s="41" t="s">
        <v>39</v>
      </c>
      <c r="Q35" s="42" t="s">
        <v>314</v>
      </c>
    </row>
    <row r="36" spans="1:17" ht="51" x14ac:dyDescent="0.2">
      <c r="A36" s="20" t="s">
        <v>58</v>
      </c>
      <c r="B36" s="21" t="str">
        <f t="shared" si="1"/>
        <v>Rate of IPT initiation from TB compartment  LTBI, infected remotely and HIV compartment  HIV-negative for gender Male under policy Community ART + IPT</v>
      </c>
      <c r="C36" s="8" t="s">
        <v>37</v>
      </c>
      <c r="D36" s="8" t="s">
        <v>38</v>
      </c>
      <c r="E36" s="8">
        <v>4</v>
      </c>
      <c r="G36" s="9">
        <v>1</v>
      </c>
      <c r="H36" s="9">
        <v>1</v>
      </c>
      <c r="I36" s="9">
        <v>3</v>
      </c>
      <c r="J36" s="9" t="str">
        <f t="shared" si="0"/>
        <v>kappa_4,1,1(3)</v>
      </c>
      <c r="K36" s="9" t="s">
        <v>419</v>
      </c>
      <c r="L36" s="9">
        <v>0</v>
      </c>
      <c r="O36" s="40"/>
      <c r="P36" s="41" t="s">
        <v>39</v>
      </c>
      <c r="Q36" s="42" t="s">
        <v>314</v>
      </c>
    </row>
    <row r="37" spans="1:17" ht="51" x14ac:dyDescent="0.2">
      <c r="A37" s="20" t="s">
        <v>59</v>
      </c>
      <c r="B37" s="21" t="str">
        <f t="shared" si="1"/>
        <v>Rate of IPT initiation from TB compartment  LTBI, infected remotely and HIV compartment  HIV-negative for gender Female under policy Community ART + IPT</v>
      </c>
      <c r="C37" s="8" t="s">
        <v>37</v>
      </c>
      <c r="D37" s="8" t="s">
        <v>38</v>
      </c>
      <c r="E37" s="8">
        <v>4</v>
      </c>
      <c r="G37" s="9">
        <v>1</v>
      </c>
      <c r="H37" s="9">
        <v>2</v>
      </c>
      <c r="I37" s="9">
        <v>3</v>
      </c>
      <c r="J37" s="9" t="str">
        <f t="shared" si="0"/>
        <v>kappa_4,1,2(3)</v>
      </c>
      <c r="K37" s="9" t="s">
        <v>422</v>
      </c>
      <c r="L37" s="9">
        <v>0</v>
      </c>
      <c r="O37" s="40"/>
      <c r="P37" s="41" t="s">
        <v>39</v>
      </c>
      <c r="Q37" s="42" t="s">
        <v>314</v>
      </c>
    </row>
    <row r="38" spans="1:17" ht="51" x14ac:dyDescent="0.2">
      <c r="A38" s="20" t="s">
        <v>95</v>
      </c>
      <c r="B38" s="21" t="str">
        <f t="shared" si="1"/>
        <v>Rate of IPT initiation from TB compartment  Uninfected, not on IPT and HIV compartment  PLHIV not on ART, CD4&gt;200 for gender Male under policy Standard (baseline)</v>
      </c>
      <c r="C38" s="8" t="s">
        <v>37</v>
      </c>
      <c r="D38" s="8" t="s">
        <v>38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 t="s">
        <v>375</v>
      </c>
      <c r="L38" s="9">
        <f t="shared" ref="L38:L49" si="2">0.06*0.06</f>
        <v>3.5999999999999999E-3</v>
      </c>
      <c r="O38" s="40" t="s">
        <v>42</v>
      </c>
      <c r="P38" s="41" t="s">
        <v>615</v>
      </c>
      <c r="Q38" s="42" t="s">
        <v>314</v>
      </c>
    </row>
    <row r="39" spans="1:17" ht="51" x14ac:dyDescent="0.2">
      <c r="A39" s="20" t="s">
        <v>96</v>
      </c>
      <c r="B39" s="21" t="str">
        <f t="shared" si="1"/>
        <v>Rate of IPT initiation from TB compartment  Uninfected, not on IPT and HIV compartment  PLHIV not on ART, CD4&gt;200 for gender Female under policy Standard (baseline)</v>
      </c>
      <c r="C39" s="8" t="s">
        <v>37</v>
      </c>
      <c r="D39" s="8" t="s">
        <v>38</v>
      </c>
      <c r="E39" s="8">
        <v>1</v>
      </c>
      <c r="G39" s="9">
        <v>2</v>
      </c>
      <c r="H39" s="9">
        <v>2</v>
      </c>
      <c r="I39" s="9">
        <v>1</v>
      </c>
      <c r="J39" s="9" t="str">
        <f t="shared" si="0"/>
        <v>kappa_1,2,2(1)</v>
      </c>
      <c r="K39" s="9" t="s">
        <v>378</v>
      </c>
      <c r="L39" s="9">
        <f t="shared" si="2"/>
        <v>3.5999999999999999E-3</v>
      </c>
      <c r="O39" s="40" t="s">
        <v>42</v>
      </c>
      <c r="P39" s="41" t="s">
        <v>613</v>
      </c>
      <c r="Q39" s="42" t="s">
        <v>314</v>
      </c>
    </row>
    <row r="40" spans="1:17" ht="68" x14ac:dyDescent="0.2">
      <c r="A40" s="20" t="s">
        <v>103</v>
      </c>
      <c r="B40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0" s="8" t="s">
        <v>37</v>
      </c>
      <c r="D40" s="8" t="s">
        <v>38</v>
      </c>
      <c r="E40" s="8">
        <v>3</v>
      </c>
      <c r="G40" s="9">
        <v>2</v>
      </c>
      <c r="H40" s="9">
        <v>1</v>
      </c>
      <c r="I40" s="9">
        <v>1</v>
      </c>
      <c r="J40" s="9" t="str">
        <f t="shared" si="0"/>
        <v>kappa_3,2,1(1)</v>
      </c>
      <c r="K40" s="9" t="s">
        <v>399</v>
      </c>
      <c r="L40" s="9">
        <f t="shared" si="2"/>
        <v>3.5999999999999999E-3</v>
      </c>
      <c r="O40" s="40" t="s">
        <v>42</v>
      </c>
      <c r="P40" s="41" t="s">
        <v>613</v>
      </c>
      <c r="Q40" s="42" t="s">
        <v>314</v>
      </c>
    </row>
    <row r="41" spans="1:17" ht="68" x14ac:dyDescent="0.2">
      <c r="A41" s="20" t="s">
        <v>104</v>
      </c>
      <c r="B41" s="21" t="str">
        <f t="shared" si="1"/>
        <v>Rate of IPT initiation from TB compartment  LTBI, infected recently (at risk for rapid progression) and HIV compartment  PLHIV not on ART, CD4&gt;200 for gender Female under policy Standard (baseline)</v>
      </c>
      <c r="C41" s="8" t="s">
        <v>37</v>
      </c>
      <c r="D41" s="8" t="s">
        <v>38</v>
      </c>
      <c r="E41" s="8">
        <v>3</v>
      </c>
      <c r="G41" s="9">
        <v>2</v>
      </c>
      <c r="H41" s="9">
        <v>2</v>
      </c>
      <c r="I41" s="9">
        <v>1</v>
      </c>
      <c r="J41" s="9" t="str">
        <f t="shared" si="0"/>
        <v>kappa_3,2,2(1)</v>
      </c>
      <c r="K41" s="9" t="s">
        <v>402</v>
      </c>
      <c r="L41" s="9">
        <f t="shared" si="2"/>
        <v>3.5999999999999999E-3</v>
      </c>
      <c r="O41" s="40" t="s">
        <v>42</v>
      </c>
      <c r="P41" s="41" t="s">
        <v>613</v>
      </c>
      <c r="Q41" s="42" t="s">
        <v>314</v>
      </c>
    </row>
    <row r="42" spans="1:17" ht="51" x14ac:dyDescent="0.2">
      <c r="A42" s="20" t="s">
        <v>111</v>
      </c>
      <c r="B42" s="21" t="str">
        <f t="shared" si="1"/>
        <v>Rate of IPT initiation from TB compartment  LTBI, infected remotely and HIV compartment  PLHIV not on ART, CD4&gt;200 for gender Male under policy Standard (baseline)</v>
      </c>
      <c r="C42" s="8" t="s">
        <v>37</v>
      </c>
      <c r="D42" s="8" t="s">
        <v>38</v>
      </c>
      <c r="E42" s="8">
        <v>4</v>
      </c>
      <c r="G42" s="9">
        <v>2</v>
      </c>
      <c r="H42" s="9">
        <v>1</v>
      </c>
      <c r="I42" s="9">
        <v>1</v>
      </c>
      <c r="J42" s="9" t="str">
        <f t="shared" si="0"/>
        <v>kappa_4,2,1(1)</v>
      </c>
      <c r="K42" s="9" t="s">
        <v>423</v>
      </c>
      <c r="L42" s="9">
        <f t="shared" si="2"/>
        <v>3.5999999999999999E-3</v>
      </c>
      <c r="O42" s="40" t="s">
        <v>42</v>
      </c>
      <c r="P42" s="41" t="s">
        <v>613</v>
      </c>
      <c r="Q42" s="42" t="s">
        <v>314</v>
      </c>
    </row>
    <row r="43" spans="1:17" ht="51" x14ac:dyDescent="0.2">
      <c r="A43" s="20" t="s">
        <v>112</v>
      </c>
      <c r="B43" s="21" t="str">
        <f t="shared" si="1"/>
        <v>Rate of IPT initiation from TB compartment  LTBI, infected remotely and HIV compartment  PLHIV not on ART, CD4&gt;200 for gender Female under policy Standard (baseline)</v>
      </c>
      <c r="C43" s="8" t="s">
        <v>37</v>
      </c>
      <c r="D43" s="8" t="s">
        <v>38</v>
      </c>
      <c r="E43" s="8">
        <v>4</v>
      </c>
      <c r="G43" s="9">
        <v>2</v>
      </c>
      <c r="H43" s="9">
        <v>2</v>
      </c>
      <c r="I43" s="9">
        <v>1</v>
      </c>
      <c r="J43" s="9" t="str">
        <f t="shared" si="0"/>
        <v>kappa_4,2,2(1)</v>
      </c>
      <c r="K43" s="9" t="s">
        <v>426</v>
      </c>
      <c r="L43" s="9">
        <f t="shared" si="2"/>
        <v>3.5999999999999999E-3</v>
      </c>
      <c r="O43" s="40" t="s">
        <v>42</v>
      </c>
      <c r="P43" s="41" t="s">
        <v>613</v>
      </c>
      <c r="Q43" s="42" t="s">
        <v>314</v>
      </c>
    </row>
    <row r="44" spans="1:17" ht="112" x14ac:dyDescent="0.2">
      <c r="A44" s="20" t="s">
        <v>69</v>
      </c>
      <c r="B44" s="21" t="str">
        <f t="shared" si="1"/>
        <v>Rate of IPT initiation from TB compartment  Uninfected, not on IPT and HIV compartment  PLHIV not on ART, CD4&gt;200 for gender Male under policy Community ART</v>
      </c>
      <c r="C44" s="8" t="s">
        <v>37</v>
      </c>
      <c r="D44" s="8" t="s">
        <v>38</v>
      </c>
      <c r="E44" s="8">
        <v>1</v>
      </c>
      <c r="G44" s="9">
        <v>2</v>
      </c>
      <c r="H44" s="9">
        <v>1</v>
      </c>
      <c r="I44" s="9">
        <v>2</v>
      </c>
      <c r="J44" s="9" t="str">
        <f t="shared" si="0"/>
        <v>kappa_1,2,1(2)</v>
      </c>
      <c r="K44" s="9" t="s">
        <v>376</v>
      </c>
      <c r="L44" s="9">
        <f t="shared" si="2"/>
        <v>3.5999999999999999E-3</v>
      </c>
      <c r="O44" s="40" t="s">
        <v>42</v>
      </c>
      <c r="P44" s="41" t="s">
        <v>70</v>
      </c>
      <c r="Q44" s="42" t="s">
        <v>314</v>
      </c>
    </row>
    <row r="45" spans="1:17" ht="112" x14ac:dyDescent="0.2">
      <c r="A45" s="20" t="s">
        <v>71</v>
      </c>
      <c r="B45" s="21" t="str">
        <f t="shared" si="1"/>
        <v>Rate of IPT initiation from TB compartment  Uninfected, not on IPT and HIV compartment  PLHIV not on ART, CD4&gt;200 for gender Female under policy Community ART</v>
      </c>
      <c r="C45" s="8" t="s">
        <v>37</v>
      </c>
      <c r="D45" s="8" t="s">
        <v>38</v>
      </c>
      <c r="E45" s="8">
        <v>1</v>
      </c>
      <c r="G45" s="9">
        <v>2</v>
      </c>
      <c r="H45" s="9">
        <v>2</v>
      </c>
      <c r="I45" s="9">
        <v>2</v>
      </c>
      <c r="J45" s="9" t="str">
        <f t="shared" si="0"/>
        <v>kappa_1,2,2(2)</v>
      </c>
      <c r="K45" s="9" t="s">
        <v>379</v>
      </c>
      <c r="L45" s="9">
        <f t="shared" si="2"/>
        <v>3.5999999999999999E-3</v>
      </c>
      <c r="O45" s="40" t="s">
        <v>42</v>
      </c>
      <c r="P45" s="41" t="s">
        <v>70</v>
      </c>
      <c r="Q45" s="42" t="s">
        <v>314</v>
      </c>
    </row>
    <row r="46" spans="1:17" ht="68" x14ac:dyDescent="0.2">
      <c r="A46" s="20" t="s">
        <v>78</v>
      </c>
      <c r="B46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6" s="8" t="s">
        <v>37</v>
      </c>
      <c r="D46" s="8" t="s">
        <v>38</v>
      </c>
      <c r="E46" s="8">
        <v>3</v>
      </c>
      <c r="G46" s="9">
        <v>2</v>
      </c>
      <c r="H46" s="9">
        <v>1</v>
      </c>
      <c r="I46" s="9">
        <v>2</v>
      </c>
      <c r="J46" s="9" t="str">
        <f t="shared" si="0"/>
        <v>kappa_3,2,1(2)</v>
      </c>
      <c r="K46" s="9" t="s">
        <v>400</v>
      </c>
      <c r="L46" s="9">
        <f t="shared" si="2"/>
        <v>3.5999999999999999E-3</v>
      </c>
      <c r="O46" s="40" t="s">
        <v>42</v>
      </c>
      <c r="P46" s="41" t="s">
        <v>613</v>
      </c>
      <c r="Q46" s="42" t="s">
        <v>314</v>
      </c>
    </row>
    <row r="47" spans="1:17" ht="68" x14ac:dyDescent="0.2">
      <c r="A47" s="20" t="s">
        <v>79</v>
      </c>
      <c r="B47" s="21" t="str">
        <f t="shared" si="1"/>
        <v>Rate of IPT initiation from TB compartment  LTBI, infected recently (at risk for rapid progression) and HIV compartment  PLHIV not on ART, CD4&gt;200 for gender Female under policy Community ART</v>
      </c>
      <c r="C47" s="8" t="s">
        <v>37</v>
      </c>
      <c r="D47" s="8" t="s">
        <v>38</v>
      </c>
      <c r="E47" s="8">
        <v>3</v>
      </c>
      <c r="G47" s="9">
        <v>2</v>
      </c>
      <c r="H47" s="9">
        <v>2</v>
      </c>
      <c r="I47" s="9">
        <v>2</v>
      </c>
      <c r="J47" s="9" t="str">
        <f t="shared" si="0"/>
        <v>kappa_3,2,2(2)</v>
      </c>
      <c r="K47" s="9" t="s">
        <v>403</v>
      </c>
      <c r="L47" s="9">
        <f t="shared" si="2"/>
        <v>3.5999999999999999E-3</v>
      </c>
      <c r="O47" s="40" t="s">
        <v>42</v>
      </c>
      <c r="P47" s="41" t="s">
        <v>613</v>
      </c>
      <c r="Q47" s="42" t="s">
        <v>314</v>
      </c>
    </row>
    <row r="48" spans="1:17" ht="51" x14ac:dyDescent="0.2">
      <c r="A48" s="20" t="s">
        <v>87</v>
      </c>
      <c r="B48" s="21" t="str">
        <f t="shared" si="1"/>
        <v>Rate of IPT initiation from TB compartment  LTBI, infected remotely and HIV compartment  PLHIV not on ART, CD4&gt;200 for gender Male under policy Community ART</v>
      </c>
      <c r="C48" s="8" t="s">
        <v>37</v>
      </c>
      <c r="D48" s="8" t="s">
        <v>38</v>
      </c>
      <c r="E48" s="8">
        <v>4</v>
      </c>
      <c r="G48" s="9">
        <v>2</v>
      </c>
      <c r="H48" s="9">
        <v>1</v>
      </c>
      <c r="I48" s="9">
        <v>2</v>
      </c>
      <c r="J48" s="9" t="str">
        <f t="shared" si="0"/>
        <v>kappa_4,2,1(2)</v>
      </c>
      <c r="K48" s="9" t="s">
        <v>424</v>
      </c>
      <c r="L48" s="9">
        <f t="shared" si="2"/>
        <v>3.5999999999999999E-3</v>
      </c>
      <c r="O48" s="40" t="s">
        <v>42</v>
      </c>
      <c r="P48" s="41" t="s">
        <v>613</v>
      </c>
      <c r="Q48" s="42" t="s">
        <v>314</v>
      </c>
    </row>
    <row r="49" spans="1:17" ht="51" x14ac:dyDescent="0.2">
      <c r="A49" s="20" t="s">
        <v>88</v>
      </c>
      <c r="B49" s="21" t="str">
        <f t="shared" si="1"/>
        <v>Rate of IPT initiation from TB compartment  LTBI, infected remotely and HIV compartment  PLHIV not on ART, CD4&gt;200 for gender Female under policy Community ART</v>
      </c>
      <c r="C49" s="8" t="s">
        <v>37</v>
      </c>
      <c r="D49" s="8" t="s">
        <v>38</v>
      </c>
      <c r="E49" s="8">
        <v>4</v>
      </c>
      <c r="G49" s="9">
        <v>2</v>
      </c>
      <c r="H49" s="9">
        <v>2</v>
      </c>
      <c r="I49" s="9">
        <v>2</v>
      </c>
      <c r="J49" s="9" t="str">
        <f t="shared" si="0"/>
        <v>kappa_4,2,2(2)</v>
      </c>
      <c r="K49" s="9" t="s">
        <v>427</v>
      </c>
      <c r="L49" s="9">
        <f t="shared" si="2"/>
        <v>3.5999999999999999E-3</v>
      </c>
      <c r="O49" s="40" t="s">
        <v>42</v>
      </c>
      <c r="P49" s="41" t="s">
        <v>613</v>
      </c>
      <c r="Q49" s="42" t="s">
        <v>314</v>
      </c>
    </row>
    <row r="50" spans="1:17" ht="51" x14ac:dyDescent="0.2">
      <c r="A50" s="20" t="s">
        <v>41</v>
      </c>
      <c r="B50" s="21" t="str">
        <f t="shared" si="1"/>
        <v>Rate of IPT initiation from TB compartment  Uninfected, not on IPT and HIV compartment  PLHIV not on ART, CD4&gt;200 for gender Male under policy Community ART + IPT</v>
      </c>
      <c r="C50" s="8" t="s">
        <v>37</v>
      </c>
      <c r="D50" s="8" t="s">
        <v>38</v>
      </c>
      <c r="E50" s="8">
        <v>1</v>
      </c>
      <c r="G50" s="9">
        <v>2</v>
      </c>
      <c r="H50" s="9">
        <v>1</v>
      </c>
      <c r="I50" s="9">
        <v>3</v>
      </c>
      <c r="J50" s="9" t="str">
        <f t="shared" si="0"/>
        <v>kappa_1,2,1(3)</v>
      </c>
      <c r="K50" s="9" t="s">
        <v>377</v>
      </c>
      <c r="L50" s="9">
        <f t="shared" ref="L50:L55" si="3">0.91*0.75</f>
        <v>0.6825</v>
      </c>
      <c r="O50" s="40" t="s">
        <v>42</v>
      </c>
      <c r="P50" s="41" t="s">
        <v>616</v>
      </c>
      <c r="Q50" s="42" t="s">
        <v>314</v>
      </c>
    </row>
    <row r="51" spans="1:17" ht="51" x14ac:dyDescent="0.2">
      <c r="A51" s="20" t="s">
        <v>44</v>
      </c>
      <c r="B51" s="21" t="str">
        <f t="shared" si="1"/>
        <v>Rate of IPT initiation from TB compartment  Uninfected, not on IPT and HIV compartment  PLHIV not on ART, CD4&gt;200 for gender Female under policy Community ART + IPT</v>
      </c>
      <c r="C51" s="8" t="s">
        <v>37</v>
      </c>
      <c r="D51" s="8" t="s">
        <v>38</v>
      </c>
      <c r="E51" s="8">
        <v>1</v>
      </c>
      <c r="G51" s="9">
        <v>2</v>
      </c>
      <c r="H51" s="9">
        <v>2</v>
      </c>
      <c r="I51" s="9">
        <v>3</v>
      </c>
      <c r="J51" s="9" t="str">
        <f t="shared" si="0"/>
        <v>kappa_1,2,2(3)</v>
      </c>
      <c r="K51" s="9" t="s">
        <v>380</v>
      </c>
      <c r="L51" s="9">
        <f t="shared" si="3"/>
        <v>0.6825</v>
      </c>
      <c r="O51" s="40" t="s">
        <v>42</v>
      </c>
      <c r="P51" s="41" t="s">
        <v>616</v>
      </c>
      <c r="Q51" s="42" t="s">
        <v>314</v>
      </c>
    </row>
    <row r="52" spans="1:17" ht="68" x14ac:dyDescent="0.2">
      <c r="A52" s="20" t="s">
        <v>51</v>
      </c>
      <c r="B52" s="21" t="str">
        <f t="shared" ref="B52:B83" si="4">CONCATENATE("Rate of IPT initiation from TB compartment ",VLOOKUP(E52,TB_SET,2)," and HIV compartment ",VLOOKUP(G52,HIV_SET,2)," for gender ",VLOOKUP(H52,G_SET,2), " under policy ", VLOOKUP(I52, P_SET,2))</f>
        <v>Rate of IPT initiation from TB compartment  LTBI, infected recently (at risk for rapid progression) and HIV compartment  PLHIV not on ART, CD4&gt;200 for gender Male under policy Community ART + IPT</v>
      </c>
      <c r="C52" s="8" t="s">
        <v>37</v>
      </c>
      <c r="D52" s="8" t="s">
        <v>38</v>
      </c>
      <c r="E52" s="8">
        <v>3</v>
      </c>
      <c r="G52" s="9">
        <v>2</v>
      </c>
      <c r="H52" s="9">
        <v>1</v>
      </c>
      <c r="I52" s="9">
        <v>3</v>
      </c>
      <c r="J52" s="9" t="str">
        <f t="shared" si="0"/>
        <v>kappa_3,2,1(3)</v>
      </c>
      <c r="K52" s="9" t="s">
        <v>401</v>
      </c>
      <c r="L52" s="9">
        <f t="shared" si="3"/>
        <v>0.6825</v>
      </c>
      <c r="O52" s="40" t="s">
        <v>42</v>
      </c>
      <c r="P52" s="41" t="s">
        <v>617</v>
      </c>
      <c r="Q52" s="42" t="s">
        <v>314</v>
      </c>
    </row>
    <row r="53" spans="1:17" ht="68" x14ac:dyDescent="0.2">
      <c r="A53" s="20" t="s">
        <v>53</v>
      </c>
      <c r="B53" s="21" t="str">
        <f t="shared" si="4"/>
        <v>Rate of IPT initiation from TB compartment  LTBI, infected recently (at risk for rapid progression) and HIV compartment  PLHIV not on ART, CD4&gt;200 for gender Female under policy Community ART + IPT</v>
      </c>
      <c r="C53" s="8" t="s">
        <v>37</v>
      </c>
      <c r="D53" s="8" t="s">
        <v>38</v>
      </c>
      <c r="E53" s="8">
        <v>3</v>
      </c>
      <c r="G53" s="9">
        <v>2</v>
      </c>
      <c r="H53" s="9">
        <v>2</v>
      </c>
      <c r="I53" s="9">
        <v>3</v>
      </c>
      <c r="J53" s="9" t="str">
        <f t="shared" si="0"/>
        <v>kappa_3,2,2(3)</v>
      </c>
      <c r="K53" s="9" t="s">
        <v>404</v>
      </c>
      <c r="L53" s="9">
        <f t="shared" si="3"/>
        <v>0.6825</v>
      </c>
      <c r="O53" s="40" t="s">
        <v>42</v>
      </c>
      <c r="P53" s="41" t="s">
        <v>617</v>
      </c>
      <c r="Q53" s="42" t="s">
        <v>314</v>
      </c>
    </row>
    <row r="54" spans="1:17" ht="51" x14ac:dyDescent="0.2">
      <c r="A54" s="20" t="s">
        <v>60</v>
      </c>
      <c r="B54" s="21" t="str">
        <f t="shared" si="4"/>
        <v>Rate of IPT initiation from TB compartment  LTBI, infected remotely and HIV compartment  PLHIV not on ART, CD4&gt;200 for gender Male under policy Community ART + IPT</v>
      </c>
      <c r="C54" s="8" t="s">
        <v>37</v>
      </c>
      <c r="D54" s="8" t="s">
        <v>38</v>
      </c>
      <c r="E54" s="8">
        <v>4</v>
      </c>
      <c r="G54" s="9">
        <v>2</v>
      </c>
      <c r="H54" s="9">
        <v>1</v>
      </c>
      <c r="I54" s="9">
        <v>3</v>
      </c>
      <c r="J54" s="9" t="str">
        <f t="shared" si="0"/>
        <v>kappa_4,2,1(3)</v>
      </c>
      <c r="K54" s="9" t="s">
        <v>425</v>
      </c>
      <c r="L54" s="9">
        <f t="shared" si="3"/>
        <v>0.6825</v>
      </c>
      <c r="O54" s="40" t="s">
        <v>42</v>
      </c>
      <c r="P54" s="41" t="s">
        <v>614</v>
      </c>
      <c r="Q54" s="42" t="s">
        <v>314</v>
      </c>
    </row>
    <row r="55" spans="1:17" ht="51" x14ac:dyDescent="0.2">
      <c r="A55" s="20" t="s">
        <v>61</v>
      </c>
      <c r="B55" s="21" t="str">
        <f t="shared" si="4"/>
        <v>Rate of IPT initiation from TB compartment  LTBI, infected remotely and HIV compartment  PLHIV not on ART, CD4&gt;200 for gender Female under policy Community ART + IPT</v>
      </c>
      <c r="C55" s="8" t="s">
        <v>37</v>
      </c>
      <c r="D55" s="8" t="s">
        <v>38</v>
      </c>
      <c r="E55" s="8">
        <v>4</v>
      </c>
      <c r="G55" s="9">
        <v>2</v>
      </c>
      <c r="H55" s="9">
        <v>2</v>
      </c>
      <c r="I55" s="9">
        <v>3</v>
      </c>
      <c r="J55" s="9" t="str">
        <f t="shared" si="0"/>
        <v>kappa_4,2,2(3)</v>
      </c>
      <c r="K55" s="9" t="s">
        <v>428</v>
      </c>
      <c r="L55" s="9">
        <f t="shared" si="3"/>
        <v>0.6825</v>
      </c>
      <c r="O55" s="40" t="s">
        <v>42</v>
      </c>
      <c r="P55" s="41" t="s">
        <v>614</v>
      </c>
      <c r="Q55" s="42" t="s">
        <v>314</v>
      </c>
    </row>
    <row r="56" spans="1:17" ht="51" x14ac:dyDescent="0.2">
      <c r="A56" s="20" t="s">
        <v>97</v>
      </c>
      <c r="B56" s="21" t="str">
        <f t="shared" si="4"/>
        <v>Rate of IPT initiation from TB compartment  Uninfected, not on IPT and HIV compartment  PLHIV not on ART, CD4≤200 for gender Male under policy Standard (baseline)</v>
      </c>
      <c r="C56" s="8" t="s">
        <v>37</v>
      </c>
      <c r="D56" s="8" t="s">
        <v>38</v>
      </c>
      <c r="E56" s="8">
        <v>1</v>
      </c>
      <c r="G56" s="9">
        <v>3</v>
      </c>
      <c r="H56" s="9">
        <v>1</v>
      </c>
      <c r="I56" s="9">
        <v>1</v>
      </c>
      <c r="J56" s="9" t="str">
        <f t="shared" si="0"/>
        <v>kappa_1,3,1(1)</v>
      </c>
      <c r="K56" s="9" t="s">
        <v>381</v>
      </c>
      <c r="L56" s="9">
        <f>0.06*0.06</f>
        <v>3.5999999999999999E-3</v>
      </c>
      <c r="O56" s="40" t="s">
        <v>42</v>
      </c>
      <c r="P56" s="41"/>
      <c r="Q56" s="42" t="s">
        <v>314</v>
      </c>
    </row>
    <row r="57" spans="1:17" ht="51" x14ac:dyDescent="0.2">
      <c r="A57" s="20" t="s">
        <v>98</v>
      </c>
      <c r="B57" s="21" t="str">
        <f t="shared" si="4"/>
        <v>Rate of IPT initiation from TB compartment  Uninfected, not on IPT and HIV compartment  PLHIV not on ART, CD4≤200 for gender Female under policy Standard (baseline)</v>
      </c>
      <c r="C57" s="8" t="s">
        <v>37</v>
      </c>
      <c r="D57" s="8" t="s">
        <v>38</v>
      </c>
      <c r="E57" s="8">
        <v>1</v>
      </c>
      <c r="G57" s="9">
        <v>3</v>
      </c>
      <c r="H57" s="9">
        <v>2</v>
      </c>
      <c r="I57" s="9">
        <v>1</v>
      </c>
      <c r="J57" s="9" t="str">
        <f t="shared" si="0"/>
        <v>kappa_1,3,2(1)</v>
      </c>
      <c r="K57" s="9" t="s">
        <v>384</v>
      </c>
      <c r="L57" s="9">
        <f>0.06*0.06</f>
        <v>3.5999999999999999E-3</v>
      </c>
      <c r="O57" s="40" t="s">
        <v>42</v>
      </c>
      <c r="P57" s="41"/>
      <c r="Q57" s="42" t="s">
        <v>314</v>
      </c>
    </row>
    <row r="58" spans="1:17" ht="68" x14ac:dyDescent="0.2">
      <c r="A58" s="20" t="s">
        <v>105</v>
      </c>
      <c r="B58" s="21" t="str">
        <f t="shared" si="4"/>
        <v>Rate of IPT initiation from TB compartment  LTBI, infected recently (at risk for rapid progression) and HIV compartment  PLHIV not on ART, CD4≤200 for gender Male under policy Standard (baseline)</v>
      </c>
      <c r="C58" s="8" t="s">
        <v>37</v>
      </c>
      <c r="D58" s="8" t="s">
        <v>38</v>
      </c>
      <c r="E58" s="8">
        <v>3</v>
      </c>
      <c r="G58" s="9">
        <v>3</v>
      </c>
      <c r="H58" s="9">
        <v>1</v>
      </c>
      <c r="I58" s="9">
        <v>1</v>
      </c>
      <c r="J58" s="9" t="str">
        <f t="shared" si="0"/>
        <v>kappa_3,3,1(1)</v>
      </c>
      <c r="K58" s="9" t="s">
        <v>405</v>
      </c>
      <c r="L58" s="9">
        <f>0.06*0.06</f>
        <v>3.5999999999999999E-3</v>
      </c>
      <c r="O58" s="40" t="s">
        <v>42</v>
      </c>
      <c r="P58" s="41"/>
      <c r="Q58" s="42" t="s">
        <v>314</v>
      </c>
    </row>
    <row r="59" spans="1:17" ht="68" x14ac:dyDescent="0.2">
      <c r="A59" s="20" t="s">
        <v>106</v>
      </c>
      <c r="B59" s="21" t="str">
        <f t="shared" si="4"/>
        <v>Rate of IPT initiation from TB compartment  LTBI, infected recently (at risk for rapid progression) and HIV compartment  PLHIV not on ART, CD4≤200 for gender Female under policy Standard (baseline)</v>
      </c>
      <c r="C59" s="8" t="s">
        <v>37</v>
      </c>
      <c r="D59" s="8" t="s">
        <v>38</v>
      </c>
      <c r="E59" s="8">
        <v>3</v>
      </c>
      <c r="G59" s="9">
        <v>3</v>
      </c>
      <c r="H59" s="9">
        <v>2</v>
      </c>
      <c r="I59" s="9">
        <v>1</v>
      </c>
      <c r="J59" s="9" t="str">
        <f t="shared" si="0"/>
        <v>kappa_3,3,2(1)</v>
      </c>
      <c r="K59" s="9" t="s">
        <v>408</v>
      </c>
      <c r="L59" s="9">
        <f>0.06*0.06</f>
        <v>3.5999999999999999E-3</v>
      </c>
      <c r="O59" s="40" t="s">
        <v>42</v>
      </c>
      <c r="P59" s="41"/>
      <c r="Q59" s="42" t="s">
        <v>314</v>
      </c>
    </row>
    <row r="60" spans="1:17" ht="51" x14ac:dyDescent="0.2">
      <c r="A60" s="20" t="s">
        <v>113</v>
      </c>
      <c r="B60" s="21" t="str">
        <f t="shared" si="4"/>
        <v>Rate of IPT initiation from TB compartment  LTBI, infected remotely and HIV compartment  PLHIV not on ART, CD4≤200 for gender Male under policy Standard (baseline)</v>
      </c>
      <c r="C60" s="8" t="s">
        <v>37</v>
      </c>
      <c r="D60" s="8" t="s">
        <v>38</v>
      </c>
      <c r="E60" s="8">
        <v>4</v>
      </c>
      <c r="G60" s="9">
        <v>3</v>
      </c>
      <c r="H60" s="9">
        <v>1</v>
      </c>
      <c r="I60" s="9">
        <v>1</v>
      </c>
      <c r="J60" s="9" t="str">
        <f t="shared" si="0"/>
        <v>kappa_4,3,1(1)</v>
      </c>
      <c r="K60" s="9" t="s">
        <v>429</v>
      </c>
      <c r="L60" s="59">
        <v>3.5999999999999999E-3</v>
      </c>
      <c r="O60" s="40" t="s">
        <v>42</v>
      </c>
      <c r="P60" s="41" t="s">
        <v>613</v>
      </c>
      <c r="Q60" s="42" t="s">
        <v>314</v>
      </c>
    </row>
    <row r="61" spans="1:17" ht="51" x14ac:dyDescent="0.2">
      <c r="A61" s="20" t="s">
        <v>114</v>
      </c>
      <c r="B61" s="21" t="str">
        <f t="shared" si="4"/>
        <v>Rate of IPT initiation from TB compartment  LTBI, infected remotely and HIV compartment  PLHIV not on ART, CD4≤200 for gender Female under policy Standard (baseline)</v>
      </c>
      <c r="C61" s="8" t="s">
        <v>37</v>
      </c>
      <c r="D61" s="8" t="s">
        <v>38</v>
      </c>
      <c r="E61" s="8">
        <v>4</v>
      </c>
      <c r="G61" s="9">
        <v>3</v>
      </c>
      <c r="H61" s="9">
        <v>2</v>
      </c>
      <c r="I61" s="9">
        <v>1</v>
      </c>
      <c r="J61" s="9" t="str">
        <f t="shared" si="0"/>
        <v>kappa_4,3,2(1)</v>
      </c>
      <c r="K61" s="9" t="s">
        <v>432</v>
      </c>
      <c r="L61" s="59">
        <v>3.5999999999999999E-3</v>
      </c>
      <c r="O61" s="40" t="s">
        <v>42</v>
      </c>
      <c r="P61" s="41" t="s">
        <v>613</v>
      </c>
      <c r="Q61" s="42" t="s">
        <v>314</v>
      </c>
    </row>
    <row r="62" spans="1:17" ht="112" x14ac:dyDescent="0.2">
      <c r="A62" s="20" t="s">
        <v>72</v>
      </c>
      <c r="B62" s="21" t="str">
        <f t="shared" si="4"/>
        <v>Rate of IPT initiation from TB compartment  Uninfected, not on IPT and HIV compartment  PLHIV not on ART, CD4≤200 for gender Male under policy Community ART</v>
      </c>
      <c r="C62" s="8" t="s">
        <v>37</v>
      </c>
      <c r="D62" s="8" t="s">
        <v>38</v>
      </c>
      <c r="E62" s="8">
        <v>1</v>
      </c>
      <c r="G62" s="9">
        <v>3</v>
      </c>
      <c r="H62" s="9">
        <v>1</v>
      </c>
      <c r="I62" s="9">
        <v>2</v>
      </c>
      <c r="J62" s="9" t="str">
        <f t="shared" si="0"/>
        <v>kappa_1,3,1(2)</v>
      </c>
      <c r="K62" s="9" t="s">
        <v>382</v>
      </c>
      <c r="L62" s="9">
        <f>0.06*0.06</f>
        <v>3.5999999999999999E-3</v>
      </c>
      <c r="O62" s="40" t="s">
        <v>42</v>
      </c>
      <c r="P62" s="41" t="s">
        <v>70</v>
      </c>
      <c r="Q62" s="42" t="s">
        <v>314</v>
      </c>
    </row>
    <row r="63" spans="1:17" ht="112" x14ac:dyDescent="0.2">
      <c r="A63" s="20" t="s">
        <v>73</v>
      </c>
      <c r="B63" s="21" t="str">
        <f t="shared" si="4"/>
        <v>Rate of IPT initiation from TB compartment  Uninfected, not on IPT and HIV compartment  PLHIV not on ART, CD4≤200 for gender Female under policy Community ART</v>
      </c>
      <c r="C63" s="8" t="s">
        <v>37</v>
      </c>
      <c r="D63" s="8" t="s">
        <v>38</v>
      </c>
      <c r="E63" s="8">
        <v>1</v>
      </c>
      <c r="G63" s="9">
        <v>3</v>
      </c>
      <c r="H63" s="9">
        <v>2</v>
      </c>
      <c r="I63" s="9">
        <v>2</v>
      </c>
      <c r="J63" s="9" t="str">
        <f t="shared" si="0"/>
        <v>kappa_1,3,2(2)</v>
      </c>
      <c r="K63" s="9" t="s">
        <v>385</v>
      </c>
      <c r="L63" s="9">
        <f>0.06*0.06</f>
        <v>3.5999999999999999E-3</v>
      </c>
      <c r="O63" s="40" t="s">
        <v>42</v>
      </c>
      <c r="P63" s="41" t="s">
        <v>70</v>
      </c>
      <c r="Q63" s="42" t="s">
        <v>314</v>
      </c>
    </row>
    <row r="64" spans="1:17" ht="68" x14ac:dyDescent="0.2">
      <c r="A64" s="20" t="s">
        <v>80</v>
      </c>
      <c r="B64" s="21" t="str">
        <f t="shared" si="4"/>
        <v>Rate of IPT initiation from TB compartment  LTBI, infected recently (at risk for rapid progression) and HIV compartment  PLHIV not on ART, CD4≤200 for gender Male under policy Community ART</v>
      </c>
      <c r="C64" s="8" t="s">
        <v>37</v>
      </c>
      <c r="D64" s="8" t="s">
        <v>38</v>
      </c>
      <c r="E64" s="8">
        <v>3</v>
      </c>
      <c r="G64" s="9">
        <v>3</v>
      </c>
      <c r="H64" s="9">
        <v>1</v>
      </c>
      <c r="I64" s="9">
        <v>2</v>
      </c>
      <c r="J64" s="9" t="str">
        <f t="shared" si="0"/>
        <v>kappa_3,3,1(2)</v>
      </c>
      <c r="K64" s="9" t="s">
        <v>406</v>
      </c>
      <c r="L64" s="9">
        <f>0.06*0.06</f>
        <v>3.5999999999999999E-3</v>
      </c>
      <c r="O64" s="40" t="s">
        <v>42</v>
      </c>
      <c r="P64" s="41"/>
      <c r="Q64" s="42" t="s">
        <v>314</v>
      </c>
    </row>
    <row r="65" spans="1:17" ht="68" x14ac:dyDescent="0.2">
      <c r="A65" s="20" t="s">
        <v>81</v>
      </c>
      <c r="B65" s="21" t="str">
        <f t="shared" si="4"/>
        <v>Rate of IPT initiation from TB compartment  LTBI, infected recently (at risk for rapid progression) and HIV compartment  PLHIV not on ART, CD4≤200 for gender Female under policy Community ART</v>
      </c>
      <c r="C65" s="8" t="s">
        <v>37</v>
      </c>
      <c r="D65" s="8" t="s">
        <v>38</v>
      </c>
      <c r="E65" s="8">
        <v>3</v>
      </c>
      <c r="G65" s="9">
        <v>3</v>
      </c>
      <c r="H65" s="9">
        <v>2</v>
      </c>
      <c r="I65" s="9">
        <v>2</v>
      </c>
      <c r="J65" s="9" t="str">
        <f t="shared" si="0"/>
        <v>kappa_3,3,2(2)</v>
      </c>
      <c r="K65" s="9" t="s">
        <v>409</v>
      </c>
      <c r="L65" s="9">
        <f>0.06*0.06</f>
        <v>3.5999999999999999E-3</v>
      </c>
      <c r="O65" s="40" t="s">
        <v>42</v>
      </c>
      <c r="P65" s="41"/>
      <c r="Q65" s="42" t="s">
        <v>314</v>
      </c>
    </row>
    <row r="66" spans="1:17" ht="51" x14ac:dyDescent="0.2">
      <c r="A66" s="20" t="s">
        <v>89</v>
      </c>
      <c r="B66" s="21" t="str">
        <f t="shared" si="4"/>
        <v>Rate of IPT initiation from TB compartment  LTBI, infected remotely and HIV compartment  PLHIV not on ART, CD4≤200 for gender Male under policy Community ART</v>
      </c>
      <c r="C66" s="8" t="s">
        <v>37</v>
      </c>
      <c r="D66" s="8" t="s">
        <v>38</v>
      </c>
      <c r="E66" s="8">
        <v>4</v>
      </c>
      <c r="G66" s="9">
        <v>3</v>
      </c>
      <c r="H66" s="9">
        <v>1</v>
      </c>
      <c r="I66" s="9">
        <v>2</v>
      </c>
      <c r="J66" s="9" t="str">
        <f t="shared" si="0"/>
        <v>kappa_4,3,1(2)</v>
      </c>
      <c r="K66" s="9" t="s">
        <v>430</v>
      </c>
      <c r="L66" s="59">
        <v>3.5999999999999999E-3</v>
      </c>
      <c r="O66" s="40" t="s">
        <v>42</v>
      </c>
      <c r="P66" s="41" t="s">
        <v>613</v>
      </c>
      <c r="Q66" s="42" t="s">
        <v>314</v>
      </c>
    </row>
    <row r="67" spans="1:17" ht="51" x14ac:dyDescent="0.2">
      <c r="A67" s="20" t="s">
        <v>90</v>
      </c>
      <c r="B67" s="21" t="str">
        <f t="shared" si="4"/>
        <v>Rate of IPT initiation from TB compartment  LTBI, infected remotely and HIV compartment  PLHIV not on ART, CD4≤200 for gender Female under policy Community ART</v>
      </c>
      <c r="C67" s="8" t="s">
        <v>37</v>
      </c>
      <c r="D67" s="8" t="s">
        <v>38</v>
      </c>
      <c r="E67" s="8">
        <v>4</v>
      </c>
      <c r="G67" s="9">
        <v>3</v>
      </c>
      <c r="H67" s="9">
        <v>2</v>
      </c>
      <c r="I67" s="9">
        <v>2</v>
      </c>
      <c r="J67" s="9" t="str">
        <f t="shared" si="0"/>
        <v>kappa_4,3,2(2)</v>
      </c>
      <c r="K67" s="9" t="s">
        <v>433</v>
      </c>
      <c r="L67" s="59">
        <v>3.5999999999999999E-3</v>
      </c>
      <c r="O67" s="40" t="s">
        <v>42</v>
      </c>
      <c r="P67" s="41" t="s">
        <v>613</v>
      </c>
      <c r="Q67" s="42" t="s">
        <v>314</v>
      </c>
    </row>
    <row r="68" spans="1:17" ht="51" x14ac:dyDescent="0.2">
      <c r="A68" s="20" t="s">
        <v>45</v>
      </c>
      <c r="B68" s="21" t="str">
        <f t="shared" si="4"/>
        <v>Rate of IPT initiation from TB compartment  Uninfected, not on IPT and HIV compartment  PLHIV not on ART, CD4≤200 for gender Male under policy Community ART + IPT</v>
      </c>
      <c r="C68" s="8" t="s">
        <v>37</v>
      </c>
      <c r="D68" s="8" t="s">
        <v>38</v>
      </c>
      <c r="E68" s="8">
        <v>1</v>
      </c>
      <c r="G68" s="9">
        <v>3</v>
      </c>
      <c r="H68" s="9">
        <v>1</v>
      </c>
      <c r="I68" s="9">
        <v>3</v>
      </c>
      <c r="J68" s="9" t="str">
        <f t="shared" si="0"/>
        <v>kappa_1,3,1(3)</v>
      </c>
      <c r="K68" s="9" t="s">
        <v>383</v>
      </c>
      <c r="L68" s="59">
        <v>0.6825</v>
      </c>
      <c r="O68" s="40" t="s">
        <v>42</v>
      </c>
      <c r="P68" s="41" t="s">
        <v>43</v>
      </c>
      <c r="Q68" s="42" t="s">
        <v>314</v>
      </c>
    </row>
    <row r="69" spans="1:17" ht="51" x14ac:dyDescent="0.2">
      <c r="A69" s="20" t="s">
        <v>46</v>
      </c>
      <c r="B69" s="21" t="str">
        <f t="shared" si="4"/>
        <v>Rate of IPT initiation from TB compartment  Uninfected, not on IPT and HIV compartment  PLHIV not on ART, CD4≤200 for gender Female under policy Community ART + IPT</v>
      </c>
      <c r="C69" s="8" t="s">
        <v>37</v>
      </c>
      <c r="D69" s="8" t="s">
        <v>38</v>
      </c>
      <c r="E69" s="8">
        <v>1</v>
      </c>
      <c r="G69" s="9">
        <v>3</v>
      </c>
      <c r="H69" s="9">
        <v>2</v>
      </c>
      <c r="I69" s="9">
        <v>3</v>
      </c>
      <c r="J69" s="9" t="str">
        <f t="shared" si="0"/>
        <v>kappa_1,3,2(3)</v>
      </c>
      <c r="K69" s="9" t="s">
        <v>386</v>
      </c>
      <c r="L69" s="59">
        <v>0.6825</v>
      </c>
      <c r="O69" s="40" t="s">
        <v>42</v>
      </c>
      <c r="P69" s="41" t="s">
        <v>43</v>
      </c>
      <c r="Q69" s="42" t="s">
        <v>314</v>
      </c>
    </row>
    <row r="70" spans="1:17" ht="68" x14ac:dyDescent="0.2">
      <c r="A70" s="20" t="s">
        <v>54</v>
      </c>
      <c r="B70" s="21" t="str">
        <f t="shared" si="4"/>
        <v>Rate of IPT initiation from TB compartment  LTBI, infected recently (at risk for rapid progression) and HIV compartment  PLHIV not on ART, CD4≤200 for gender Male under policy Community ART + IPT</v>
      </c>
      <c r="C70" s="8" t="s">
        <v>37</v>
      </c>
      <c r="D70" s="8" t="s">
        <v>38</v>
      </c>
      <c r="E70" s="8">
        <v>3</v>
      </c>
      <c r="G70" s="9">
        <v>3</v>
      </c>
      <c r="H70" s="9">
        <v>1</v>
      </c>
      <c r="I70" s="9">
        <v>3</v>
      </c>
      <c r="J70" s="9" t="str">
        <f t="shared" ref="J70:J133" si="5">CONCATENATE(C70, "_", E70, IF(E70&lt;&gt;"",",",""), F70, IF(F70&lt;&gt;"",",",""),  G70, IF(G70&lt;&gt;"",",",""),  H70, IF(I70&lt;&gt;"","(",""), I70, IF(I70&lt;&gt;"",")",""))</f>
        <v>kappa_3,3,1(3)</v>
      </c>
      <c r="K70" s="9" t="s">
        <v>407</v>
      </c>
      <c r="L70" s="59">
        <v>0.6825</v>
      </c>
      <c r="O70" s="40" t="s">
        <v>42</v>
      </c>
      <c r="P70" s="41" t="s">
        <v>52</v>
      </c>
      <c r="Q70" s="42" t="s">
        <v>314</v>
      </c>
    </row>
    <row r="71" spans="1:17" ht="68" x14ac:dyDescent="0.2">
      <c r="A71" s="20" t="s">
        <v>55</v>
      </c>
      <c r="B71" s="21" t="str">
        <f t="shared" si="4"/>
        <v>Rate of IPT initiation from TB compartment  LTBI, infected recently (at risk for rapid progression) and HIV compartment  PLHIV not on ART, CD4≤200 for gender Female under policy Community ART + IPT</v>
      </c>
      <c r="C71" s="8" t="s">
        <v>37</v>
      </c>
      <c r="D71" s="8" t="s">
        <v>38</v>
      </c>
      <c r="E71" s="8">
        <v>3</v>
      </c>
      <c r="G71" s="9">
        <v>3</v>
      </c>
      <c r="H71" s="9">
        <v>2</v>
      </c>
      <c r="I71" s="9">
        <v>3</v>
      </c>
      <c r="J71" s="9" t="str">
        <f t="shared" si="5"/>
        <v>kappa_3,3,2(3)</v>
      </c>
      <c r="K71" s="9" t="s">
        <v>410</v>
      </c>
      <c r="L71" s="59">
        <v>0.6825</v>
      </c>
      <c r="O71" s="40" t="s">
        <v>42</v>
      </c>
      <c r="P71" s="41" t="s">
        <v>52</v>
      </c>
      <c r="Q71" s="42" t="s">
        <v>314</v>
      </c>
    </row>
    <row r="72" spans="1:17" ht="51" x14ac:dyDescent="0.2">
      <c r="A72" s="20" t="s">
        <v>62</v>
      </c>
      <c r="B72" s="21" t="str">
        <f t="shared" si="4"/>
        <v>Rate of IPT initiation from TB compartment  LTBI, infected remotely and HIV compartment  PLHIV not on ART, CD4≤200 for gender Male under policy Community ART + IPT</v>
      </c>
      <c r="C72" s="8" t="s">
        <v>37</v>
      </c>
      <c r="D72" s="8" t="s">
        <v>38</v>
      </c>
      <c r="E72" s="8">
        <v>4</v>
      </c>
      <c r="G72" s="9">
        <v>3</v>
      </c>
      <c r="H72" s="9">
        <v>1</v>
      </c>
      <c r="I72" s="9">
        <v>3</v>
      </c>
      <c r="J72" s="9" t="str">
        <f t="shared" si="5"/>
        <v>kappa_4,3,1(3)</v>
      </c>
      <c r="K72" s="9" t="s">
        <v>431</v>
      </c>
      <c r="L72" s="59">
        <v>0.6825</v>
      </c>
      <c r="O72" s="40" t="s">
        <v>42</v>
      </c>
      <c r="P72" s="41" t="s">
        <v>614</v>
      </c>
      <c r="Q72" s="42" t="s">
        <v>314</v>
      </c>
    </row>
    <row r="73" spans="1:17" ht="51" x14ac:dyDescent="0.2">
      <c r="A73" s="20" t="s">
        <v>63</v>
      </c>
      <c r="B73" s="21" t="str">
        <f t="shared" si="4"/>
        <v>Rate of IPT initiation from TB compartment  LTBI, infected remotely and HIV compartment  PLHIV not on ART, CD4≤200 for gender Female under policy Community ART + IPT</v>
      </c>
      <c r="C73" s="8" t="s">
        <v>37</v>
      </c>
      <c r="D73" s="8" t="s">
        <v>38</v>
      </c>
      <c r="E73" s="8">
        <v>4</v>
      </c>
      <c r="G73" s="9">
        <v>3</v>
      </c>
      <c r="H73" s="9">
        <v>2</v>
      </c>
      <c r="I73" s="9">
        <v>3</v>
      </c>
      <c r="J73" s="9" t="str">
        <f t="shared" si="5"/>
        <v>kappa_4,3,2(3)</v>
      </c>
      <c r="K73" s="9" t="s">
        <v>434</v>
      </c>
      <c r="L73" s="59">
        <v>0.6825</v>
      </c>
      <c r="O73" s="40" t="s">
        <v>42</v>
      </c>
      <c r="P73" s="41" t="s">
        <v>614</v>
      </c>
      <c r="Q73" s="42" t="s">
        <v>314</v>
      </c>
    </row>
    <row r="74" spans="1:17" ht="51" x14ac:dyDescent="0.2">
      <c r="A74" s="20" t="s">
        <v>99</v>
      </c>
      <c r="B74" s="21" t="str">
        <f t="shared" si="4"/>
        <v>Rate of IPT initiation from TB compartment  Uninfected, not on IPT and HIV compartment  PLHIV and on ART for gender Male under policy Standard (baseline)</v>
      </c>
      <c r="C74" s="8" t="s">
        <v>37</v>
      </c>
      <c r="D74" s="8" t="s">
        <v>38</v>
      </c>
      <c r="E74" s="8">
        <v>1</v>
      </c>
      <c r="G74" s="9">
        <v>4</v>
      </c>
      <c r="H74" s="9">
        <v>1</v>
      </c>
      <c r="I74" s="9">
        <v>1</v>
      </c>
      <c r="J74" s="9" t="str">
        <f t="shared" si="5"/>
        <v>kappa_1,4,1(1)</v>
      </c>
      <c r="K74" s="9" t="s">
        <v>387</v>
      </c>
      <c r="L74" s="59">
        <v>3.5999999999999999E-3</v>
      </c>
      <c r="O74" s="40" t="s">
        <v>42</v>
      </c>
      <c r="P74" s="41"/>
      <c r="Q74" s="42" t="s">
        <v>314</v>
      </c>
    </row>
    <row r="75" spans="1:17" ht="51" x14ac:dyDescent="0.2">
      <c r="A75" s="20" t="s">
        <v>100</v>
      </c>
      <c r="B75" s="21" t="str">
        <f t="shared" si="4"/>
        <v>Rate of IPT initiation from TB compartment  Uninfected, not on IPT and HIV compartment  PLHIV and on ART for gender Female under policy Standard (baseline)</v>
      </c>
      <c r="C75" s="8" t="s">
        <v>37</v>
      </c>
      <c r="D75" s="8" t="s">
        <v>38</v>
      </c>
      <c r="E75" s="8">
        <v>1</v>
      </c>
      <c r="G75" s="9">
        <v>4</v>
      </c>
      <c r="H75" s="9">
        <v>2</v>
      </c>
      <c r="I75" s="9">
        <v>1</v>
      </c>
      <c r="J75" s="9" t="str">
        <f t="shared" si="5"/>
        <v>kappa_1,4,2(1)</v>
      </c>
      <c r="K75" s="9" t="s">
        <v>390</v>
      </c>
      <c r="L75" s="59">
        <v>3.5999999999999999E-3</v>
      </c>
      <c r="O75" s="40" t="s">
        <v>42</v>
      </c>
      <c r="P75" s="41"/>
      <c r="Q75" s="42" t="s">
        <v>314</v>
      </c>
    </row>
    <row r="76" spans="1:17" ht="68" x14ac:dyDescent="0.2">
      <c r="A76" s="20" t="s">
        <v>107</v>
      </c>
      <c r="B76" s="21" t="str">
        <f t="shared" si="4"/>
        <v>Rate of IPT initiation from TB compartment  LTBI, infected recently (at risk for rapid progression) and HIV compartment  PLHIV and on ART for gender Male under policy Standard (baseline)</v>
      </c>
      <c r="C76" s="8" t="s">
        <v>37</v>
      </c>
      <c r="D76" s="8" t="s">
        <v>38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5"/>
        <v>kappa_3,4,1(1)</v>
      </c>
      <c r="K76" s="9" t="s">
        <v>411</v>
      </c>
      <c r="L76" s="59">
        <v>3.5999999999999999E-3</v>
      </c>
      <c r="O76" s="40" t="s">
        <v>42</v>
      </c>
      <c r="P76" s="41"/>
      <c r="Q76" s="42" t="s">
        <v>314</v>
      </c>
    </row>
    <row r="77" spans="1:17" ht="68" x14ac:dyDescent="0.2">
      <c r="A77" s="20" t="s">
        <v>108</v>
      </c>
      <c r="B77" s="21" t="str">
        <f t="shared" si="4"/>
        <v>Rate of IPT initiation from TB compartment  LTBI, infected recently (at risk for rapid progression) and HIV compartment  PLHIV and on ART for gender Female under policy Standard (baseline)</v>
      </c>
      <c r="C77" s="8" t="s">
        <v>37</v>
      </c>
      <c r="D77" s="8" t="s">
        <v>38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5"/>
        <v>kappa_3,4,2(1)</v>
      </c>
      <c r="K77" s="9" t="s">
        <v>414</v>
      </c>
      <c r="L77" s="59">
        <v>3.5999999999999999E-3</v>
      </c>
      <c r="O77" s="40" t="s">
        <v>42</v>
      </c>
      <c r="P77" s="41"/>
      <c r="Q77" s="42" t="s">
        <v>314</v>
      </c>
    </row>
    <row r="78" spans="1:17" ht="51" x14ac:dyDescent="0.2">
      <c r="A78" s="20" t="s">
        <v>115</v>
      </c>
      <c r="B78" s="21" t="str">
        <f t="shared" si="4"/>
        <v>Rate of IPT initiation from TB compartment  LTBI, infected remotely and HIV compartment  PLHIV and on ART for gender Male under policy Standard (baseline)</v>
      </c>
      <c r="C78" s="8" t="s">
        <v>37</v>
      </c>
      <c r="D78" s="8" t="s">
        <v>38</v>
      </c>
      <c r="E78" s="8">
        <v>4</v>
      </c>
      <c r="G78" s="9">
        <v>4</v>
      </c>
      <c r="H78" s="9">
        <v>1</v>
      </c>
      <c r="I78" s="9">
        <v>1</v>
      </c>
      <c r="J78" s="9" t="str">
        <f t="shared" si="5"/>
        <v>kappa_4,4,1(1)</v>
      </c>
      <c r="K78" s="9" t="s">
        <v>435</v>
      </c>
      <c r="L78" s="59">
        <v>3.5999999999999999E-3</v>
      </c>
      <c r="O78" s="40" t="s">
        <v>42</v>
      </c>
      <c r="P78" s="41" t="s">
        <v>613</v>
      </c>
      <c r="Q78" s="42" t="s">
        <v>314</v>
      </c>
    </row>
    <row r="79" spans="1:17" ht="51" x14ac:dyDescent="0.2">
      <c r="A79" s="20" t="s">
        <v>116</v>
      </c>
      <c r="B79" s="21" t="str">
        <f t="shared" si="4"/>
        <v>Rate of IPT initiation from TB compartment  LTBI, infected remotely and HIV compartment  PLHIV and on ART for gender Female under policy Standard (baseline)</v>
      </c>
      <c r="C79" s="8" t="s">
        <v>37</v>
      </c>
      <c r="D79" s="8" t="s">
        <v>38</v>
      </c>
      <c r="E79" s="8">
        <v>4</v>
      </c>
      <c r="G79" s="9">
        <v>4</v>
      </c>
      <c r="H79" s="9">
        <v>2</v>
      </c>
      <c r="I79" s="9">
        <v>1</v>
      </c>
      <c r="J79" s="9" t="str">
        <f t="shared" si="5"/>
        <v>kappa_4,4,2(1)</v>
      </c>
      <c r="K79" s="9" t="s">
        <v>438</v>
      </c>
      <c r="L79" s="59">
        <v>3.5999999999999999E-3</v>
      </c>
      <c r="O79" s="40" t="s">
        <v>42</v>
      </c>
      <c r="P79" s="41" t="s">
        <v>613</v>
      </c>
      <c r="Q79" s="42" t="s">
        <v>314</v>
      </c>
    </row>
    <row r="80" spans="1:17" ht="112" x14ac:dyDescent="0.2">
      <c r="A80" s="20" t="s">
        <v>74</v>
      </c>
      <c r="B80" s="21" t="str">
        <f t="shared" si="4"/>
        <v>Rate of IPT initiation from TB compartment  Uninfected, not on IPT and HIV compartment  PLHIV and on ART for gender Male under policy Community ART</v>
      </c>
      <c r="C80" s="8" t="s">
        <v>37</v>
      </c>
      <c r="D80" s="8" t="s">
        <v>38</v>
      </c>
      <c r="E80" s="8">
        <v>1</v>
      </c>
      <c r="G80" s="9">
        <v>4</v>
      </c>
      <c r="H80" s="9">
        <v>1</v>
      </c>
      <c r="I80" s="9">
        <v>2</v>
      </c>
      <c r="J80" s="9" t="str">
        <f t="shared" si="5"/>
        <v>kappa_1,4,1(2)</v>
      </c>
      <c r="K80" s="9" t="s">
        <v>388</v>
      </c>
      <c r="L80" s="59">
        <v>3.5999999999999999E-3</v>
      </c>
      <c r="O80" s="40" t="s">
        <v>42</v>
      </c>
      <c r="P80" s="41" t="s">
        <v>70</v>
      </c>
      <c r="Q80" s="42" t="s">
        <v>314</v>
      </c>
    </row>
    <row r="81" spans="1:17" ht="112" x14ac:dyDescent="0.2">
      <c r="A81" s="20" t="s">
        <v>75</v>
      </c>
      <c r="B81" s="21" t="str">
        <f t="shared" si="4"/>
        <v>Rate of IPT initiation from TB compartment  Uninfected, not on IPT and HIV compartment  PLHIV and on ART for gender Female under policy Community ART</v>
      </c>
      <c r="C81" s="8" t="s">
        <v>37</v>
      </c>
      <c r="D81" s="8" t="s">
        <v>38</v>
      </c>
      <c r="E81" s="8">
        <v>1</v>
      </c>
      <c r="G81" s="9">
        <v>4</v>
      </c>
      <c r="H81" s="9">
        <v>2</v>
      </c>
      <c r="I81" s="9">
        <v>2</v>
      </c>
      <c r="J81" s="9" t="str">
        <f t="shared" si="5"/>
        <v>kappa_1,4,2(2)</v>
      </c>
      <c r="K81" s="9" t="s">
        <v>391</v>
      </c>
      <c r="L81" s="59">
        <v>3.5999999999999999E-3</v>
      </c>
      <c r="O81" s="40" t="s">
        <v>42</v>
      </c>
      <c r="P81" s="41" t="s">
        <v>70</v>
      </c>
      <c r="Q81" s="42" t="s">
        <v>314</v>
      </c>
    </row>
    <row r="82" spans="1:17" ht="68" x14ac:dyDescent="0.2">
      <c r="A82" s="20" t="s">
        <v>82</v>
      </c>
      <c r="B82" s="21" t="str">
        <f t="shared" si="4"/>
        <v>Rate of IPT initiation from TB compartment  LTBI, infected recently (at risk for rapid progression) and HIV compartment  PLHIV and on ART for gender Male under policy Community ART</v>
      </c>
      <c r="C82" s="8" t="s">
        <v>37</v>
      </c>
      <c r="D82" s="8" t="s">
        <v>38</v>
      </c>
      <c r="E82" s="8">
        <v>3</v>
      </c>
      <c r="G82" s="9">
        <v>4</v>
      </c>
      <c r="H82" s="9">
        <v>1</v>
      </c>
      <c r="I82" s="9">
        <v>2</v>
      </c>
      <c r="J82" s="9" t="str">
        <f t="shared" si="5"/>
        <v>kappa_3,4,1(2)</v>
      </c>
      <c r="K82" s="9" t="s">
        <v>412</v>
      </c>
      <c r="L82" s="59">
        <v>3.5999999999999999E-3</v>
      </c>
      <c r="O82" s="40" t="s">
        <v>42</v>
      </c>
      <c r="P82" s="41" t="s">
        <v>613</v>
      </c>
      <c r="Q82" s="42" t="s">
        <v>314</v>
      </c>
    </row>
    <row r="83" spans="1:17" ht="68" x14ac:dyDescent="0.2">
      <c r="A83" s="20" t="s">
        <v>83</v>
      </c>
      <c r="B83" s="21" t="str">
        <f t="shared" si="4"/>
        <v>Rate of IPT initiation from TB compartment  LTBI, infected recently (at risk for rapid progression) and HIV compartment  PLHIV and on ART for gender Female under policy Community ART</v>
      </c>
      <c r="C83" s="8" t="s">
        <v>37</v>
      </c>
      <c r="D83" s="8" t="s">
        <v>38</v>
      </c>
      <c r="E83" s="8">
        <v>3</v>
      </c>
      <c r="G83" s="9">
        <v>4</v>
      </c>
      <c r="H83" s="9">
        <v>2</v>
      </c>
      <c r="I83" s="9">
        <v>2</v>
      </c>
      <c r="J83" s="9" t="str">
        <f t="shared" si="5"/>
        <v>kappa_3,4,2(2)</v>
      </c>
      <c r="K83" s="9" t="s">
        <v>415</v>
      </c>
      <c r="L83" s="59">
        <v>3.5999999999999999E-3</v>
      </c>
      <c r="O83" s="40" t="s">
        <v>42</v>
      </c>
      <c r="P83" s="41" t="s">
        <v>613</v>
      </c>
      <c r="Q83" s="42" t="s">
        <v>314</v>
      </c>
    </row>
    <row r="84" spans="1:17" ht="51" x14ac:dyDescent="0.2">
      <c r="A84" s="20" t="s">
        <v>91</v>
      </c>
      <c r="B84" s="21" t="str">
        <f t="shared" ref="B84:B91" si="6"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PLHIV and on ART for gender Male under policy Community ART</v>
      </c>
      <c r="C84" s="8" t="s">
        <v>37</v>
      </c>
      <c r="D84" s="8" t="s">
        <v>38</v>
      </c>
      <c r="E84" s="8">
        <v>4</v>
      </c>
      <c r="G84" s="9">
        <v>4</v>
      </c>
      <c r="H84" s="9">
        <v>1</v>
      </c>
      <c r="I84" s="9">
        <v>2</v>
      </c>
      <c r="J84" s="9" t="str">
        <f t="shared" si="5"/>
        <v>kappa_4,4,1(2)</v>
      </c>
      <c r="K84" s="9" t="s">
        <v>436</v>
      </c>
      <c r="L84" s="59">
        <v>3.5999999999999999E-3</v>
      </c>
      <c r="O84" s="40" t="s">
        <v>42</v>
      </c>
      <c r="P84" s="41" t="s">
        <v>613</v>
      </c>
      <c r="Q84" s="42" t="s">
        <v>314</v>
      </c>
    </row>
    <row r="85" spans="1:17" ht="51" x14ac:dyDescent="0.2">
      <c r="A85" s="20" t="s">
        <v>92</v>
      </c>
      <c r="B85" s="21" t="str">
        <f t="shared" si="6"/>
        <v>Rate of IPT initiation from TB compartment  LTBI, infected remotely and HIV compartment  PLHIV and on ART for gender Female under policy Community ART</v>
      </c>
      <c r="C85" s="8" t="s">
        <v>37</v>
      </c>
      <c r="D85" s="8" t="s">
        <v>38</v>
      </c>
      <c r="E85" s="8">
        <v>4</v>
      </c>
      <c r="G85" s="9">
        <v>4</v>
      </c>
      <c r="H85" s="9">
        <v>2</v>
      </c>
      <c r="I85" s="9">
        <v>2</v>
      </c>
      <c r="J85" s="9" t="str">
        <f t="shared" si="5"/>
        <v>kappa_4,4,2(2)</v>
      </c>
      <c r="K85" s="9" t="s">
        <v>439</v>
      </c>
      <c r="L85" s="59">
        <v>3.5999999999999999E-3</v>
      </c>
      <c r="O85" s="40" t="s">
        <v>42</v>
      </c>
      <c r="P85" s="41" t="s">
        <v>613</v>
      </c>
      <c r="Q85" s="42" t="s">
        <v>314</v>
      </c>
    </row>
    <row r="86" spans="1:17" ht="51" x14ac:dyDescent="0.2">
      <c r="A86" s="20" t="s">
        <v>47</v>
      </c>
      <c r="B86" s="21" t="str">
        <f t="shared" si="6"/>
        <v>Rate of IPT initiation from TB compartment  Uninfected, not on IPT and HIV compartment  PLHIV and on ART for gender Male under policy Community ART + IPT</v>
      </c>
      <c r="C86" s="8" t="s">
        <v>37</v>
      </c>
      <c r="D86" s="8" t="s">
        <v>38</v>
      </c>
      <c r="E86" s="8">
        <v>1</v>
      </c>
      <c r="G86" s="9">
        <v>4</v>
      </c>
      <c r="H86" s="9">
        <v>1</v>
      </c>
      <c r="I86" s="9">
        <v>3</v>
      </c>
      <c r="J86" s="9" t="str">
        <f t="shared" si="5"/>
        <v>kappa_1,4,1(3)</v>
      </c>
      <c r="K86" s="9" t="s">
        <v>389</v>
      </c>
      <c r="L86" s="59">
        <v>0.6825</v>
      </c>
      <c r="O86" s="40" t="s">
        <v>42</v>
      </c>
      <c r="P86" s="41" t="s">
        <v>43</v>
      </c>
      <c r="Q86" s="42" t="s">
        <v>314</v>
      </c>
    </row>
    <row r="87" spans="1:17" ht="51" x14ac:dyDescent="0.2">
      <c r="A87" s="20" t="s">
        <v>48</v>
      </c>
      <c r="B87" s="21" t="str">
        <f t="shared" si="6"/>
        <v>Rate of IPT initiation from TB compartment  Uninfected, not on IPT and HIV compartment  PLHIV and on ART for gender Female under policy Community ART + IPT</v>
      </c>
      <c r="C87" s="8" t="s">
        <v>37</v>
      </c>
      <c r="D87" s="8" t="s">
        <v>38</v>
      </c>
      <c r="E87" s="8">
        <v>1</v>
      </c>
      <c r="G87" s="9">
        <v>4</v>
      </c>
      <c r="H87" s="9">
        <v>2</v>
      </c>
      <c r="I87" s="9">
        <v>3</v>
      </c>
      <c r="J87" s="9" t="str">
        <f t="shared" si="5"/>
        <v>kappa_1,4,2(3)</v>
      </c>
      <c r="K87" s="9" t="s">
        <v>392</v>
      </c>
      <c r="L87" s="59">
        <v>0.6825</v>
      </c>
      <c r="O87" s="40" t="s">
        <v>42</v>
      </c>
      <c r="P87" s="41" t="s">
        <v>43</v>
      </c>
      <c r="Q87" s="42" t="s">
        <v>314</v>
      </c>
    </row>
    <row r="88" spans="1:17" ht="68" x14ac:dyDescent="0.2">
      <c r="A88" s="20" t="s">
        <v>56</v>
      </c>
      <c r="B88" s="21" t="str">
        <f t="shared" si="6"/>
        <v>Rate of IPT initiation from TB compartment  LTBI, infected recently (at risk for rapid progression) and HIV compartment  PLHIV and on ART for gender Male under policy Community ART + IPT</v>
      </c>
      <c r="C88" s="8" t="s">
        <v>37</v>
      </c>
      <c r="D88" s="8" t="s">
        <v>38</v>
      </c>
      <c r="E88" s="8">
        <v>3</v>
      </c>
      <c r="G88" s="9">
        <v>4</v>
      </c>
      <c r="H88" s="9">
        <v>1</v>
      </c>
      <c r="I88" s="9">
        <v>3</v>
      </c>
      <c r="J88" s="9" t="str">
        <f t="shared" si="5"/>
        <v>kappa_3,4,1(3)</v>
      </c>
      <c r="K88" s="9" t="s">
        <v>413</v>
      </c>
      <c r="L88" s="59">
        <v>0.6825</v>
      </c>
      <c r="O88" s="40" t="s">
        <v>42</v>
      </c>
      <c r="P88" s="41" t="s">
        <v>614</v>
      </c>
      <c r="Q88" s="42" t="s">
        <v>314</v>
      </c>
    </row>
    <row r="89" spans="1:17" ht="68" x14ac:dyDescent="0.2">
      <c r="A89" s="20" t="s">
        <v>57</v>
      </c>
      <c r="B89" s="21" t="str">
        <f t="shared" si="6"/>
        <v>Rate of IPT initiation from TB compartment  LTBI, infected recently (at risk for rapid progression) and HIV compartment  PLHIV and on ART for gender Female under policy Community ART + IPT</v>
      </c>
      <c r="C89" s="8" t="s">
        <v>37</v>
      </c>
      <c r="D89" s="8" t="s">
        <v>38</v>
      </c>
      <c r="E89" s="8">
        <v>3</v>
      </c>
      <c r="G89" s="9">
        <v>4</v>
      </c>
      <c r="H89" s="9">
        <v>2</v>
      </c>
      <c r="I89" s="9">
        <v>3</v>
      </c>
      <c r="J89" s="9" t="str">
        <f t="shared" si="5"/>
        <v>kappa_3,4,2(3)</v>
      </c>
      <c r="K89" s="9" t="s">
        <v>416</v>
      </c>
      <c r="L89" s="59">
        <v>0.6825</v>
      </c>
      <c r="O89" s="40" t="s">
        <v>42</v>
      </c>
      <c r="P89" s="41" t="s">
        <v>614</v>
      </c>
      <c r="Q89" s="42" t="s">
        <v>314</v>
      </c>
    </row>
    <row r="90" spans="1:17" ht="51" x14ac:dyDescent="0.2">
      <c r="A90" s="20" t="s">
        <v>64</v>
      </c>
      <c r="B90" s="21" t="str">
        <f t="shared" si="6"/>
        <v>Rate of IPT initiation from TB compartment  LTBI, infected remotely and HIV compartment  PLHIV and on ART for gender Male under policy Community ART + IPT</v>
      </c>
      <c r="C90" s="8" t="s">
        <v>37</v>
      </c>
      <c r="D90" s="8" t="s">
        <v>38</v>
      </c>
      <c r="E90" s="8">
        <v>4</v>
      </c>
      <c r="G90" s="9">
        <v>4</v>
      </c>
      <c r="H90" s="9">
        <v>1</v>
      </c>
      <c r="I90" s="9">
        <v>3</v>
      </c>
      <c r="J90" s="9" t="str">
        <f t="shared" si="5"/>
        <v>kappa_4,4,1(3)</v>
      </c>
      <c r="K90" s="9" t="s">
        <v>437</v>
      </c>
      <c r="L90" s="59">
        <v>0.6825</v>
      </c>
      <c r="O90" s="40" t="s">
        <v>42</v>
      </c>
      <c r="P90" s="41" t="s">
        <v>614</v>
      </c>
      <c r="Q90" s="42" t="s">
        <v>314</v>
      </c>
    </row>
    <row r="91" spans="1:17" ht="51" x14ac:dyDescent="0.2">
      <c r="A91" s="20" t="s">
        <v>65</v>
      </c>
      <c r="B91" s="21" t="str">
        <f t="shared" si="6"/>
        <v>Rate of IPT initiation from TB compartment  LTBI, infected remotely and HIV compartment  PLHIV and on ART for gender Female under policy Community ART + IPT</v>
      </c>
      <c r="C91" s="8" t="s">
        <v>37</v>
      </c>
      <c r="D91" s="8" t="s">
        <v>38</v>
      </c>
      <c r="E91" s="8">
        <v>4</v>
      </c>
      <c r="G91" s="9">
        <v>4</v>
      </c>
      <c r="H91" s="9">
        <v>2</v>
      </c>
      <c r="I91" s="9">
        <v>3</v>
      </c>
      <c r="J91" s="9" t="str">
        <f t="shared" si="5"/>
        <v>kappa_4,4,2(3)</v>
      </c>
      <c r="K91" s="9" t="s">
        <v>440</v>
      </c>
      <c r="L91" s="59">
        <v>0.6825</v>
      </c>
      <c r="O91" s="40" t="s">
        <v>42</v>
      </c>
      <c r="P91" s="41" t="s">
        <v>614</v>
      </c>
      <c r="Q91" s="42" t="s">
        <v>314</v>
      </c>
    </row>
    <row r="92" spans="1:17" ht="32" x14ac:dyDescent="0.2">
      <c r="A92" s="33" t="s">
        <v>309</v>
      </c>
      <c r="C92" s="8" t="s">
        <v>119</v>
      </c>
      <c r="D92" s="8" t="s">
        <v>38</v>
      </c>
      <c r="E92" s="8"/>
      <c r="J92" s="9" t="str">
        <f t="shared" si="5"/>
        <v>omega_</v>
      </c>
      <c r="K92" s="9" t="s">
        <v>441</v>
      </c>
      <c r="L92" s="9">
        <v>2</v>
      </c>
      <c r="O92" s="40"/>
      <c r="P92" s="41" t="s">
        <v>120</v>
      </c>
      <c r="Q92" s="42" t="s">
        <v>315</v>
      </c>
    </row>
    <row r="93" spans="1:17" ht="48" x14ac:dyDescent="0.2">
      <c r="A93" s="20" t="s">
        <v>121</v>
      </c>
      <c r="B93" s="9" t="s">
        <v>122</v>
      </c>
      <c r="C93" s="8" t="s">
        <v>123</v>
      </c>
      <c r="D93" s="8" t="s">
        <v>38</v>
      </c>
      <c r="E93" s="8">
        <v>34</v>
      </c>
      <c r="J93" s="9" t="str">
        <f t="shared" si="5"/>
        <v>pi_34,</v>
      </c>
      <c r="K93" s="9" t="s">
        <v>442</v>
      </c>
      <c r="L93" s="23">
        <v>0.5</v>
      </c>
      <c r="O93" s="40"/>
      <c r="P93" s="41" t="s">
        <v>124</v>
      </c>
      <c r="Q93" s="42" t="s">
        <v>315</v>
      </c>
    </row>
    <row r="94" spans="1:17" ht="32" x14ac:dyDescent="0.2">
      <c r="A94" s="20" t="s">
        <v>125</v>
      </c>
      <c r="B94" s="9" t="s">
        <v>125</v>
      </c>
      <c r="C94" s="8" t="s">
        <v>123</v>
      </c>
      <c r="D94" s="8" t="s">
        <v>38</v>
      </c>
      <c r="E94" s="8">
        <v>36</v>
      </c>
      <c r="J94" s="9" t="str">
        <f t="shared" si="5"/>
        <v>pi_36,</v>
      </c>
      <c r="K94" s="9" t="s">
        <v>443</v>
      </c>
      <c r="L94" s="23">
        <v>0.05</v>
      </c>
      <c r="O94" s="58"/>
      <c r="P94" s="41" t="s">
        <v>611</v>
      </c>
      <c r="Q94" s="42" t="s">
        <v>315</v>
      </c>
    </row>
    <row r="95" spans="1:17" ht="32" x14ac:dyDescent="0.2">
      <c r="A95" s="20" t="s">
        <v>126</v>
      </c>
      <c r="B95" s="9" t="s">
        <v>125</v>
      </c>
      <c r="C95" s="8" t="s">
        <v>123</v>
      </c>
      <c r="D95" s="8" t="s">
        <v>38</v>
      </c>
      <c r="E95" s="8">
        <v>46</v>
      </c>
      <c r="J95" s="9" t="str">
        <f t="shared" si="5"/>
        <v>pi_46,</v>
      </c>
      <c r="K95" s="9" t="s">
        <v>444</v>
      </c>
      <c r="L95" s="23">
        <v>1E-3</v>
      </c>
      <c r="O95" s="58"/>
      <c r="P95" s="41" t="s">
        <v>612</v>
      </c>
      <c r="Q95" s="42" t="s">
        <v>315</v>
      </c>
    </row>
    <row r="96" spans="1:17" ht="17" x14ac:dyDescent="0.2">
      <c r="A96" s="20" t="s">
        <v>127</v>
      </c>
      <c r="B96" s="9" t="s">
        <v>127</v>
      </c>
      <c r="C96" s="8" t="s">
        <v>123</v>
      </c>
      <c r="D96" s="8" t="s">
        <v>38</v>
      </c>
      <c r="E96" s="8">
        <v>56</v>
      </c>
      <c r="J96" s="9" t="str">
        <f t="shared" si="5"/>
        <v>pi_56,</v>
      </c>
      <c r="K96" s="9" t="s">
        <v>445</v>
      </c>
      <c r="L96" s="23">
        <f>0.0075</f>
        <v>7.4999999999999997E-3</v>
      </c>
      <c r="O96" s="40"/>
      <c r="P96" s="41" t="s">
        <v>638</v>
      </c>
      <c r="Q96" s="42" t="s">
        <v>315</v>
      </c>
    </row>
    <row r="97" spans="1:17" ht="128" x14ac:dyDescent="0.2">
      <c r="A97" s="56" t="s">
        <v>607</v>
      </c>
      <c r="B97" s="9" t="s">
        <v>607</v>
      </c>
      <c r="C97" s="8" t="s">
        <v>123</v>
      </c>
      <c r="D97" s="8" t="s">
        <v>38</v>
      </c>
      <c r="E97" s="8">
        <v>76</v>
      </c>
      <c r="J97" s="9" t="str">
        <f t="shared" si="5"/>
        <v>pi_76,</v>
      </c>
      <c r="K97" s="9" t="s">
        <v>606</v>
      </c>
      <c r="L97" s="23">
        <v>8.0000000000000002E-3</v>
      </c>
      <c r="O97" s="9" t="s">
        <v>638</v>
      </c>
      <c r="P97" s="41" t="s">
        <v>635</v>
      </c>
      <c r="Q97" s="10" t="s">
        <v>314</v>
      </c>
    </row>
    <row r="98" spans="1:17" ht="34" x14ac:dyDescent="0.2">
      <c r="A98" s="22" t="s">
        <v>235</v>
      </c>
      <c r="B98" s="22" t="s">
        <v>235</v>
      </c>
      <c r="C98" s="9" t="s">
        <v>123</v>
      </c>
      <c r="D98" s="9" t="s">
        <v>38</v>
      </c>
      <c r="E98" s="9">
        <v>67</v>
      </c>
      <c r="J98" s="9" t="str">
        <f t="shared" si="5"/>
        <v>pi_67,</v>
      </c>
      <c r="K98" s="9" t="s">
        <v>446</v>
      </c>
      <c r="L98" s="23">
        <v>2</v>
      </c>
      <c r="O98" s="65" t="s">
        <v>636</v>
      </c>
      <c r="P98" s="66" t="s">
        <v>637</v>
      </c>
      <c r="Q98" s="42" t="s">
        <v>315</v>
      </c>
    </row>
    <row r="99" spans="1:17" ht="32" x14ac:dyDescent="0.2">
      <c r="A99" s="57" t="s">
        <v>609</v>
      </c>
      <c r="B99" s="22"/>
      <c r="C99" s="9" t="s">
        <v>123</v>
      </c>
      <c r="D99" s="9" t="s">
        <v>38</v>
      </c>
      <c r="E99" s="9">
        <v>86</v>
      </c>
      <c r="J99" s="9" t="str">
        <f t="shared" si="5"/>
        <v>pi_86,</v>
      </c>
      <c r="K99" s="9" t="s">
        <v>610</v>
      </c>
      <c r="L99" s="23">
        <f>0.0038</f>
        <v>3.8E-3</v>
      </c>
      <c r="O99" s="40"/>
      <c r="P99" s="41" t="s">
        <v>638</v>
      </c>
      <c r="Q99" s="42"/>
    </row>
    <row r="100" spans="1:17" ht="34" x14ac:dyDescent="0.2">
      <c r="A100" s="20" t="s">
        <v>128</v>
      </c>
      <c r="B100" s="9" t="str">
        <f>CONCATENATE("Relative risk for TB progression from LTBI to active for HIV compartment ", VLOOKUP(G100, HIV_SET, 2))</f>
        <v>Relative risk for TB progression from LTBI to active for HIV compartment  HIV-negative</v>
      </c>
      <c r="C100" s="8" t="s">
        <v>129</v>
      </c>
      <c r="D100" s="8" t="s">
        <v>38</v>
      </c>
      <c r="E100" s="8"/>
      <c r="G100" s="9">
        <v>1</v>
      </c>
      <c r="J100" s="9" t="str">
        <f t="shared" si="5"/>
        <v>theta_1,</v>
      </c>
      <c r="K100" s="9" t="s">
        <v>447</v>
      </c>
      <c r="L100" s="9">
        <v>1</v>
      </c>
      <c r="O100" s="40"/>
      <c r="P100" s="41" t="s">
        <v>311</v>
      </c>
      <c r="Q100" s="42" t="s">
        <v>315</v>
      </c>
    </row>
    <row r="101" spans="1:17" ht="34" x14ac:dyDescent="0.2">
      <c r="A101" s="20" t="s">
        <v>130</v>
      </c>
      <c r="B101" s="9" t="str">
        <f>CONCATENATE("Relative risk for TB progression from LTBI to active for HIV compartment ", VLOOKUP(G101, HIV_SET, 2))</f>
        <v>Relative risk for TB progression from LTBI to active for HIV compartment  PLHIV not on ART, CD4&gt;200</v>
      </c>
      <c r="C101" s="8" t="s">
        <v>129</v>
      </c>
      <c r="D101" s="8" t="s">
        <v>38</v>
      </c>
      <c r="E101" s="8"/>
      <c r="G101" s="9">
        <v>2</v>
      </c>
      <c r="J101" s="9" t="str">
        <f t="shared" si="5"/>
        <v>theta_2,</v>
      </c>
      <c r="K101" s="9" t="s">
        <v>448</v>
      </c>
      <c r="L101" s="9">
        <v>6</v>
      </c>
      <c r="O101" s="40"/>
      <c r="P101" s="41" t="s">
        <v>311</v>
      </c>
      <c r="Q101" s="42" t="s">
        <v>315</v>
      </c>
    </row>
    <row r="102" spans="1:17" ht="34" x14ac:dyDescent="0.2">
      <c r="A102" s="20" t="s">
        <v>131</v>
      </c>
      <c r="B102" s="9" t="str">
        <f>CONCATENATE("Relative risk for TB progression from LTBI to active for HIV compartment ", VLOOKUP(G102, HIV_SET, 2))</f>
        <v>Relative risk for TB progression from LTBI to active for HIV compartment  PLHIV not on ART, CD4≤200</v>
      </c>
      <c r="C102" s="8" t="s">
        <v>129</v>
      </c>
      <c r="D102" s="8" t="s">
        <v>38</v>
      </c>
      <c r="E102" s="8"/>
      <c r="G102" s="9">
        <v>3</v>
      </c>
      <c r="J102" s="9" t="str">
        <f t="shared" si="5"/>
        <v>theta_3,</v>
      </c>
      <c r="K102" s="9" t="s">
        <v>449</v>
      </c>
      <c r="L102" s="9">
        <v>10</v>
      </c>
      <c r="O102" s="40"/>
      <c r="P102" s="41" t="s">
        <v>311</v>
      </c>
      <c r="Q102" s="42" t="s">
        <v>315</v>
      </c>
    </row>
    <row r="103" spans="1:17" ht="34" x14ac:dyDescent="0.2">
      <c r="A103" s="20" t="s">
        <v>132</v>
      </c>
      <c r="B103" s="9" t="str">
        <f>CONCATENATE("Relative risk for TB progression from LTBI to active for HIV compartment ", VLOOKUP(G103, HIV_SET, 2))</f>
        <v>Relative risk for TB progression from LTBI to active for HIV compartment  PLHIV and on ART</v>
      </c>
      <c r="C103" s="8" t="s">
        <v>129</v>
      </c>
      <c r="D103" s="8" t="s">
        <v>38</v>
      </c>
      <c r="E103" s="8"/>
      <c r="G103" s="9">
        <v>4</v>
      </c>
      <c r="J103" s="9" t="str">
        <f t="shared" si="5"/>
        <v>theta_4,</v>
      </c>
      <c r="K103" s="9" t="s">
        <v>450</v>
      </c>
      <c r="L103" s="37">
        <f>AVERAGE(L101,L102)/3</f>
        <v>2.6666666666666665</v>
      </c>
      <c r="O103" s="40" t="s">
        <v>312</v>
      </c>
      <c r="P103" s="41" t="s">
        <v>29</v>
      </c>
      <c r="Q103" s="42" t="s">
        <v>315</v>
      </c>
    </row>
    <row r="104" spans="1:17" ht="80" x14ac:dyDescent="0.2">
      <c r="A104" s="20" t="s">
        <v>316</v>
      </c>
      <c r="B104" s="9" t="str">
        <f t="shared" ref="B104:B127" si="7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133</v>
      </c>
      <c r="D104" s="8" t="s">
        <v>134</v>
      </c>
      <c r="E104" s="8"/>
      <c r="G104" s="9">
        <v>12</v>
      </c>
      <c r="H104" s="9">
        <v>1</v>
      </c>
      <c r="I104" s="9">
        <v>1</v>
      </c>
      <c r="J104" s="9" t="str">
        <f t="shared" si="5"/>
        <v>eta_12,1(1)</v>
      </c>
      <c r="K104" s="9" t="s">
        <v>451</v>
      </c>
      <c r="L104" s="11">
        <v>6.8999999999999999E-3</v>
      </c>
      <c r="O104" s="43" t="s">
        <v>341</v>
      </c>
      <c r="P104" s="44" t="s">
        <v>340</v>
      </c>
      <c r="Q104" s="42" t="s">
        <v>314</v>
      </c>
    </row>
    <row r="105" spans="1:17" ht="80" x14ac:dyDescent="0.2">
      <c r="A105" s="20" t="s">
        <v>328</v>
      </c>
      <c r="B105" s="9" t="str">
        <f t="shared" si="7"/>
        <v>Rate of populations moving from HIV compartment  HIV-negative to  PLHIV not on ART, CD4&gt;200 for gender Female per year under policy Standard (baseline)</v>
      </c>
      <c r="C105" s="8" t="s">
        <v>133</v>
      </c>
      <c r="D105" s="8" t="s">
        <v>134</v>
      </c>
      <c r="E105" s="8"/>
      <c r="G105" s="9">
        <v>12</v>
      </c>
      <c r="H105" s="9">
        <v>2</v>
      </c>
      <c r="I105" s="9">
        <v>1</v>
      </c>
      <c r="J105" s="9" t="str">
        <f t="shared" si="5"/>
        <v>eta_12,2(1)</v>
      </c>
      <c r="K105" s="9" t="s">
        <v>463</v>
      </c>
      <c r="L105" s="11">
        <v>9.2999999999999992E-3</v>
      </c>
      <c r="O105" s="43" t="s">
        <v>341</v>
      </c>
      <c r="P105" s="44" t="s">
        <v>340</v>
      </c>
      <c r="Q105" s="42" t="s">
        <v>314</v>
      </c>
    </row>
    <row r="106" spans="1:17" ht="80" x14ac:dyDescent="0.2">
      <c r="A106" s="20" t="s">
        <v>317</v>
      </c>
      <c r="B106" s="9" t="str">
        <f t="shared" si="7"/>
        <v>Rate of populations moving from HIV compartment  HIV-negative to  PLHIV not on ART, CD4&gt;200 for gender Male per year under policy Community ART</v>
      </c>
      <c r="C106" s="8" t="s">
        <v>133</v>
      </c>
      <c r="D106" s="8" t="s">
        <v>134</v>
      </c>
      <c r="E106" s="8"/>
      <c r="G106" s="9">
        <v>12</v>
      </c>
      <c r="H106" s="9">
        <v>1</v>
      </c>
      <c r="I106" s="9">
        <v>2</v>
      </c>
      <c r="J106" s="9" t="str">
        <f t="shared" si="5"/>
        <v>eta_12,1(2)</v>
      </c>
      <c r="K106" s="9" t="s">
        <v>452</v>
      </c>
      <c r="L106" s="11">
        <v>6.8999999999999999E-3</v>
      </c>
      <c r="O106" s="43" t="s">
        <v>341</v>
      </c>
      <c r="P106" s="44" t="s">
        <v>340</v>
      </c>
      <c r="Q106" s="42" t="s">
        <v>314</v>
      </c>
    </row>
    <row r="107" spans="1:17" ht="51" customHeight="1" x14ac:dyDescent="0.2">
      <c r="A107" s="20" t="s">
        <v>329</v>
      </c>
      <c r="B107" s="9" t="str">
        <f t="shared" si="7"/>
        <v>Rate of populations moving from HIV compartment  HIV-negative to  PLHIV not on ART, CD4&gt;200 for gender Female per year under policy Community ART</v>
      </c>
      <c r="C107" s="8" t="s">
        <v>133</v>
      </c>
      <c r="D107" s="8" t="s">
        <v>134</v>
      </c>
      <c r="E107" s="8"/>
      <c r="G107" s="9">
        <v>12</v>
      </c>
      <c r="H107" s="9">
        <v>2</v>
      </c>
      <c r="I107" s="9">
        <v>2</v>
      </c>
      <c r="J107" s="9" t="str">
        <f t="shared" si="5"/>
        <v>eta_12,2(2)</v>
      </c>
      <c r="K107" s="9" t="s">
        <v>464</v>
      </c>
      <c r="L107" s="11">
        <v>9.2999999999999992E-3</v>
      </c>
      <c r="O107" s="43" t="s">
        <v>341</v>
      </c>
      <c r="P107" s="44" t="s">
        <v>340</v>
      </c>
      <c r="Q107" s="42" t="s">
        <v>314</v>
      </c>
    </row>
    <row r="108" spans="1:17" ht="51" customHeight="1" x14ac:dyDescent="0.2">
      <c r="A108" s="20" t="s">
        <v>318</v>
      </c>
      <c r="B108" s="9" t="str">
        <f t="shared" si="7"/>
        <v>Rate of populations moving from HIV compartment  HIV-negative to  PLHIV not on ART, CD4&gt;200 for gender Male per year under policy Community ART + IPT</v>
      </c>
      <c r="C108" s="8" t="s">
        <v>133</v>
      </c>
      <c r="D108" s="8" t="s">
        <v>134</v>
      </c>
      <c r="E108" s="8"/>
      <c r="G108" s="9">
        <v>12</v>
      </c>
      <c r="H108" s="9">
        <v>1</v>
      </c>
      <c r="I108" s="9">
        <v>3</v>
      </c>
      <c r="J108" s="9" t="str">
        <f t="shared" si="5"/>
        <v>eta_12,1(3)</v>
      </c>
      <c r="K108" s="9" t="s">
        <v>453</v>
      </c>
      <c r="L108" s="11">
        <v>6.8999999999999999E-3</v>
      </c>
      <c r="O108" s="43" t="s">
        <v>341</v>
      </c>
      <c r="P108" s="44" t="s">
        <v>340</v>
      </c>
      <c r="Q108" s="42" t="s">
        <v>314</v>
      </c>
    </row>
    <row r="109" spans="1:17" ht="51" customHeight="1" x14ac:dyDescent="0.2">
      <c r="A109" s="20" t="s">
        <v>330</v>
      </c>
      <c r="B109" s="9" t="str">
        <f t="shared" si="7"/>
        <v>Rate of populations moving from HIV compartment  HIV-negative to  PLHIV not on ART, CD4&gt;200 for gender Female per year under policy Community ART + IPT</v>
      </c>
      <c r="C109" s="8" t="s">
        <v>133</v>
      </c>
      <c r="D109" s="8" t="s">
        <v>134</v>
      </c>
      <c r="E109" s="8"/>
      <c r="G109" s="9">
        <v>12</v>
      </c>
      <c r="H109" s="9">
        <v>2</v>
      </c>
      <c r="I109" s="9">
        <v>3</v>
      </c>
      <c r="J109" s="9" t="str">
        <f t="shared" si="5"/>
        <v>eta_12,2(3)</v>
      </c>
      <c r="K109" s="9" t="s">
        <v>465</v>
      </c>
      <c r="L109" s="11">
        <v>9.2999999999999992E-3</v>
      </c>
      <c r="O109" s="43" t="s">
        <v>341</v>
      </c>
      <c r="P109" s="44" t="s">
        <v>340</v>
      </c>
      <c r="Q109" s="42" t="s">
        <v>314</v>
      </c>
    </row>
    <row r="110" spans="1:17" ht="48" customHeight="1" x14ac:dyDescent="0.15">
      <c r="A110" s="20" t="s">
        <v>319</v>
      </c>
      <c r="B110" s="9" t="str">
        <f t="shared" si="7"/>
        <v>Rate of populations moving from HIV compartment  PLHIV not on ART, CD4&gt;200 to  PLHIV not on ART, CD4≤200 for gender Male per year under policy Standard (baseline)</v>
      </c>
      <c r="C110" s="8" t="s">
        <v>133</v>
      </c>
      <c r="D110" s="8" t="s">
        <v>134</v>
      </c>
      <c r="E110" s="8"/>
      <c r="G110" s="9">
        <v>23</v>
      </c>
      <c r="H110" s="9">
        <v>1</v>
      </c>
      <c r="I110" s="9">
        <v>1</v>
      </c>
      <c r="J110" s="9" t="str">
        <f t="shared" si="5"/>
        <v>eta_23,1(1)</v>
      </c>
      <c r="K110" s="9" t="s">
        <v>454</v>
      </c>
      <c r="L110" s="11">
        <f>1/(0.25+1.71+1.05+4.71)</f>
        <v>0.1295336787564767</v>
      </c>
      <c r="O110" s="45" t="s">
        <v>344</v>
      </c>
      <c r="P110" s="41" t="s">
        <v>342</v>
      </c>
      <c r="Q110" s="42" t="s">
        <v>315</v>
      </c>
    </row>
    <row r="111" spans="1:17" ht="48" customHeight="1" x14ac:dyDescent="0.15">
      <c r="A111" s="20" t="s">
        <v>331</v>
      </c>
      <c r="B111" s="9" t="str">
        <f t="shared" si="7"/>
        <v>Rate of populations moving from HIV compartment  PLHIV not on ART, CD4&gt;200 to  PLHIV not on ART, CD4≤200 for gender Female per year under policy Standard (baseline)</v>
      </c>
      <c r="C111" s="8" t="s">
        <v>133</v>
      </c>
      <c r="D111" s="8" t="s">
        <v>134</v>
      </c>
      <c r="E111" s="8"/>
      <c r="G111" s="9">
        <v>23</v>
      </c>
      <c r="H111" s="9">
        <v>2</v>
      </c>
      <c r="I111" s="9">
        <v>1</v>
      </c>
      <c r="J111" s="9" t="str">
        <f t="shared" si="5"/>
        <v>eta_23,2(1)</v>
      </c>
      <c r="K111" s="9" t="s">
        <v>466</v>
      </c>
      <c r="L111" s="11">
        <v>9.7560975609756101E-2</v>
      </c>
      <c r="O111" s="45" t="s">
        <v>344</v>
      </c>
      <c r="P111" s="41" t="s">
        <v>343</v>
      </c>
      <c r="Q111" s="42" t="s">
        <v>315</v>
      </c>
    </row>
    <row r="112" spans="1:17" ht="51" customHeight="1" x14ac:dyDescent="0.15">
      <c r="A112" s="20" t="s">
        <v>320</v>
      </c>
      <c r="B112" s="9" t="str">
        <f t="shared" si="7"/>
        <v>Rate of populations moving from HIV compartment  PLHIV not on ART, CD4&gt;200 to  PLHIV not on ART, CD4≤200 for gender Male per year under policy Community ART</v>
      </c>
      <c r="C112" s="8" t="s">
        <v>133</v>
      </c>
      <c r="D112" s="8" t="s">
        <v>134</v>
      </c>
      <c r="E112" s="8"/>
      <c r="G112" s="9">
        <v>23</v>
      </c>
      <c r="H112" s="9">
        <v>1</v>
      </c>
      <c r="I112" s="9">
        <v>2</v>
      </c>
      <c r="J112" s="9" t="str">
        <f t="shared" si="5"/>
        <v>eta_23,1(2)</v>
      </c>
      <c r="K112" s="9" t="s">
        <v>455</v>
      </c>
      <c r="L112" s="11">
        <f>1/(0.25+1.71+1.05+4.71)</f>
        <v>0.1295336787564767</v>
      </c>
      <c r="O112" s="45" t="s">
        <v>344</v>
      </c>
      <c r="P112" s="41" t="s">
        <v>342</v>
      </c>
      <c r="Q112" s="42" t="s">
        <v>315</v>
      </c>
    </row>
    <row r="113" spans="1:17" ht="48" customHeight="1" x14ac:dyDescent="0.15">
      <c r="A113" s="20" t="s">
        <v>332</v>
      </c>
      <c r="B113" s="9" t="str">
        <f t="shared" si="7"/>
        <v>Rate of populations moving from HIV compartment  PLHIV not on ART, CD4&gt;200 to  PLHIV not on ART, CD4≤200 for gender Female per year under policy Community ART</v>
      </c>
      <c r="C113" s="8" t="s">
        <v>133</v>
      </c>
      <c r="D113" s="8" t="s">
        <v>134</v>
      </c>
      <c r="E113" s="8"/>
      <c r="G113" s="9">
        <v>23</v>
      </c>
      <c r="H113" s="9">
        <v>2</v>
      </c>
      <c r="I113" s="9">
        <v>2</v>
      </c>
      <c r="J113" s="9" t="str">
        <f t="shared" si="5"/>
        <v>eta_23,2(2)</v>
      </c>
      <c r="K113" s="9" t="s">
        <v>467</v>
      </c>
      <c r="L113" s="11">
        <v>9.7560975609756101E-2</v>
      </c>
      <c r="O113" s="45" t="s">
        <v>344</v>
      </c>
      <c r="P113" s="41" t="s">
        <v>343</v>
      </c>
      <c r="Q113" s="42" t="s">
        <v>315</v>
      </c>
    </row>
    <row r="114" spans="1:17" ht="48" customHeight="1" x14ac:dyDescent="0.15">
      <c r="A114" s="20" t="s">
        <v>321</v>
      </c>
      <c r="B114" s="9" t="str">
        <f t="shared" si="7"/>
        <v>Rate of populations moving from HIV compartment  PLHIV not on ART, CD4&gt;200 to  PLHIV not on ART, CD4≤200 for gender Male per year under policy Community ART + IPT</v>
      </c>
      <c r="C114" s="8" t="s">
        <v>133</v>
      </c>
      <c r="D114" s="8" t="s">
        <v>134</v>
      </c>
      <c r="E114" s="8"/>
      <c r="G114" s="9">
        <v>23</v>
      </c>
      <c r="H114" s="9">
        <v>1</v>
      </c>
      <c r="I114" s="9">
        <v>3</v>
      </c>
      <c r="J114" s="9" t="str">
        <f t="shared" si="5"/>
        <v>eta_23,1(3)</v>
      </c>
      <c r="K114" s="9" t="s">
        <v>456</v>
      </c>
      <c r="L114" s="11">
        <f>1/(0.25+1.71+1.05+4.71)</f>
        <v>0.1295336787564767</v>
      </c>
      <c r="O114" s="45" t="s">
        <v>344</v>
      </c>
      <c r="P114" s="41" t="s">
        <v>342</v>
      </c>
      <c r="Q114" s="42" t="s">
        <v>315</v>
      </c>
    </row>
    <row r="115" spans="1:17" ht="51" customHeight="1" x14ac:dyDescent="0.15">
      <c r="A115" s="20" t="s">
        <v>333</v>
      </c>
      <c r="B115" s="9" t="str">
        <f t="shared" si="7"/>
        <v>Rate of populations moving from HIV compartment  PLHIV not on ART, CD4&gt;200 to  PLHIV not on ART, CD4≤200 for gender Female per year under policy Community ART + IPT</v>
      </c>
      <c r="C115" s="8" t="s">
        <v>133</v>
      </c>
      <c r="D115" s="8" t="s">
        <v>134</v>
      </c>
      <c r="E115" s="8"/>
      <c r="G115" s="9">
        <v>23</v>
      </c>
      <c r="H115" s="9">
        <v>2</v>
      </c>
      <c r="I115" s="9">
        <v>3</v>
      </c>
      <c r="J115" s="9" t="str">
        <f t="shared" si="5"/>
        <v>eta_23,2(3)</v>
      </c>
      <c r="K115" s="9" t="s">
        <v>468</v>
      </c>
      <c r="L115" s="11">
        <v>9.7560975609756101E-2</v>
      </c>
      <c r="O115" s="45" t="s">
        <v>344</v>
      </c>
      <c r="P115" s="41" t="s">
        <v>343</v>
      </c>
      <c r="Q115" s="42" t="s">
        <v>315</v>
      </c>
    </row>
    <row r="116" spans="1:17" ht="80" customHeight="1" x14ac:dyDescent="0.15">
      <c r="A116" s="20" t="s">
        <v>322</v>
      </c>
      <c r="B116" s="9" t="str">
        <f t="shared" si="7"/>
        <v>Rate of populations moving from HIV compartment  PLHIV not on ART, CD4&gt;200 to  PLHIV and on ART for gender Male per year under policy Standard (baseline)</v>
      </c>
      <c r="C116" s="8" t="s">
        <v>133</v>
      </c>
      <c r="D116" s="8" t="s">
        <v>134</v>
      </c>
      <c r="E116" s="8"/>
      <c r="G116" s="9">
        <v>24</v>
      </c>
      <c r="H116" s="9">
        <v>1</v>
      </c>
      <c r="I116" s="9">
        <v>1</v>
      </c>
      <c r="J116" s="9" t="str">
        <f t="shared" si="5"/>
        <v>eta_24,1(1)</v>
      </c>
      <c r="K116" s="9" t="s">
        <v>457</v>
      </c>
      <c r="L116" s="11">
        <v>0.4</v>
      </c>
      <c r="O116" s="45"/>
      <c r="P116" s="41"/>
      <c r="Q116" s="42" t="s">
        <v>314</v>
      </c>
    </row>
    <row r="117" spans="1:17" ht="51" x14ac:dyDescent="0.2">
      <c r="A117" s="20" t="s">
        <v>334</v>
      </c>
      <c r="B117" s="9" t="str">
        <f t="shared" si="7"/>
        <v>Rate of populations moving from HIV compartment  PLHIV not on ART, CD4&gt;200 to  PLHIV and on ART for gender Female per year under policy Standard (baseline)</v>
      </c>
      <c r="C117" s="8" t="s">
        <v>133</v>
      </c>
      <c r="D117" s="8" t="s">
        <v>134</v>
      </c>
      <c r="E117" s="8"/>
      <c r="G117" s="9">
        <v>24</v>
      </c>
      <c r="H117" s="9">
        <v>2</v>
      </c>
      <c r="I117" s="9">
        <v>1</v>
      </c>
      <c r="J117" s="9" t="str">
        <f t="shared" si="5"/>
        <v>eta_24,2(1)</v>
      </c>
      <c r="K117" s="9" t="s">
        <v>469</v>
      </c>
      <c r="L117" s="11">
        <v>0.4</v>
      </c>
      <c r="O117" s="40"/>
      <c r="P117" s="41"/>
      <c r="Q117" s="42" t="s">
        <v>314</v>
      </c>
    </row>
    <row r="118" spans="1:17" ht="48" x14ac:dyDescent="0.2">
      <c r="A118" s="20" t="s">
        <v>323</v>
      </c>
      <c r="B118" s="9" t="str">
        <f t="shared" si="7"/>
        <v>Rate of populations moving from HIV compartment  PLHIV not on ART, CD4&gt;200 to  PLHIV and on ART for gender Male per year under policy Community ART</v>
      </c>
      <c r="C118" s="8" t="s">
        <v>133</v>
      </c>
      <c r="D118" s="8" t="s">
        <v>134</v>
      </c>
      <c r="E118" s="8"/>
      <c r="G118" s="9">
        <v>24</v>
      </c>
      <c r="H118" s="9">
        <v>1</v>
      </c>
      <c r="I118" s="9">
        <v>2</v>
      </c>
      <c r="J118" s="9" t="str">
        <f t="shared" si="5"/>
        <v>eta_24,1(2)</v>
      </c>
      <c r="K118" s="9" t="s">
        <v>458</v>
      </c>
      <c r="L118" s="11">
        <f>VLOOKUP("eta_24,1(1)",model_matched_parameters,3, FALSE)*VLOOKUP("eta_2,4(2)",indirect_model_parameters,2,FALSE)</f>
        <v>0.44000000000000006</v>
      </c>
      <c r="O118" s="46" t="s">
        <v>345</v>
      </c>
      <c r="P118" s="41" t="s">
        <v>355</v>
      </c>
      <c r="Q118" s="42" t="s">
        <v>314</v>
      </c>
    </row>
    <row r="119" spans="1:17" ht="48" customHeight="1" x14ac:dyDescent="0.2">
      <c r="A119" s="20" t="s">
        <v>335</v>
      </c>
      <c r="B119" s="9" t="str">
        <f t="shared" si="7"/>
        <v>Rate of populations moving from HIV compartment  PLHIV not on ART, CD4&gt;200 to  PLHIV and on ART for gender Female per year under policy Community ART</v>
      </c>
      <c r="C119" s="8" t="s">
        <v>133</v>
      </c>
      <c r="D119" s="8" t="s">
        <v>134</v>
      </c>
      <c r="E119" s="8"/>
      <c r="G119" s="9">
        <v>24</v>
      </c>
      <c r="H119" s="9">
        <v>2</v>
      </c>
      <c r="I119" s="9">
        <v>2</v>
      </c>
      <c r="J119" s="9" t="str">
        <f t="shared" si="5"/>
        <v>eta_24,2(2)</v>
      </c>
      <c r="K119" s="9" t="s">
        <v>470</v>
      </c>
      <c r="L119" s="11">
        <f>L118*indirect_model_parameters!$G$6</f>
        <v>0.4840000000000001</v>
      </c>
      <c r="O119" s="40"/>
      <c r="P119" s="41"/>
      <c r="Q119" s="42" t="s">
        <v>314</v>
      </c>
    </row>
    <row r="120" spans="1:17" ht="51" customHeight="1" x14ac:dyDescent="0.2">
      <c r="A120" s="20" t="s">
        <v>324</v>
      </c>
      <c r="B120" s="9" t="str">
        <f t="shared" si="7"/>
        <v>Rate of populations moving from HIV compartment  PLHIV not on ART, CD4&gt;200 to  PLHIV and on ART for gender Male per year under policy Community ART + IPT</v>
      </c>
      <c r="C120" s="8" t="s">
        <v>133</v>
      </c>
      <c r="D120" s="8" t="s">
        <v>134</v>
      </c>
      <c r="E120" s="8"/>
      <c r="G120" s="9">
        <v>24</v>
      </c>
      <c r="H120" s="9">
        <v>1</v>
      </c>
      <c r="I120" s="9">
        <v>3</v>
      </c>
      <c r="J120" s="9" t="str">
        <f t="shared" si="5"/>
        <v>eta_24,1(3)</v>
      </c>
      <c r="K120" s="9" t="s">
        <v>459</v>
      </c>
      <c r="L120" s="11">
        <f>VLOOKUP("eta_24,1(1)",model_matched_parameters,3, FALSE)*VLOOKUP("eta_2,4(2)",indirect_model_parameters,2,FALSE)</f>
        <v>0.44000000000000006</v>
      </c>
      <c r="O120" s="40" t="s">
        <v>564</v>
      </c>
      <c r="P120" s="41" t="s">
        <v>565</v>
      </c>
      <c r="Q120" s="42" t="s">
        <v>314</v>
      </c>
    </row>
    <row r="121" spans="1:17" ht="51" customHeight="1" x14ac:dyDescent="0.2">
      <c r="A121" s="20" t="s">
        <v>336</v>
      </c>
      <c r="B121" s="9" t="str">
        <f t="shared" si="7"/>
        <v>Rate of populations moving from HIV compartment  PLHIV not on ART, CD4&gt;200 to  PLHIV and on ART for gender Female per year under policy Community ART + IPT</v>
      </c>
      <c r="C121" s="8" t="s">
        <v>133</v>
      </c>
      <c r="D121" s="8" t="s">
        <v>134</v>
      </c>
      <c r="E121" s="8"/>
      <c r="G121" s="9">
        <v>24</v>
      </c>
      <c r="H121" s="9">
        <v>2</v>
      </c>
      <c r="I121" s="9">
        <v>3</v>
      </c>
      <c r="J121" s="9" t="str">
        <f t="shared" si="5"/>
        <v>eta_24,2(3)</v>
      </c>
      <c r="K121" s="9" t="s">
        <v>471</v>
      </c>
      <c r="L121" s="11">
        <f>L119*indirect_model_parameters!$G$7</f>
        <v>0.58080000000000009</v>
      </c>
      <c r="O121" s="40"/>
      <c r="P121" s="41" t="s">
        <v>136</v>
      </c>
      <c r="Q121" s="42" t="s">
        <v>314</v>
      </c>
    </row>
    <row r="122" spans="1:17" ht="48" x14ac:dyDescent="0.2">
      <c r="A122" s="20" t="s">
        <v>325</v>
      </c>
      <c r="B122" s="9" t="str">
        <f t="shared" si="7"/>
        <v>Rate of populations moving from HIV compartment  PLHIV not on ART, CD4≤200 to  PLHIV and on ART for gender Male per year under policy Standard (baseline)</v>
      </c>
      <c r="C122" s="8" t="s">
        <v>133</v>
      </c>
      <c r="D122" s="8" t="s">
        <v>134</v>
      </c>
      <c r="E122" s="8"/>
      <c r="G122" s="9">
        <v>34</v>
      </c>
      <c r="H122" s="9">
        <v>1</v>
      </c>
      <c r="I122" s="9">
        <v>1</v>
      </c>
      <c r="J122" s="9" t="str">
        <f t="shared" si="5"/>
        <v>eta_34,1(1)</v>
      </c>
      <c r="K122" s="9" t="s">
        <v>460</v>
      </c>
      <c r="L122" s="60">
        <v>0.4</v>
      </c>
      <c r="O122" s="40"/>
      <c r="P122" s="41"/>
      <c r="Q122" s="42" t="s">
        <v>314</v>
      </c>
    </row>
    <row r="123" spans="1:17" ht="51" x14ac:dyDescent="0.2">
      <c r="A123" s="20" t="s">
        <v>337</v>
      </c>
      <c r="B123" s="9" t="str">
        <f t="shared" si="7"/>
        <v>Rate of populations moving from HIV compartment  PLHIV not on ART, CD4≤200 to  PLHIV and on ART for gender Female per year under policy Standard (baseline)</v>
      </c>
      <c r="C123" s="8" t="s">
        <v>133</v>
      </c>
      <c r="D123" s="8" t="s">
        <v>134</v>
      </c>
      <c r="E123" s="8"/>
      <c r="G123" s="9">
        <v>34</v>
      </c>
      <c r="H123" s="9">
        <v>2</v>
      </c>
      <c r="I123" s="9">
        <v>1</v>
      </c>
      <c r="J123" s="9" t="str">
        <f t="shared" si="5"/>
        <v>eta_34,2(1)</v>
      </c>
      <c r="K123" s="9" t="s">
        <v>472</v>
      </c>
      <c r="L123" s="11">
        <v>0.4</v>
      </c>
      <c r="O123" s="40"/>
      <c r="P123" s="41"/>
      <c r="Q123" s="42" t="s">
        <v>314</v>
      </c>
    </row>
    <row r="124" spans="1:17" ht="48" x14ac:dyDescent="0.2">
      <c r="A124" s="20" t="s">
        <v>326</v>
      </c>
      <c r="B124" s="9" t="str">
        <f t="shared" si="7"/>
        <v>Rate of populations moving from HIV compartment  PLHIV not on ART, CD4≤200 to  PLHIV and on ART for gender Male per year under policy Community ART</v>
      </c>
      <c r="C124" s="8" t="s">
        <v>133</v>
      </c>
      <c r="D124" s="8" t="s">
        <v>134</v>
      </c>
      <c r="E124" s="8"/>
      <c r="G124" s="9">
        <v>34</v>
      </c>
      <c r="H124" s="9">
        <v>1</v>
      </c>
      <c r="I124" s="9">
        <v>2</v>
      </c>
      <c r="J124" s="9" t="str">
        <f t="shared" si="5"/>
        <v>eta_34,1(2)</v>
      </c>
      <c r="K124" s="9" t="s">
        <v>461</v>
      </c>
      <c r="L124" s="11">
        <f>L123*indirect_model_parameters!$G$6</f>
        <v>0.44000000000000006</v>
      </c>
      <c r="O124" s="40" t="s">
        <v>354</v>
      </c>
      <c r="P124" s="41"/>
      <c r="Q124" s="42" t="s">
        <v>314</v>
      </c>
    </row>
    <row r="125" spans="1:17" ht="48" x14ac:dyDescent="0.2">
      <c r="A125" s="20" t="s">
        <v>338</v>
      </c>
      <c r="B125" s="9" t="str">
        <f t="shared" si="7"/>
        <v>Rate of populations moving from HIV compartment  PLHIV not on ART, CD4≤200 to  PLHIV and on ART for gender Female per year under policy Community ART</v>
      </c>
      <c r="C125" s="8" t="s">
        <v>133</v>
      </c>
      <c r="D125" s="8" t="s">
        <v>134</v>
      </c>
      <c r="E125" s="8"/>
      <c r="G125" s="9">
        <v>34</v>
      </c>
      <c r="H125" s="9">
        <v>2</v>
      </c>
      <c r="I125" s="9">
        <v>2</v>
      </c>
      <c r="J125" s="9" t="str">
        <f t="shared" si="5"/>
        <v>eta_34,2(2)</v>
      </c>
      <c r="K125" s="9" t="s">
        <v>473</v>
      </c>
      <c r="L125" s="11">
        <f>L124*indirect_model_parameters!$G$6</f>
        <v>0.4840000000000001</v>
      </c>
      <c r="O125" s="40"/>
      <c r="P125" s="41"/>
      <c r="Q125" s="42" t="s">
        <v>314</v>
      </c>
    </row>
    <row r="126" spans="1:17" ht="51" x14ac:dyDescent="0.2">
      <c r="A126" s="20" t="s">
        <v>327</v>
      </c>
      <c r="B126" s="9" t="str">
        <f t="shared" si="7"/>
        <v>Rate of populations moving from HIV compartment  PLHIV not on ART, CD4≤200 to  PLHIV and on ART for gender Male per year under policy Community ART + IPT</v>
      </c>
      <c r="C126" s="8" t="s">
        <v>133</v>
      </c>
      <c r="D126" s="8" t="s">
        <v>134</v>
      </c>
      <c r="E126" s="8"/>
      <c r="G126" s="9">
        <v>34</v>
      </c>
      <c r="H126" s="9">
        <v>1</v>
      </c>
      <c r="I126" s="9">
        <v>3</v>
      </c>
      <c r="J126" s="9" t="str">
        <f t="shared" si="5"/>
        <v>eta_34,1(3)</v>
      </c>
      <c r="K126" s="9" t="s">
        <v>462</v>
      </c>
      <c r="L126" s="11">
        <f>L124*indirect_model_parameters!$G$7</f>
        <v>0.52800000000000002</v>
      </c>
      <c r="O126" s="40" t="s">
        <v>354</v>
      </c>
      <c r="P126" s="41" t="s">
        <v>135</v>
      </c>
      <c r="Q126" s="42" t="s">
        <v>314</v>
      </c>
    </row>
    <row r="127" spans="1:17" ht="51" x14ac:dyDescent="0.2">
      <c r="A127" s="20" t="s">
        <v>339</v>
      </c>
      <c r="B127" s="9" t="str">
        <f t="shared" si="7"/>
        <v>Rate of populations moving from HIV compartment  PLHIV not on ART, CD4≤200 to  PLHIV and on ART for gender Female per year under policy Community ART + IPT</v>
      </c>
      <c r="C127" s="8" t="s">
        <v>133</v>
      </c>
      <c r="D127" s="8" t="s">
        <v>134</v>
      </c>
      <c r="E127" s="8"/>
      <c r="G127" s="9">
        <v>34</v>
      </c>
      <c r="H127" s="9">
        <v>2</v>
      </c>
      <c r="I127" s="9">
        <v>3</v>
      </c>
      <c r="J127" s="9" t="str">
        <f t="shared" si="5"/>
        <v>eta_34,2(3)</v>
      </c>
      <c r="K127" s="9" t="s">
        <v>474</v>
      </c>
      <c r="L127" s="11">
        <f>L125*indirect_model_parameters!$G$7</f>
        <v>0.58080000000000009</v>
      </c>
      <c r="O127" s="40"/>
      <c r="P127" s="41" t="s">
        <v>135</v>
      </c>
      <c r="Q127" s="42" t="s">
        <v>314</v>
      </c>
    </row>
    <row r="128" spans="1:17" ht="34" x14ac:dyDescent="0.2">
      <c r="A128" s="20" t="s">
        <v>347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346</v>
      </c>
      <c r="D128" s="8" t="s">
        <v>139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5"/>
        <v>alpha^in_1,1,1,1</v>
      </c>
      <c r="K128" s="9" t="s">
        <v>475</v>
      </c>
      <c r="L128" s="39" t="e">
        <f>VLOOKUP(J128,#REF!,2)</f>
        <v>#REF!</v>
      </c>
      <c r="O128" s="40"/>
      <c r="P128" s="41" t="s">
        <v>352</v>
      </c>
      <c r="Q128" s="42" t="s">
        <v>314</v>
      </c>
    </row>
    <row r="129" spans="1:17" ht="34" x14ac:dyDescent="0.2">
      <c r="A129" s="20" t="s">
        <v>348</v>
      </c>
      <c r="B129" s="9" t="str">
        <f t="shared" si="8"/>
        <v>Rate of entry due to aging into HIV compartment  HIV-negative and gender compartment Female, per year</v>
      </c>
      <c r="C129" s="8" t="s">
        <v>346</v>
      </c>
      <c r="D129" s="8" t="s">
        <v>139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5"/>
        <v>alpha^in_1,1,1,2</v>
      </c>
      <c r="K129" s="9" t="s">
        <v>476</v>
      </c>
      <c r="L129" s="39" t="e">
        <f>VLOOKUP(J129,#REF!,2)</f>
        <v>#REF!</v>
      </c>
      <c r="O129" s="40"/>
      <c r="P129" s="41" t="s">
        <v>352</v>
      </c>
      <c r="Q129" s="42" t="s">
        <v>314</v>
      </c>
    </row>
    <row r="130" spans="1:17" ht="34" x14ac:dyDescent="0.2">
      <c r="A130" s="20" t="s">
        <v>347</v>
      </c>
      <c r="B130" s="9" t="str">
        <f t="shared" si="8"/>
        <v>Rate of entry due to aging into HIV compartment  HIV-negative and gender compartment Male, per year</v>
      </c>
      <c r="C130" s="8" t="s">
        <v>346</v>
      </c>
      <c r="D130" s="8" t="s">
        <v>139</v>
      </c>
      <c r="E130" s="8">
        <v>3</v>
      </c>
      <c r="F130" s="9">
        <v>1</v>
      </c>
      <c r="G130" s="9">
        <v>1</v>
      </c>
      <c r="H130" s="9">
        <v>1</v>
      </c>
      <c r="J130" s="9" t="str">
        <f t="shared" si="5"/>
        <v>alpha^in_3,1,1,1</v>
      </c>
      <c r="K130" s="9" t="s">
        <v>479</v>
      </c>
      <c r="L130" s="39" t="e">
        <f>VLOOKUP(J130,#REF!,2)</f>
        <v>#REF!</v>
      </c>
      <c r="O130" s="40"/>
      <c r="P130" s="41" t="s">
        <v>352</v>
      </c>
      <c r="Q130" s="42" t="s">
        <v>314</v>
      </c>
    </row>
    <row r="131" spans="1:17" ht="34" x14ac:dyDescent="0.2">
      <c r="A131" s="20" t="s">
        <v>348</v>
      </c>
      <c r="B131" s="9" t="str">
        <f t="shared" si="8"/>
        <v>Rate of entry due to aging into HIV compartment  HIV-negative and gender compartment Female, per year</v>
      </c>
      <c r="C131" s="8" t="s">
        <v>346</v>
      </c>
      <c r="D131" s="8" t="s">
        <v>139</v>
      </c>
      <c r="E131" s="8">
        <v>3</v>
      </c>
      <c r="F131" s="9">
        <v>1</v>
      </c>
      <c r="G131" s="9">
        <v>1</v>
      </c>
      <c r="H131" s="9">
        <v>2</v>
      </c>
      <c r="J131" s="9" t="str">
        <f t="shared" si="5"/>
        <v>alpha^in_3,1,1,2</v>
      </c>
      <c r="K131" s="9" t="s">
        <v>480</v>
      </c>
      <c r="L131" s="39" t="e">
        <f>VLOOKUP(J131,#REF!,2)</f>
        <v>#REF!</v>
      </c>
      <c r="O131" s="40"/>
      <c r="P131" s="41" t="s">
        <v>352</v>
      </c>
      <c r="Q131" s="42" t="s">
        <v>314</v>
      </c>
    </row>
    <row r="132" spans="1:17" ht="34" x14ac:dyDescent="0.2">
      <c r="A132" s="20" t="s">
        <v>347</v>
      </c>
      <c r="B132" s="9" t="str">
        <f t="shared" si="8"/>
        <v>Rate of entry due to aging into HIV compartment  HIV-negative and gender compartment Male, per year</v>
      </c>
      <c r="C132" s="8" t="s">
        <v>346</v>
      </c>
      <c r="D132" s="8" t="s">
        <v>139</v>
      </c>
      <c r="E132" s="8">
        <v>4</v>
      </c>
      <c r="F132" s="9">
        <v>1</v>
      </c>
      <c r="G132" s="9">
        <v>1</v>
      </c>
      <c r="H132" s="9">
        <v>1</v>
      </c>
      <c r="J132" s="9" t="str">
        <f t="shared" si="5"/>
        <v>alpha^in_4,1,1,1</v>
      </c>
      <c r="K132" s="9" t="s">
        <v>483</v>
      </c>
      <c r="L132" s="39" t="e">
        <f>VLOOKUP(J132,#REF!,2)</f>
        <v>#REF!</v>
      </c>
      <c r="O132" s="40"/>
      <c r="P132" s="41" t="s">
        <v>352</v>
      </c>
      <c r="Q132" s="42" t="s">
        <v>314</v>
      </c>
    </row>
    <row r="133" spans="1:17" ht="34" x14ac:dyDescent="0.2">
      <c r="A133" s="20" t="s">
        <v>348</v>
      </c>
      <c r="B133" s="9" t="str">
        <f t="shared" si="8"/>
        <v>Rate of entry due to aging into HIV compartment  HIV-negative and gender compartment Female, per year</v>
      </c>
      <c r="C133" s="8" t="s">
        <v>346</v>
      </c>
      <c r="D133" s="8" t="s">
        <v>139</v>
      </c>
      <c r="E133" s="8">
        <v>4</v>
      </c>
      <c r="F133" s="9">
        <v>1</v>
      </c>
      <c r="G133" s="9">
        <v>1</v>
      </c>
      <c r="H133" s="9">
        <v>2</v>
      </c>
      <c r="J133" s="9" t="str">
        <f t="shared" si="5"/>
        <v>alpha^in_4,1,1,2</v>
      </c>
      <c r="K133" s="9" t="s">
        <v>484</v>
      </c>
      <c r="L133" s="39" t="e">
        <f>VLOOKUP(J133,#REF!,2)</f>
        <v>#REF!</v>
      </c>
      <c r="O133" s="40"/>
      <c r="P133" s="41" t="s">
        <v>352</v>
      </c>
      <c r="Q133" s="42" t="s">
        <v>314</v>
      </c>
    </row>
    <row r="134" spans="1:17" ht="34" x14ac:dyDescent="0.2">
      <c r="A134" s="20" t="s">
        <v>347</v>
      </c>
      <c r="B134" s="9" t="str">
        <f t="shared" si="8"/>
        <v>Rate of entry due to aging into HIV compartment  HIV-negative and gender compartment Male, per year</v>
      </c>
      <c r="C134" s="8" t="s">
        <v>346</v>
      </c>
      <c r="D134" s="8" t="s">
        <v>139</v>
      </c>
      <c r="E134" s="8">
        <v>6</v>
      </c>
      <c r="F134" s="9">
        <v>1</v>
      </c>
      <c r="G134" s="9">
        <v>1</v>
      </c>
      <c r="H134" s="9">
        <v>1</v>
      </c>
      <c r="J134" s="9" t="str">
        <f t="shared" ref="J134:J197" si="9">CONCATENATE(C134, "_", E134, IF(E134&lt;&gt;"",",",""), F134, IF(F134&lt;&gt;"",",",""),  G134, IF(G134&lt;&gt;"",",",""),  H134, IF(I134&lt;&gt;"","(",""), I134, IF(I134&lt;&gt;"",")",""))</f>
        <v>alpha^in_6,1,1,1</v>
      </c>
      <c r="K134" s="9" t="s">
        <v>568</v>
      </c>
      <c r="L134" s="39" t="e">
        <f>VLOOKUP(J134,#REF!,2)</f>
        <v>#REF!</v>
      </c>
      <c r="O134" s="40"/>
      <c r="P134" s="41" t="s">
        <v>352</v>
      </c>
      <c r="Q134" s="42" t="s">
        <v>314</v>
      </c>
    </row>
    <row r="135" spans="1:17" ht="34" x14ac:dyDescent="0.2">
      <c r="A135" s="20" t="s">
        <v>348</v>
      </c>
      <c r="B135" s="9" t="str">
        <f t="shared" si="8"/>
        <v>Rate of entry due to aging into HIV compartment  HIV-negative and gender compartment Female, per year</v>
      </c>
      <c r="C135" s="8" t="s">
        <v>346</v>
      </c>
      <c r="D135" s="8" t="s">
        <v>139</v>
      </c>
      <c r="E135" s="8">
        <v>6</v>
      </c>
      <c r="F135" s="9">
        <v>1</v>
      </c>
      <c r="G135" s="9">
        <v>1</v>
      </c>
      <c r="H135" s="9">
        <v>2</v>
      </c>
      <c r="J135" s="9" t="str">
        <f t="shared" si="9"/>
        <v>alpha^in_6,1,1,2</v>
      </c>
      <c r="K135" s="9" t="s">
        <v>569</v>
      </c>
      <c r="L135" s="39" t="e">
        <f>VLOOKUP(J135,#REF!,2)</f>
        <v>#REF!</v>
      </c>
      <c r="O135" s="40"/>
      <c r="P135" s="41" t="s">
        <v>352</v>
      </c>
      <c r="Q135" s="42" t="s">
        <v>314</v>
      </c>
    </row>
    <row r="136" spans="1:17" ht="34" x14ac:dyDescent="0.2">
      <c r="A136" s="20" t="s">
        <v>347</v>
      </c>
      <c r="B136" s="9" t="str">
        <f t="shared" si="8"/>
        <v>Rate of entry due to aging into HIV compartment  HIV-negative and gender compartment Male, per year</v>
      </c>
      <c r="C136" s="8" t="s">
        <v>346</v>
      </c>
      <c r="D136" s="8" t="s">
        <v>139</v>
      </c>
      <c r="E136" s="8">
        <v>1</v>
      </c>
      <c r="F136" s="9">
        <v>2</v>
      </c>
      <c r="G136" s="9">
        <v>1</v>
      </c>
      <c r="H136" s="9">
        <v>1</v>
      </c>
      <c r="J136" s="9" t="str">
        <f t="shared" si="9"/>
        <v>alpha^in_1,2,1,1</v>
      </c>
      <c r="K136" s="9" t="s">
        <v>487</v>
      </c>
      <c r="L136" s="39" t="e">
        <f>VLOOKUP(J136,#REF!,2)</f>
        <v>#REF!</v>
      </c>
      <c r="O136" s="40"/>
      <c r="P136" s="41" t="s">
        <v>352</v>
      </c>
      <c r="Q136" s="42" t="s">
        <v>314</v>
      </c>
    </row>
    <row r="137" spans="1:17" ht="34" x14ac:dyDescent="0.2">
      <c r="A137" s="20" t="s">
        <v>348</v>
      </c>
      <c r="B137" s="9" t="str">
        <f t="shared" si="8"/>
        <v>Rate of entry due to aging into HIV compartment  HIV-negative and gender compartment Female, per year</v>
      </c>
      <c r="C137" s="8" t="s">
        <v>346</v>
      </c>
      <c r="D137" s="8" t="s">
        <v>139</v>
      </c>
      <c r="E137" s="8">
        <v>1</v>
      </c>
      <c r="F137" s="9">
        <v>2</v>
      </c>
      <c r="G137" s="9">
        <v>1</v>
      </c>
      <c r="H137" s="9">
        <v>2</v>
      </c>
      <c r="J137" s="9" t="str">
        <f t="shared" si="9"/>
        <v>alpha^in_1,2,1,2</v>
      </c>
      <c r="K137" s="9" t="s">
        <v>488</v>
      </c>
      <c r="L137" s="39" t="e">
        <f>VLOOKUP(J137,#REF!,2)</f>
        <v>#REF!</v>
      </c>
      <c r="O137" s="40"/>
      <c r="P137" s="41" t="s">
        <v>352</v>
      </c>
      <c r="Q137" s="42" t="s">
        <v>314</v>
      </c>
    </row>
    <row r="138" spans="1:17" ht="34" x14ac:dyDescent="0.2">
      <c r="A138" s="20" t="s">
        <v>347</v>
      </c>
      <c r="B138" s="9" t="str">
        <f t="shared" si="8"/>
        <v>Rate of entry due to aging into HIV compartment  HIV-negative and gender compartment Male, per year</v>
      </c>
      <c r="C138" s="8" t="s">
        <v>346</v>
      </c>
      <c r="D138" s="8" t="s">
        <v>139</v>
      </c>
      <c r="E138" s="8">
        <v>3</v>
      </c>
      <c r="F138" s="9">
        <v>2</v>
      </c>
      <c r="G138" s="9">
        <v>1</v>
      </c>
      <c r="H138" s="9">
        <v>1</v>
      </c>
      <c r="J138" s="9" t="str">
        <f t="shared" si="9"/>
        <v>alpha^in_3,2,1,1</v>
      </c>
      <c r="K138" s="9" t="s">
        <v>491</v>
      </c>
      <c r="L138" s="39" t="e">
        <f>VLOOKUP(J138,#REF!,2)</f>
        <v>#REF!</v>
      </c>
      <c r="O138" s="40"/>
      <c r="P138" s="41" t="s">
        <v>352</v>
      </c>
      <c r="Q138" s="42" t="s">
        <v>314</v>
      </c>
    </row>
    <row r="139" spans="1:17" ht="34" x14ac:dyDescent="0.2">
      <c r="A139" s="20" t="s">
        <v>348</v>
      </c>
      <c r="B139" s="9" t="str">
        <f t="shared" si="8"/>
        <v>Rate of entry due to aging into HIV compartment  HIV-negative and gender compartment Female, per year</v>
      </c>
      <c r="C139" s="8" t="s">
        <v>346</v>
      </c>
      <c r="D139" s="8" t="s">
        <v>139</v>
      </c>
      <c r="E139" s="8">
        <v>3</v>
      </c>
      <c r="F139" s="9">
        <v>2</v>
      </c>
      <c r="G139" s="9">
        <v>1</v>
      </c>
      <c r="H139" s="9">
        <v>2</v>
      </c>
      <c r="J139" s="9" t="str">
        <f t="shared" si="9"/>
        <v>alpha^in_3,2,1,2</v>
      </c>
      <c r="K139" s="9" t="s">
        <v>492</v>
      </c>
      <c r="L139" s="39" t="e">
        <f>VLOOKUP(J139,#REF!,2)</f>
        <v>#REF!</v>
      </c>
      <c r="O139" s="40"/>
      <c r="P139" s="41" t="s">
        <v>352</v>
      </c>
      <c r="Q139" s="42" t="s">
        <v>314</v>
      </c>
    </row>
    <row r="140" spans="1:17" ht="34" x14ac:dyDescent="0.2">
      <c r="A140" s="20" t="s">
        <v>347</v>
      </c>
      <c r="B140" s="9" t="str">
        <f t="shared" si="8"/>
        <v>Rate of entry due to aging into HIV compartment  HIV-negative and gender compartment Male, per year</v>
      </c>
      <c r="C140" s="8" t="s">
        <v>346</v>
      </c>
      <c r="D140" s="8" t="s">
        <v>139</v>
      </c>
      <c r="E140" s="8">
        <v>4</v>
      </c>
      <c r="F140" s="9">
        <v>2</v>
      </c>
      <c r="G140" s="9">
        <v>1</v>
      </c>
      <c r="H140" s="9">
        <v>1</v>
      </c>
      <c r="J140" s="9" t="str">
        <f t="shared" si="9"/>
        <v>alpha^in_4,2,1,1</v>
      </c>
      <c r="K140" s="9" t="s">
        <v>495</v>
      </c>
      <c r="L140" s="39" t="e">
        <f>VLOOKUP(J140,#REF!,2)</f>
        <v>#REF!</v>
      </c>
      <c r="O140" s="40"/>
      <c r="P140" s="41" t="s">
        <v>352</v>
      </c>
      <c r="Q140" s="42" t="s">
        <v>314</v>
      </c>
    </row>
    <row r="141" spans="1:17" ht="34" x14ac:dyDescent="0.2">
      <c r="A141" s="20" t="s">
        <v>348</v>
      </c>
      <c r="B141" s="9" t="str">
        <f t="shared" si="8"/>
        <v>Rate of entry due to aging into HIV compartment  HIV-negative and gender compartment Female, per year</v>
      </c>
      <c r="C141" s="8" t="s">
        <v>346</v>
      </c>
      <c r="D141" s="8" t="s">
        <v>139</v>
      </c>
      <c r="E141" s="8">
        <v>4</v>
      </c>
      <c r="F141" s="9">
        <v>2</v>
      </c>
      <c r="G141" s="9">
        <v>1</v>
      </c>
      <c r="H141" s="9">
        <v>2</v>
      </c>
      <c r="J141" s="9" t="str">
        <f t="shared" si="9"/>
        <v>alpha^in_4,2,1,2</v>
      </c>
      <c r="K141" s="9" t="s">
        <v>496</v>
      </c>
      <c r="L141" s="39" t="e">
        <f>VLOOKUP(J141,#REF!,2)</f>
        <v>#REF!</v>
      </c>
      <c r="O141" s="40"/>
      <c r="P141" s="41" t="s">
        <v>352</v>
      </c>
      <c r="Q141" s="42" t="s">
        <v>314</v>
      </c>
    </row>
    <row r="142" spans="1:17" ht="34" x14ac:dyDescent="0.2">
      <c r="A142" s="20" t="s">
        <v>347</v>
      </c>
      <c r="B142" s="9" t="str">
        <f t="shared" si="8"/>
        <v>Rate of entry due to aging into HIV compartment  HIV-negative and gender compartment Male, per year</v>
      </c>
      <c r="C142" s="8" t="s">
        <v>346</v>
      </c>
      <c r="D142" s="8" t="s">
        <v>139</v>
      </c>
      <c r="E142" s="8">
        <v>6</v>
      </c>
      <c r="F142" s="9">
        <v>2</v>
      </c>
      <c r="G142" s="9">
        <v>1</v>
      </c>
      <c r="H142" s="9">
        <v>1</v>
      </c>
      <c r="J142" s="9" t="str">
        <f t="shared" si="9"/>
        <v>alpha^in_6,2,1,1</v>
      </c>
      <c r="K142" s="9" t="s">
        <v>572</v>
      </c>
      <c r="L142" s="39" t="e">
        <f>VLOOKUP(J142,#REF!,2)</f>
        <v>#REF!</v>
      </c>
      <c r="O142" s="40"/>
      <c r="P142" s="41" t="s">
        <v>352</v>
      </c>
      <c r="Q142" s="42" t="s">
        <v>314</v>
      </c>
    </row>
    <row r="143" spans="1:17" ht="34" x14ac:dyDescent="0.2">
      <c r="A143" s="20" t="s">
        <v>348</v>
      </c>
      <c r="B143" s="9" t="str">
        <f t="shared" si="8"/>
        <v>Rate of entry due to aging into HIV compartment  HIV-negative and gender compartment Female, per year</v>
      </c>
      <c r="C143" s="8" t="s">
        <v>346</v>
      </c>
      <c r="D143" s="8" t="s">
        <v>139</v>
      </c>
      <c r="E143" s="8">
        <v>6</v>
      </c>
      <c r="F143" s="9">
        <v>2</v>
      </c>
      <c r="G143" s="9">
        <v>1</v>
      </c>
      <c r="H143" s="9">
        <v>2</v>
      </c>
      <c r="J143" s="9" t="str">
        <f t="shared" si="9"/>
        <v>alpha^in_6,2,1,2</v>
      </c>
      <c r="K143" s="9" t="s">
        <v>573</v>
      </c>
      <c r="L143" s="39" t="e">
        <f>VLOOKUP(J143,#REF!,2)</f>
        <v>#REF!</v>
      </c>
      <c r="O143" s="40"/>
      <c r="P143" s="41" t="s">
        <v>352</v>
      </c>
      <c r="Q143" s="42" t="s">
        <v>314</v>
      </c>
    </row>
    <row r="144" spans="1:17" ht="34" x14ac:dyDescent="0.2">
      <c r="A144" s="20" t="s">
        <v>349</v>
      </c>
      <c r="B144" s="9" t="str">
        <f t="shared" si="8"/>
        <v>Rate of entry due to aging into HIV compartment  PLHIV not on ART, CD4&gt;200 and gender compartment Male, per year</v>
      </c>
      <c r="C144" s="8" t="s">
        <v>346</v>
      </c>
      <c r="D144" s="8" t="s">
        <v>139</v>
      </c>
      <c r="E144" s="8">
        <v>1</v>
      </c>
      <c r="F144" s="9">
        <v>1</v>
      </c>
      <c r="G144" s="9">
        <v>2</v>
      </c>
      <c r="H144" s="9">
        <v>1</v>
      </c>
      <c r="J144" s="9" t="str">
        <f t="shared" si="9"/>
        <v>alpha^in_1,1,2,1</v>
      </c>
      <c r="K144" s="9" t="s">
        <v>477</v>
      </c>
      <c r="L144" s="39" t="e">
        <f>VLOOKUP(J144,#REF!,2)</f>
        <v>#REF!</v>
      </c>
      <c r="O144" s="40"/>
      <c r="P144" s="41" t="s">
        <v>352</v>
      </c>
      <c r="Q144" s="42" t="s">
        <v>314</v>
      </c>
    </row>
    <row r="145" spans="1:17" ht="34" x14ac:dyDescent="0.2">
      <c r="A145" s="20" t="s">
        <v>350</v>
      </c>
      <c r="B145" s="9" t="str">
        <f t="shared" si="8"/>
        <v>Rate of entry due to aging into HIV compartment  PLHIV not on ART, CD4&gt;200 and gender compartment Female, per year</v>
      </c>
      <c r="C145" s="8" t="s">
        <v>346</v>
      </c>
      <c r="D145" s="8" t="s">
        <v>139</v>
      </c>
      <c r="E145" s="8">
        <v>1</v>
      </c>
      <c r="F145" s="9">
        <v>1</v>
      </c>
      <c r="G145" s="9">
        <v>2</v>
      </c>
      <c r="H145" s="9">
        <v>2</v>
      </c>
      <c r="J145" s="9" t="str">
        <f t="shared" si="9"/>
        <v>alpha^in_1,1,2,2</v>
      </c>
      <c r="K145" s="9" t="s">
        <v>478</v>
      </c>
      <c r="L145" s="39" t="e">
        <f>VLOOKUP(J145,#REF!,2)</f>
        <v>#REF!</v>
      </c>
      <c r="O145" s="40"/>
      <c r="P145" s="41" t="s">
        <v>352</v>
      </c>
      <c r="Q145" s="42" t="s">
        <v>314</v>
      </c>
    </row>
    <row r="146" spans="1:17" ht="34" x14ac:dyDescent="0.2">
      <c r="A146" s="20" t="s">
        <v>349</v>
      </c>
      <c r="B146" s="9" t="str">
        <f t="shared" si="8"/>
        <v>Rate of entry due to aging into HIV compartment  PLHIV not on ART, CD4&gt;200 and gender compartment Male, per year</v>
      </c>
      <c r="C146" s="8" t="s">
        <v>346</v>
      </c>
      <c r="D146" s="8" t="s">
        <v>139</v>
      </c>
      <c r="E146" s="8">
        <v>3</v>
      </c>
      <c r="F146" s="9">
        <v>1</v>
      </c>
      <c r="G146" s="9">
        <v>2</v>
      </c>
      <c r="H146" s="9">
        <v>1</v>
      </c>
      <c r="J146" s="9" t="str">
        <f t="shared" si="9"/>
        <v>alpha^in_3,1,2,1</v>
      </c>
      <c r="K146" s="9" t="s">
        <v>481</v>
      </c>
      <c r="L146" s="39" t="e">
        <f>VLOOKUP(J146,#REF!,2)</f>
        <v>#REF!</v>
      </c>
      <c r="O146" s="40"/>
      <c r="P146" s="41" t="s">
        <v>352</v>
      </c>
      <c r="Q146" s="42" t="s">
        <v>314</v>
      </c>
    </row>
    <row r="147" spans="1:17" ht="34" x14ac:dyDescent="0.2">
      <c r="A147" s="20" t="s">
        <v>350</v>
      </c>
      <c r="B147" s="9" t="str">
        <f t="shared" si="8"/>
        <v>Rate of entry due to aging into HIV compartment  PLHIV not on ART, CD4&gt;200 and gender compartment Female, per year</v>
      </c>
      <c r="C147" s="8" t="s">
        <v>346</v>
      </c>
      <c r="D147" s="8" t="s">
        <v>139</v>
      </c>
      <c r="E147" s="8">
        <v>3</v>
      </c>
      <c r="F147" s="9">
        <v>1</v>
      </c>
      <c r="G147" s="9">
        <v>2</v>
      </c>
      <c r="H147" s="9">
        <v>2</v>
      </c>
      <c r="J147" s="9" t="str">
        <f t="shared" si="9"/>
        <v>alpha^in_3,1,2,2</v>
      </c>
      <c r="K147" s="9" t="s">
        <v>482</v>
      </c>
      <c r="L147" s="39" t="e">
        <f>VLOOKUP(J147,#REF!,2)</f>
        <v>#REF!</v>
      </c>
      <c r="O147" s="40"/>
      <c r="P147" s="41" t="s">
        <v>352</v>
      </c>
      <c r="Q147" s="42" t="s">
        <v>314</v>
      </c>
    </row>
    <row r="148" spans="1:17" ht="34" x14ac:dyDescent="0.2">
      <c r="A148" s="20" t="s">
        <v>349</v>
      </c>
      <c r="B148" s="9" t="str">
        <f t="shared" si="8"/>
        <v>Rate of entry due to aging into HIV compartment  PLHIV not on ART, CD4&gt;200 and gender compartment Male, per year</v>
      </c>
      <c r="C148" s="8" t="s">
        <v>346</v>
      </c>
      <c r="D148" s="8" t="s">
        <v>139</v>
      </c>
      <c r="E148" s="8">
        <v>4</v>
      </c>
      <c r="F148" s="9">
        <v>1</v>
      </c>
      <c r="G148" s="9">
        <v>2</v>
      </c>
      <c r="H148" s="9">
        <v>1</v>
      </c>
      <c r="J148" s="9" t="str">
        <f t="shared" si="9"/>
        <v>alpha^in_4,1,2,1</v>
      </c>
      <c r="K148" s="9" t="s">
        <v>485</v>
      </c>
      <c r="L148" s="39" t="e">
        <f>VLOOKUP(J148,#REF!,2)</f>
        <v>#REF!</v>
      </c>
      <c r="O148" s="40"/>
      <c r="P148" s="41" t="s">
        <v>352</v>
      </c>
      <c r="Q148" s="42" t="s">
        <v>314</v>
      </c>
    </row>
    <row r="149" spans="1:17" ht="34" x14ac:dyDescent="0.2">
      <c r="A149" s="20" t="s">
        <v>350</v>
      </c>
      <c r="B149" s="9" t="str">
        <f t="shared" si="8"/>
        <v>Rate of entry due to aging into HIV compartment  PLHIV not on ART, CD4&gt;200 and gender compartment Female, per year</v>
      </c>
      <c r="C149" s="8" t="s">
        <v>346</v>
      </c>
      <c r="D149" s="8" t="s">
        <v>139</v>
      </c>
      <c r="E149" s="8">
        <v>4</v>
      </c>
      <c r="F149" s="9">
        <v>1</v>
      </c>
      <c r="G149" s="9">
        <v>2</v>
      </c>
      <c r="H149" s="9">
        <v>2</v>
      </c>
      <c r="J149" s="9" t="str">
        <f t="shared" si="9"/>
        <v>alpha^in_4,1,2,2</v>
      </c>
      <c r="K149" s="9" t="s">
        <v>486</v>
      </c>
      <c r="L149" s="39" t="e">
        <f>VLOOKUP(J149,#REF!,2)</f>
        <v>#REF!</v>
      </c>
      <c r="O149" s="40"/>
      <c r="P149" s="41" t="s">
        <v>352</v>
      </c>
      <c r="Q149" s="42" t="s">
        <v>314</v>
      </c>
    </row>
    <row r="150" spans="1:17" ht="34" x14ac:dyDescent="0.2">
      <c r="A150" s="20" t="s">
        <v>349</v>
      </c>
      <c r="B150" s="9" t="str">
        <f t="shared" si="8"/>
        <v>Rate of entry due to aging into HIV compartment  PLHIV not on ART, CD4&gt;200 and gender compartment Male, per year</v>
      </c>
      <c r="C150" s="8" t="s">
        <v>346</v>
      </c>
      <c r="D150" s="8" t="s">
        <v>139</v>
      </c>
      <c r="E150" s="8">
        <v>6</v>
      </c>
      <c r="F150" s="9">
        <v>1</v>
      </c>
      <c r="G150" s="9">
        <v>2</v>
      </c>
      <c r="H150" s="9">
        <v>1</v>
      </c>
      <c r="J150" s="9" t="str">
        <f t="shared" si="9"/>
        <v>alpha^in_6,1,2,1</v>
      </c>
      <c r="K150" s="9" t="s">
        <v>570</v>
      </c>
      <c r="L150" s="39" t="e">
        <f>VLOOKUP(J150,#REF!,2)</f>
        <v>#REF!</v>
      </c>
      <c r="O150" s="40"/>
      <c r="P150" s="41" t="s">
        <v>352</v>
      </c>
      <c r="Q150" s="42" t="s">
        <v>314</v>
      </c>
    </row>
    <row r="151" spans="1:17" ht="34" x14ac:dyDescent="0.2">
      <c r="A151" s="20" t="s">
        <v>350</v>
      </c>
      <c r="B151" s="9" t="str">
        <f t="shared" si="8"/>
        <v>Rate of entry due to aging into HIV compartment  PLHIV not on ART, CD4&gt;200 and gender compartment Female, per year</v>
      </c>
      <c r="C151" s="8" t="s">
        <v>346</v>
      </c>
      <c r="D151" s="8" t="s">
        <v>139</v>
      </c>
      <c r="E151" s="8">
        <v>6</v>
      </c>
      <c r="F151" s="9">
        <v>1</v>
      </c>
      <c r="G151" s="9">
        <v>2</v>
      </c>
      <c r="H151" s="9">
        <v>2</v>
      </c>
      <c r="J151" s="9" t="str">
        <f t="shared" si="9"/>
        <v>alpha^in_6,1,2,2</v>
      </c>
      <c r="K151" s="9" t="s">
        <v>571</v>
      </c>
      <c r="L151" s="39" t="e">
        <f>VLOOKUP(J151,#REF!,2)</f>
        <v>#REF!</v>
      </c>
      <c r="O151" s="40"/>
      <c r="P151" s="41" t="s">
        <v>352</v>
      </c>
      <c r="Q151" s="42" t="s">
        <v>314</v>
      </c>
    </row>
    <row r="152" spans="1:17" ht="34" x14ac:dyDescent="0.2">
      <c r="A152" s="20" t="s">
        <v>349</v>
      </c>
      <c r="B152" s="9" t="str">
        <f t="shared" si="8"/>
        <v>Rate of entry due to aging into HIV compartment  PLHIV not on ART, CD4&gt;200 and gender compartment Male, per year</v>
      </c>
      <c r="C152" s="8" t="s">
        <v>346</v>
      </c>
      <c r="D152" s="8" t="s">
        <v>139</v>
      </c>
      <c r="E152" s="8">
        <v>1</v>
      </c>
      <c r="F152" s="9">
        <v>2</v>
      </c>
      <c r="G152" s="9">
        <v>2</v>
      </c>
      <c r="H152" s="9">
        <v>1</v>
      </c>
      <c r="J152" s="9" t="str">
        <f t="shared" si="9"/>
        <v>alpha^in_1,2,2,1</v>
      </c>
      <c r="K152" s="9" t="s">
        <v>489</v>
      </c>
      <c r="L152" s="39" t="e">
        <f>VLOOKUP(J152,#REF!,2)</f>
        <v>#REF!</v>
      </c>
      <c r="O152" s="40"/>
      <c r="P152" s="41" t="s">
        <v>352</v>
      </c>
      <c r="Q152" s="42" t="s">
        <v>314</v>
      </c>
    </row>
    <row r="153" spans="1:17" ht="34" x14ac:dyDescent="0.2">
      <c r="A153" s="20" t="s">
        <v>350</v>
      </c>
      <c r="B153" s="9" t="str">
        <f t="shared" si="8"/>
        <v>Rate of entry due to aging into HIV compartment  PLHIV not on ART, CD4&gt;200 and gender compartment Female, per year</v>
      </c>
      <c r="C153" s="8" t="s">
        <v>346</v>
      </c>
      <c r="D153" s="8" t="s">
        <v>139</v>
      </c>
      <c r="E153" s="8">
        <v>1</v>
      </c>
      <c r="F153" s="9">
        <v>2</v>
      </c>
      <c r="G153" s="9">
        <v>2</v>
      </c>
      <c r="H153" s="9">
        <v>2</v>
      </c>
      <c r="J153" s="9" t="str">
        <f t="shared" si="9"/>
        <v>alpha^in_1,2,2,2</v>
      </c>
      <c r="K153" s="9" t="s">
        <v>490</v>
      </c>
      <c r="L153" s="39" t="e">
        <f>VLOOKUP(J153,#REF!,2)</f>
        <v>#REF!</v>
      </c>
      <c r="O153" s="40"/>
      <c r="P153" s="41" t="s">
        <v>352</v>
      </c>
      <c r="Q153" s="42" t="s">
        <v>314</v>
      </c>
    </row>
    <row r="154" spans="1:17" ht="34" x14ac:dyDescent="0.2">
      <c r="A154" s="20" t="s">
        <v>349</v>
      </c>
      <c r="B154" s="9" t="str">
        <f t="shared" si="8"/>
        <v>Rate of entry due to aging into HIV compartment  PLHIV not on ART, CD4&gt;200 and gender compartment Male, per year</v>
      </c>
      <c r="C154" s="8" t="s">
        <v>346</v>
      </c>
      <c r="D154" s="8" t="s">
        <v>139</v>
      </c>
      <c r="E154" s="8">
        <v>3</v>
      </c>
      <c r="F154" s="9">
        <v>2</v>
      </c>
      <c r="G154" s="9">
        <v>2</v>
      </c>
      <c r="H154" s="9">
        <v>1</v>
      </c>
      <c r="J154" s="9" t="str">
        <f t="shared" si="9"/>
        <v>alpha^in_3,2,2,1</v>
      </c>
      <c r="K154" s="9" t="s">
        <v>493</v>
      </c>
      <c r="L154" s="39" t="e">
        <f>VLOOKUP(J154,#REF!,2)</f>
        <v>#REF!</v>
      </c>
      <c r="O154" s="40"/>
      <c r="P154" s="41" t="s">
        <v>352</v>
      </c>
      <c r="Q154" s="42" t="s">
        <v>314</v>
      </c>
    </row>
    <row r="155" spans="1:17" ht="34" x14ac:dyDescent="0.2">
      <c r="A155" s="20" t="s">
        <v>350</v>
      </c>
      <c r="B155" s="9" t="str">
        <f t="shared" si="8"/>
        <v>Rate of entry due to aging into HIV compartment  PLHIV not on ART, CD4&gt;200 and gender compartment Female, per year</v>
      </c>
      <c r="C155" s="8" t="s">
        <v>346</v>
      </c>
      <c r="D155" s="8" t="s">
        <v>139</v>
      </c>
      <c r="E155" s="8">
        <v>3</v>
      </c>
      <c r="F155" s="9">
        <v>2</v>
      </c>
      <c r="G155" s="9">
        <v>2</v>
      </c>
      <c r="H155" s="9">
        <v>2</v>
      </c>
      <c r="J155" s="9" t="str">
        <f t="shared" si="9"/>
        <v>alpha^in_3,2,2,2</v>
      </c>
      <c r="K155" s="9" t="s">
        <v>494</v>
      </c>
      <c r="L155" s="39" t="e">
        <f>VLOOKUP(J155,#REF!,2)</f>
        <v>#REF!</v>
      </c>
      <c r="O155" s="40"/>
      <c r="P155" s="41" t="s">
        <v>352</v>
      </c>
      <c r="Q155" s="42" t="s">
        <v>314</v>
      </c>
    </row>
    <row r="156" spans="1:17" ht="34" x14ac:dyDescent="0.2">
      <c r="A156" s="20" t="s">
        <v>349</v>
      </c>
      <c r="B156" s="9" t="str">
        <f t="shared" si="8"/>
        <v>Rate of entry due to aging into HIV compartment  PLHIV not on ART, CD4&gt;200 and gender compartment Male, per year</v>
      </c>
      <c r="C156" s="8" t="s">
        <v>346</v>
      </c>
      <c r="D156" s="8" t="s">
        <v>139</v>
      </c>
      <c r="E156" s="8">
        <v>4</v>
      </c>
      <c r="F156" s="9">
        <v>2</v>
      </c>
      <c r="G156" s="9">
        <v>2</v>
      </c>
      <c r="H156" s="9">
        <v>1</v>
      </c>
      <c r="J156" s="9" t="str">
        <f t="shared" si="9"/>
        <v>alpha^in_4,2,2,1</v>
      </c>
      <c r="K156" s="9" t="s">
        <v>497</v>
      </c>
      <c r="L156" s="39" t="e">
        <f>VLOOKUP(J156,#REF!,2)</f>
        <v>#REF!</v>
      </c>
      <c r="O156" s="40"/>
      <c r="P156" s="41" t="s">
        <v>352</v>
      </c>
      <c r="Q156" s="42" t="s">
        <v>314</v>
      </c>
    </row>
    <row r="157" spans="1:17" ht="34" x14ac:dyDescent="0.2">
      <c r="A157" s="20" t="s">
        <v>350</v>
      </c>
      <c r="B157" s="9" t="str">
        <f t="shared" si="8"/>
        <v>Rate of entry due to aging into HIV compartment  PLHIV not on ART, CD4&gt;200 and gender compartment Female, per year</v>
      </c>
      <c r="C157" s="8" t="s">
        <v>346</v>
      </c>
      <c r="D157" s="8" t="s">
        <v>139</v>
      </c>
      <c r="E157" s="8">
        <v>4</v>
      </c>
      <c r="F157" s="9">
        <v>2</v>
      </c>
      <c r="G157" s="9">
        <v>2</v>
      </c>
      <c r="H157" s="9">
        <v>2</v>
      </c>
      <c r="J157" s="9" t="str">
        <f t="shared" si="9"/>
        <v>alpha^in_4,2,2,2</v>
      </c>
      <c r="K157" s="9" t="s">
        <v>498</v>
      </c>
      <c r="L157" s="39" t="e">
        <f>VLOOKUP(J157,#REF!,2)</f>
        <v>#REF!</v>
      </c>
      <c r="O157" s="40"/>
      <c r="P157" s="41" t="s">
        <v>352</v>
      </c>
      <c r="Q157" s="42" t="s">
        <v>314</v>
      </c>
    </row>
    <row r="158" spans="1:17" ht="34" x14ac:dyDescent="0.2">
      <c r="A158" s="20" t="s">
        <v>349</v>
      </c>
      <c r="B158" s="9" t="str">
        <f t="shared" si="8"/>
        <v>Rate of entry due to aging into HIV compartment  PLHIV not on ART, CD4&gt;200 and gender compartment Male, per year</v>
      </c>
      <c r="C158" s="8" t="s">
        <v>346</v>
      </c>
      <c r="D158" s="8" t="s">
        <v>139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574</v>
      </c>
      <c r="L158" s="39" t="e">
        <f>VLOOKUP(J158,#REF!,2)</f>
        <v>#REF!</v>
      </c>
      <c r="O158" s="40"/>
      <c r="P158" s="41" t="s">
        <v>352</v>
      </c>
      <c r="Q158" s="42" t="s">
        <v>314</v>
      </c>
    </row>
    <row r="159" spans="1:17" ht="34" x14ac:dyDescent="0.2">
      <c r="A159" s="20" t="s">
        <v>350</v>
      </c>
      <c r="B159" s="9" t="str">
        <f t="shared" si="8"/>
        <v>Rate of entry due to aging into HIV compartment  PLHIV not on ART, CD4&gt;200 and gender compartment Female, per year</v>
      </c>
      <c r="C159" s="8" t="s">
        <v>346</v>
      </c>
      <c r="D159" s="8" t="s">
        <v>139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575</v>
      </c>
      <c r="L159" s="39" t="e">
        <f>VLOOKUP(J159,#REF!,2)</f>
        <v>#REF!</v>
      </c>
      <c r="O159" s="40"/>
      <c r="P159" s="41" t="s">
        <v>352</v>
      </c>
      <c r="Q159" s="42" t="s">
        <v>314</v>
      </c>
    </row>
    <row r="160" spans="1:17" ht="48" x14ac:dyDescent="0.2">
      <c r="A160" s="20" t="s">
        <v>137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138</v>
      </c>
      <c r="D160" s="8" t="s">
        <v>139</v>
      </c>
      <c r="E160" s="8">
        <v>1</v>
      </c>
      <c r="G160" s="9">
        <v>1</v>
      </c>
      <c r="H160" s="9">
        <v>1</v>
      </c>
      <c r="J160" s="9" t="str">
        <f t="shared" si="9"/>
        <v>mu_1,1,1</v>
      </c>
      <c r="K160" s="9" t="s">
        <v>499</v>
      </c>
      <c r="L160" s="11">
        <v>3.3E-3</v>
      </c>
      <c r="O160" s="40"/>
      <c r="P160" s="41" t="s">
        <v>277</v>
      </c>
      <c r="Q160" s="42" t="s">
        <v>314</v>
      </c>
    </row>
    <row r="161" spans="1:17" ht="48" x14ac:dyDescent="0.2">
      <c r="A161" s="20" t="s">
        <v>140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138</v>
      </c>
      <c r="D161" s="8" t="s">
        <v>139</v>
      </c>
      <c r="E161" s="8">
        <v>1</v>
      </c>
      <c r="G161" s="9">
        <v>1</v>
      </c>
      <c r="H161" s="9">
        <v>2</v>
      </c>
      <c r="J161" s="9" t="str">
        <f t="shared" si="9"/>
        <v>mu_1,1,2</v>
      </c>
      <c r="K161" s="9" t="s">
        <v>500</v>
      </c>
      <c r="L161" s="11">
        <f>0.0019</f>
        <v>1.9E-3</v>
      </c>
      <c r="O161" s="40"/>
      <c r="P161" s="41" t="s">
        <v>278</v>
      </c>
      <c r="Q161" s="42" t="s">
        <v>314</v>
      </c>
    </row>
    <row r="162" spans="1:17" ht="48" x14ac:dyDescent="0.2">
      <c r="A162" s="20" t="s">
        <v>147</v>
      </c>
      <c r="B162" s="9" t="str">
        <f t="shared" si="10"/>
        <v>Mortality rates from populations in TB compartment  Uninfected, on IPT and HIV compartment  HIV-negative and gender compartment Male per year</v>
      </c>
      <c r="C162" s="8" t="s">
        <v>138</v>
      </c>
      <c r="D162" s="8" t="s">
        <v>139</v>
      </c>
      <c r="E162" s="8">
        <v>2</v>
      </c>
      <c r="G162" s="9">
        <v>1</v>
      </c>
      <c r="H162" s="9">
        <v>1</v>
      </c>
      <c r="J162" s="9" t="str">
        <f t="shared" si="9"/>
        <v>mu_2,1,1</v>
      </c>
      <c r="K162" s="9" t="s">
        <v>507</v>
      </c>
      <c r="L162" s="11">
        <f>L160</f>
        <v>3.3E-3</v>
      </c>
      <c r="O162" s="40"/>
      <c r="P162" s="41" t="s">
        <v>270</v>
      </c>
      <c r="Q162" s="42" t="s">
        <v>314</v>
      </c>
    </row>
    <row r="163" spans="1:17" ht="48" x14ac:dyDescent="0.2">
      <c r="A163" s="20" t="s">
        <v>148</v>
      </c>
      <c r="B163" s="9" t="str">
        <f t="shared" si="10"/>
        <v>Mortality rates from populations in TB compartment  Uninfected, on IPT and HIV compartment  HIV-negative and gender compartment Female per year</v>
      </c>
      <c r="C163" s="8" t="s">
        <v>138</v>
      </c>
      <c r="D163" s="8" t="s">
        <v>139</v>
      </c>
      <c r="E163" s="8">
        <v>2</v>
      </c>
      <c r="G163" s="9">
        <v>1</v>
      </c>
      <c r="H163" s="9">
        <v>2</v>
      </c>
      <c r="J163" s="9" t="str">
        <f t="shared" si="9"/>
        <v>mu_2,1,2</v>
      </c>
      <c r="K163" s="9" t="s">
        <v>508</v>
      </c>
      <c r="L163" s="11">
        <f>L161</f>
        <v>1.9E-3</v>
      </c>
      <c r="O163" s="40"/>
      <c r="P163" s="41" t="s">
        <v>270</v>
      </c>
      <c r="Q163" s="42" t="s">
        <v>314</v>
      </c>
    </row>
    <row r="164" spans="1:17" ht="51" x14ac:dyDescent="0.2">
      <c r="A164" s="20" t="s">
        <v>155</v>
      </c>
      <c r="B164" s="9" t="str">
        <f t="shared" si="10"/>
        <v>Mortality rates from populations in TB compartment  LTBI, infected recently (at risk for rapid progression) and HIV compartment  HIV-negative and gender compartment Male per year</v>
      </c>
      <c r="C164" s="8" t="s">
        <v>138</v>
      </c>
      <c r="D164" s="8" t="s">
        <v>139</v>
      </c>
      <c r="E164" s="8">
        <v>3</v>
      </c>
      <c r="G164" s="9">
        <v>1</v>
      </c>
      <c r="H164" s="9">
        <v>1</v>
      </c>
      <c r="J164" s="9" t="str">
        <f t="shared" si="9"/>
        <v>mu_3,1,1</v>
      </c>
      <c r="K164" s="9" t="s">
        <v>515</v>
      </c>
      <c r="L164" s="11">
        <f t="shared" ref="L164:L169" si="11">L162</f>
        <v>3.3E-3</v>
      </c>
      <c r="O164" s="40"/>
      <c r="P164" s="41" t="s">
        <v>270</v>
      </c>
      <c r="Q164" s="42" t="s">
        <v>314</v>
      </c>
    </row>
    <row r="165" spans="1:17" ht="51" x14ac:dyDescent="0.2">
      <c r="A165" s="20" t="s">
        <v>156</v>
      </c>
      <c r="B165" s="9" t="str">
        <f t="shared" si="10"/>
        <v>Mortality rates from populations in TB compartment  LTBI, infected recently (at risk for rapid progression) and HIV compartment  HIV-negative and gender compartment Female per year</v>
      </c>
      <c r="C165" s="8" t="s">
        <v>138</v>
      </c>
      <c r="D165" s="8" t="s">
        <v>139</v>
      </c>
      <c r="E165" s="8">
        <v>3</v>
      </c>
      <c r="G165" s="9">
        <v>1</v>
      </c>
      <c r="H165" s="9">
        <v>2</v>
      </c>
      <c r="J165" s="9" t="str">
        <f t="shared" si="9"/>
        <v>mu_3,1,2</v>
      </c>
      <c r="K165" s="9" t="s">
        <v>516</v>
      </c>
      <c r="L165" s="11">
        <f t="shared" si="11"/>
        <v>1.9E-3</v>
      </c>
      <c r="O165" s="40"/>
      <c r="P165" s="41" t="s">
        <v>270</v>
      </c>
      <c r="Q165" s="42" t="s">
        <v>314</v>
      </c>
    </row>
    <row r="166" spans="1:17" ht="48" x14ac:dyDescent="0.2">
      <c r="A166" s="20" t="s">
        <v>163</v>
      </c>
      <c r="B166" s="9" t="str">
        <f t="shared" si="10"/>
        <v>Mortality rates from populations in TB compartment  LTBI, infected remotely and HIV compartment  HIV-negative and gender compartment Male per year</v>
      </c>
      <c r="C166" s="8" t="s">
        <v>138</v>
      </c>
      <c r="D166" s="8" t="s">
        <v>139</v>
      </c>
      <c r="E166" s="8">
        <v>4</v>
      </c>
      <c r="G166" s="9">
        <v>1</v>
      </c>
      <c r="H166" s="9">
        <v>1</v>
      </c>
      <c r="J166" s="9" t="str">
        <f t="shared" si="9"/>
        <v>mu_4,1,1</v>
      </c>
      <c r="K166" s="9" t="s">
        <v>523</v>
      </c>
      <c r="L166" s="11">
        <f t="shared" si="11"/>
        <v>3.3E-3</v>
      </c>
      <c r="O166" s="40"/>
      <c r="P166" s="41" t="s">
        <v>270</v>
      </c>
      <c r="Q166" s="42" t="s">
        <v>314</v>
      </c>
    </row>
    <row r="167" spans="1:17" ht="48" x14ac:dyDescent="0.2">
      <c r="A167" s="20" t="s">
        <v>164</v>
      </c>
      <c r="B167" s="9" t="str">
        <f t="shared" si="10"/>
        <v>Mortality rates from populations in TB compartment  LTBI, infected remotely and HIV compartment  HIV-negative and gender compartment Female per year</v>
      </c>
      <c r="C167" s="8" t="s">
        <v>138</v>
      </c>
      <c r="D167" s="8" t="s">
        <v>139</v>
      </c>
      <c r="E167" s="8">
        <v>4</v>
      </c>
      <c r="G167" s="9">
        <v>1</v>
      </c>
      <c r="H167" s="9">
        <v>2</v>
      </c>
      <c r="J167" s="9" t="str">
        <f t="shared" si="9"/>
        <v>mu_4,1,2</v>
      </c>
      <c r="K167" s="9" t="s">
        <v>524</v>
      </c>
      <c r="L167" s="11">
        <f t="shared" si="11"/>
        <v>1.9E-3</v>
      </c>
      <c r="O167" s="40"/>
      <c r="P167" s="41" t="s">
        <v>270</v>
      </c>
      <c r="Q167" s="42" t="s">
        <v>314</v>
      </c>
    </row>
    <row r="168" spans="1:17" ht="48" x14ac:dyDescent="0.2">
      <c r="A168" s="20" t="s">
        <v>171</v>
      </c>
      <c r="B168" s="9" t="str">
        <f t="shared" si="10"/>
        <v>Mortality rates from populations in TB compartment  LTBI, on IPT and HIV compartment  HIV-negative and gender compartment Male per year</v>
      </c>
      <c r="C168" s="8" t="s">
        <v>138</v>
      </c>
      <c r="D168" s="8" t="s">
        <v>139</v>
      </c>
      <c r="E168" s="8">
        <v>5</v>
      </c>
      <c r="G168" s="9">
        <v>1</v>
      </c>
      <c r="H168" s="9">
        <v>1</v>
      </c>
      <c r="J168" s="9" t="str">
        <f t="shared" si="9"/>
        <v>mu_5,1,1</v>
      </c>
      <c r="K168" s="9" t="s">
        <v>531</v>
      </c>
      <c r="L168" s="11">
        <f t="shared" si="11"/>
        <v>3.3E-3</v>
      </c>
      <c r="O168" s="40"/>
      <c r="P168" s="41" t="s">
        <v>270</v>
      </c>
      <c r="Q168" s="42" t="s">
        <v>314</v>
      </c>
    </row>
    <row r="169" spans="1:17" ht="48" x14ac:dyDescent="0.2">
      <c r="A169" s="20" t="s">
        <v>172</v>
      </c>
      <c r="B169" s="9" t="str">
        <f t="shared" si="10"/>
        <v>Mortality rates from populations in TB compartment  LTBI, on IPT and HIV compartment  HIV-negative and gender compartment Female per year</v>
      </c>
      <c r="C169" s="8" t="s">
        <v>138</v>
      </c>
      <c r="D169" s="8" t="s">
        <v>139</v>
      </c>
      <c r="E169" s="8">
        <v>5</v>
      </c>
      <c r="G169" s="9">
        <v>1</v>
      </c>
      <c r="H169" s="9">
        <v>2</v>
      </c>
      <c r="J169" s="9" t="str">
        <f t="shared" si="9"/>
        <v>mu_5,1,2</v>
      </c>
      <c r="K169" s="9" t="s">
        <v>532</v>
      </c>
      <c r="L169" s="11">
        <f t="shared" si="11"/>
        <v>1.9E-3</v>
      </c>
      <c r="O169" s="40"/>
      <c r="P169" s="41" t="s">
        <v>270</v>
      </c>
      <c r="Q169" s="42" t="s">
        <v>314</v>
      </c>
    </row>
    <row r="170" spans="1:17" ht="48" x14ac:dyDescent="0.2">
      <c r="A170" s="20" t="s">
        <v>179</v>
      </c>
      <c r="B170" s="9" t="str">
        <f t="shared" si="10"/>
        <v>Mortality rates from populations in TB compartment  Active and HIV compartment  HIV-negative and gender compartment Male per year</v>
      </c>
      <c r="C170" s="8" t="s">
        <v>138</v>
      </c>
      <c r="D170" s="8" t="s">
        <v>139</v>
      </c>
      <c r="E170" s="8">
        <v>6</v>
      </c>
      <c r="G170" s="9">
        <v>1</v>
      </c>
      <c r="H170" s="9">
        <v>1</v>
      </c>
      <c r="J170" s="9" t="str">
        <f t="shared" si="9"/>
        <v>mu_6,1,1</v>
      </c>
      <c r="K170" s="9" t="s">
        <v>539</v>
      </c>
      <c r="L170" s="11">
        <f>L160*20</f>
        <v>6.6000000000000003E-2</v>
      </c>
      <c r="O170" s="40"/>
      <c r="P170" s="41" t="s">
        <v>279</v>
      </c>
      <c r="Q170" s="42" t="s">
        <v>314</v>
      </c>
    </row>
    <row r="171" spans="1:17" ht="48" x14ac:dyDescent="0.2">
      <c r="A171" s="20" t="s">
        <v>180</v>
      </c>
      <c r="B171" s="9" t="str">
        <f t="shared" si="10"/>
        <v>Mortality rates from populations in TB compartment  Active and HIV compartment  HIV-negative and gender compartment Female per year</v>
      </c>
      <c r="C171" s="8" t="s">
        <v>138</v>
      </c>
      <c r="D171" s="8" t="s">
        <v>139</v>
      </c>
      <c r="E171" s="8">
        <v>6</v>
      </c>
      <c r="G171" s="9">
        <v>1</v>
      </c>
      <c r="H171" s="9">
        <v>2</v>
      </c>
      <c r="J171" s="9" t="str">
        <f t="shared" si="9"/>
        <v>mu_6,1,2</v>
      </c>
      <c r="K171" s="9" t="s">
        <v>540</v>
      </c>
      <c r="L171" s="11">
        <f>L161*20</f>
        <v>3.7999999999999999E-2</v>
      </c>
      <c r="O171" s="40"/>
      <c r="P171" s="41" t="s">
        <v>279</v>
      </c>
      <c r="Q171" s="42" t="s">
        <v>314</v>
      </c>
    </row>
    <row r="172" spans="1:17" ht="48" x14ac:dyDescent="0.2">
      <c r="A172" s="20" t="s">
        <v>187</v>
      </c>
      <c r="B172" s="9" t="str">
        <f t="shared" si="10"/>
        <v>Mortality rates from populations in TB compartment  Recovered/Treated and HIV compartment  HIV-negative and gender compartment Male per year</v>
      </c>
      <c r="C172" s="8" t="s">
        <v>138</v>
      </c>
      <c r="D172" s="8" t="s">
        <v>139</v>
      </c>
      <c r="E172" s="8">
        <v>7</v>
      </c>
      <c r="G172" s="9">
        <v>1</v>
      </c>
      <c r="H172" s="9">
        <v>1</v>
      </c>
      <c r="J172" s="9" t="str">
        <f t="shared" si="9"/>
        <v>mu_7,1,1</v>
      </c>
      <c r="K172" s="9" t="s">
        <v>547</v>
      </c>
      <c r="L172" s="11">
        <f>L160</f>
        <v>3.3E-3</v>
      </c>
      <c r="O172" s="40"/>
      <c r="P172" s="41" t="s">
        <v>270</v>
      </c>
      <c r="Q172" s="42" t="s">
        <v>314</v>
      </c>
    </row>
    <row r="173" spans="1:17" ht="48" x14ac:dyDescent="0.2">
      <c r="A173" s="20" t="s">
        <v>188</v>
      </c>
      <c r="B173" s="9" t="str">
        <f t="shared" si="10"/>
        <v>Mortality rates from populations in TB compartment  Recovered/Treated and HIV compartment  HIV-negative and gender compartment Female per year</v>
      </c>
      <c r="C173" s="8" t="s">
        <v>138</v>
      </c>
      <c r="D173" s="8" t="s">
        <v>139</v>
      </c>
      <c r="E173" s="8">
        <v>7</v>
      </c>
      <c r="G173" s="9">
        <v>1</v>
      </c>
      <c r="H173" s="9">
        <v>2</v>
      </c>
      <c r="J173" s="9" t="str">
        <f t="shared" si="9"/>
        <v>mu_7,1,2</v>
      </c>
      <c r="K173" s="9" t="s">
        <v>548</v>
      </c>
      <c r="L173" s="11">
        <f>L161</f>
        <v>1.9E-3</v>
      </c>
      <c r="O173" s="40"/>
      <c r="P173" s="41" t="s">
        <v>270</v>
      </c>
      <c r="Q173" s="42" t="s">
        <v>314</v>
      </c>
    </row>
    <row r="174" spans="1:17" ht="48" x14ac:dyDescent="0.2">
      <c r="A174" s="20" t="s">
        <v>195</v>
      </c>
      <c r="B174" s="9" t="str">
        <f t="shared" si="10"/>
        <v>Mortality rates from populations in TB compartment  LTBI, after IPT and HIV compartment  HIV-negative and gender compartment Male per year</v>
      </c>
      <c r="C174" s="8" t="s">
        <v>138</v>
      </c>
      <c r="D174" s="8" t="s">
        <v>139</v>
      </c>
      <c r="E174" s="8">
        <v>8</v>
      </c>
      <c r="G174" s="9">
        <v>1</v>
      </c>
      <c r="H174" s="9">
        <v>1</v>
      </c>
      <c r="J174" s="9" t="str">
        <f t="shared" si="9"/>
        <v>mu_8,1,1</v>
      </c>
      <c r="K174" s="9" t="s">
        <v>555</v>
      </c>
      <c r="L174" s="11">
        <f>L172</f>
        <v>3.3E-3</v>
      </c>
      <c r="O174" s="40"/>
      <c r="P174" s="41" t="s">
        <v>270</v>
      </c>
      <c r="Q174" s="42" t="s">
        <v>314</v>
      </c>
    </row>
    <row r="175" spans="1:17" ht="48" x14ac:dyDescent="0.2">
      <c r="A175" s="20" t="s">
        <v>196</v>
      </c>
      <c r="B175" s="9" t="str">
        <f t="shared" si="10"/>
        <v>Mortality rates from populations in TB compartment  LTBI, after IPT and HIV compartment  HIV-negative and gender compartment Female per year</v>
      </c>
      <c r="C175" s="8" t="s">
        <v>138</v>
      </c>
      <c r="D175" s="8" t="s">
        <v>139</v>
      </c>
      <c r="E175" s="8">
        <v>8</v>
      </c>
      <c r="G175" s="9">
        <v>1</v>
      </c>
      <c r="H175" s="9">
        <v>2</v>
      </c>
      <c r="J175" s="9" t="str">
        <f t="shared" si="9"/>
        <v>mu_8,1,2</v>
      </c>
      <c r="K175" s="9" t="s">
        <v>556</v>
      </c>
      <c r="L175" s="11">
        <f>L173</f>
        <v>1.9E-3</v>
      </c>
      <c r="O175" s="40"/>
      <c r="P175" s="41" t="s">
        <v>270</v>
      </c>
      <c r="Q175" s="42" t="s">
        <v>314</v>
      </c>
    </row>
    <row r="176" spans="1:17" ht="51" x14ac:dyDescent="0.2">
      <c r="A176" s="20" t="s">
        <v>141</v>
      </c>
      <c r="B176" s="9" t="str">
        <f t="shared" si="10"/>
        <v>Mortality rates from populations in TB compartment  Uninfected, not on IPT and HIV compartment  PLHIV not on ART, CD4&gt;200 and gender compartment Male per year</v>
      </c>
      <c r="C176" s="8" t="s">
        <v>138</v>
      </c>
      <c r="D176" s="8" t="s">
        <v>139</v>
      </c>
      <c r="E176" s="8">
        <v>1</v>
      </c>
      <c r="G176" s="9">
        <v>2</v>
      </c>
      <c r="H176" s="9">
        <v>1</v>
      </c>
      <c r="J176" s="9" t="str">
        <f t="shared" si="9"/>
        <v>mu_1,2,1</v>
      </c>
      <c r="K176" s="9" t="s">
        <v>501</v>
      </c>
      <c r="L176" s="11">
        <f>L174*5</f>
        <v>1.6500000000000001E-2</v>
      </c>
      <c r="O176" s="40"/>
      <c r="P176" s="41" t="s">
        <v>271</v>
      </c>
      <c r="Q176" s="42" t="s">
        <v>314</v>
      </c>
    </row>
    <row r="177" spans="1:17" ht="51" x14ac:dyDescent="0.2">
      <c r="A177" s="20" t="s">
        <v>142</v>
      </c>
      <c r="B177" s="9" t="str">
        <f t="shared" si="10"/>
        <v>Mortality rates from populations in TB compartment  Uninfected, not on IPT and HIV compartment  PLHIV not on ART, CD4&gt;200 and gender compartment Female per year</v>
      </c>
      <c r="C177" s="8" t="s">
        <v>138</v>
      </c>
      <c r="D177" s="8" t="s">
        <v>139</v>
      </c>
      <c r="E177" s="8">
        <v>1</v>
      </c>
      <c r="G177" s="9">
        <v>2</v>
      </c>
      <c r="H177" s="9">
        <v>2</v>
      </c>
      <c r="J177" s="9" t="str">
        <f t="shared" si="9"/>
        <v>mu_1,2,2</v>
      </c>
      <c r="K177" s="9" t="s">
        <v>502</v>
      </c>
      <c r="L177" s="11">
        <f>L175*5</f>
        <v>9.4999999999999998E-3</v>
      </c>
      <c r="O177" s="40"/>
      <c r="P177" s="41" t="s">
        <v>271</v>
      </c>
      <c r="Q177" s="42" t="s">
        <v>314</v>
      </c>
    </row>
    <row r="178" spans="1:17" ht="51" x14ac:dyDescent="0.2">
      <c r="A178" s="20" t="s">
        <v>149</v>
      </c>
      <c r="B178" s="9" t="str">
        <f t="shared" si="10"/>
        <v>Mortality rates from populations in TB compartment  Uninfected, on IPT and HIV compartment  PLHIV not on ART, CD4&gt;200 and gender compartment Male per year</v>
      </c>
      <c r="C178" s="8" t="s">
        <v>138</v>
      </c>
      <c r="D178" s="8" t="s">
        <v>139</v>
      </c>
      <c r="E178" s="8">
        <v>2</v>
      </c>
      <c r="G178" s="9">
        <v>2</v>
      </c>
      <c r="H178" s="9">
        <v>1</v>
      </c>
      <c r="J178" s="9" t="str">
        <f t="shared" si="9"/>
        <v>mu_2,2,1</v>
      </c>
      <c r="K178" s="9" t="s">
        <v>509</v>
      </c>
      <c r="L178" s="11">
        <f>L170</f>
        <v>6.6000000000000003E-2</v>
      </c>
      <c r="O178" s="40"/>
      <c r="P178" s="41" t="s">
        <v>274</v>
      </c>
      <c r="Q178" s="42" t="s">
        <v>314</v>
      </c>
    </row>
    <row r="179" spans="1:17" ht="51" x14ac:dyDescent="0.2">
      <c r="A179" s="20" t="s">
        <v>150</v>
      </c>
      <c r="B179" s="9" t="str">
        <f t="shared" si="10"/>
        <v>Mortality rates from populations in TB compartment  Uninfected, on IPT and HIV compartment  PLHIV not on ART, CD4&gt;200 and gender compartment Female per year</v>
      </c>
      <c r="C179" s="8" t="s">
        <v>138</v>
      </c>
      <c r="D179" s="8" t="s">
        <v>139</v>
      </c>
      <c r="E179" s="8">
        <v>2</v>
      </c>
      <c r="G179" s="9">
        <v>2</v>
      </c>
      <c r="H179" s="9">
        <v>2</v>
      </c>
      <c r="J179" s="9" t="str">
        <f t="shared" si="9"/>
        <v>mu_2,2,2</v>
      </c>
      <c r="K179" s="9" t="s">
        <v>510</v>
      </c>
      <c r="L179" s="11">
        <f>L171</f>
        <v>3.7999999999999999E-2</v>
      </c>
      <c r="O179" s="40"/>
      <c r="P179" s="41" t="s">
        <v>274</v>
      </c>
      <c r="Q179" s="42" t="s">
        <v>314</v>
      </c>
    </row>
    <row r="180" spans="1:17" ht="51" x14ac:dyDescent="0.2">
      <c r="A180" s="20" t="s">
        <v>157</v>
      </c>
      <c r="B180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80" s="8" t="s">
        <v>138</v>
      </c>
      <c r="D180" s="8" t="s">
        <v>139</v>
      </c>
      <c r="E180" s="8">
        <v>3</v>
      </c>
      <c r="G180" s="9">
        <v>2</v>
      </c>
      <c r="H180" s="9">
        <v>1</v>
      </c>
      <c r="J180" s="9" t="str">
        <f t="shared" si="9"/>
        <v>mu_3,2,1</v>
      </c>
      <c r="K180" s="9" t="s">
        <v>517</v>
      </c>
      <c r="L180" s="11">
        <f>L164</f>
        <v>3.3E-3</v>
      </c>
      <c r="O180" s="40"/>
      <c r="P180" s="41" t="s">
        <v>274</v>
      </c>
      <c r="Q180" s="42" t="s">
        <v>314</v>
      </c>
    </row>
    <row r="181" spans="1:17" ht="51" x14ac:dyDescent="0.2">
      <c r="A181" s="20" t="s">
        <v>158</v>
      </c>
      <c r="B181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81" s="8" t="s">
        <v>138</v>
      </c>
      <c r="D181" s="8" t="s">
        <v>139</v>
      </c>
      <c r="E181" s="8">
        <v>3</v>
      </c>
      <c r="G181" s="9">
        <v>2</v>
      </c>
      <c r="H181" s="9">
        <v>2</v>
      </c>
      <c r="J181" s="9" t="str">
        <f t="shared" si="9"/>
        <v>mu_3,2,2</v>
      </c>
      <c r="K181" s="9" t="s">
        <v>518</v>
      </c>
      <c r="L181" s="11">
        <f>L165</f>
        <v>1.9E-3</v>
      </c>
      <c r="O181" s="40"/>
      <c r="P181" s="41" t="s">
        <v>274</v>
      </c>
      <c r="Q181" s="42" t="s">
        <v>314</v>
      </c>
    </row>
    <row r="182" spans="1:17" ht="51" x14ac:dyDescent="0.2">
      <c r="A182" s="20" t="s">
        <v>165</v>
      </c>
      <c r="B182" s="9" t="str">
        <f t="shared" si="10"/>
        <v>Mortality rates from populations in TB compartment  LTBI, infected remotely and HIV compartment  PLHIV not on ART, CD4&gt;200 and gender compartment Male per year</v>
      </c>
      <c r="C182" s="8" t="s">
        <v>138</v>
      </c>
      <c r="D182" s="8" t="s">
        <v>139</v>
      </c>
      <c r="E182" s="8">
        <v>4</v>
      </c>
      <c r="G182" s="9">
        <v>2</v>
      </c>
      <c r="H182" s="9">
        <v>1</v>
      </c>
      <c r="J182" s="9" t="str">
        <f t="shared" si="9"/>
        <v>mu_4,2,1</v>
      </c>
      <c r="K182" s="9" t="s">
        <v>525</v>
      </c>
      <c r="L182" s="11">
        <f>L176</f>
        <v>1.6500000000000001E-2</v>
      </c>
      <c r="O182" s="40"/>
      <c r="P182" s="41" t="s">
        <v>274</v>
      </c>
      <c r="Q182" s="42" t="s">
        <v>314</v>
      </c>
    </row>
    <row r="183" spans="1:17" ht="51" x14ac:dyDescent="0.2">
      <c r="A183" s="20" t="s">
        <v>166</v>
      </c>
      <c r="B183" s="9" t="str">
        <f t="shared" si="10"/>
        <v>Mortality rates from populations in TB compartment  LTBI, infected remotely and HIV compartment  PLHIV not on ART, CD4&gt;200 and gender compartment Female per year</v>
      </c>
      <c r="C183" s="8" t="s">
        <v>138</v>
      </c>
      <c r="D183" s="8" t="s">
        <v>139</v>
      </c>
      <c r="E183" s="8">
        <v>4</v>
      </c>
      <c r="G183" s="9">
        <v>2</v>
      </c>
      <c r="H183" s="9">
        <v>2</v>
      </c>
      <c r="J183" s="9" t="str">
        <f t="shared" si="9"/>
        <v>mu_4,2,2</v>
      </c>
      <c r="K183" s="9" t="s">
        <v>526</v>
      </c>
      <c r="L183" s="11">
        <f t="shared" ref="L183:L185" si="12">L177</f>
        <v>9.4999999999999998E-3</v>
      </c>
      <c r="O183" s="40"/>
      <c r="P183" s="41" t="s">
        <v>274</v>
      </c>
      <c r="Q183" s="42" t="s">
        <v>314</v>
      </c>
    </row>
    <row r="184" spans="1:17" ht="51" x14ac:dyDescent="0.2">
      <c r="A184" s="20" t="s">
        <v>173</v>
      </c>
      <c r="B184" s="9" t="str">
        <f t="shared" si="10"/>
        <v>Mortality rates from populations in TB compartment  LTBI, on IPT and HIV compartment  PLHIV not on ART, CD4&gt;200 and gender compartment Male per year</v>
      </c>
      <c r="C184" s="8" t="s">
        <v>138</v>
      </c>
      <c r="D184" s="8" t="s">
        <v>139</v>
      </c>
      <c r="E184" s="8">
        <v>5</v>
      </c>
      <c r="G184" s="9">
        <v>2</v>
      </c>
      <c r="H184" s="9">
        <v>1</v>
      </c>
      <c r="J184" s="9" t="str">
        <f t="shared" si="9"/>
        <v>mu_5,2,1</v>
      </c>
      <c r="K184" s="9" t="s">
        <v>533</v>
      </c>
      <c r="L184" s="11">
        <f t="shared" si="12"/>
        <v>6.6000000000000003E-2</v>
      </c>
      <c r="O184" s="40"/>
      <c r="P184" s="41" t="s">
        <v>274</v>
      </c>
      <c r="Q184" s="42" t="s">
        <v>314</v>
      </c>
    </row>
    <row r="185" spans="1:17" ht="51" x14ac:dyDescent="0.2">
      <c r="A185" s="20" t="s">
        <v>174</v>
      </c>
      <c r="B185" s="9" t="str">
        <f t="shared" si="10"/>
        <v>Mortality rates from populations in TB compartment  LTBI, on IPT and HIV compartment  PLHIV not on ART, CD4&gt;200 and gender compartment Female per year</v>
      </c>
      <c r="C185" s="8" t="s">
        <v>138</v>
      </c>
      <c r="D185" s="8" t="s">
        <v>139</v>
      </c>
      <c r="E185" s="8">
        <v>5</v>
      </c>
      <c r="G185" s="9">
        <v>2</v>
      </c>
      <c r="H185" s="9">
        <v>2</v>
      </c>
      <c r="J185" s="9" t="str">
        <f t="shared" si="9"/>
        <v>mu_5,2,2</v>
      </c>
      <c r="K185" s="9" t="s">
        <v>534</v>
      </c>
      <c r="L185" s="11">
        <f t="shared" si="12"/>
        <v>3.7999999999999999E-2</v>
      </c>
      <c r="O185" s="40"/>
      <c r="P185" s="41" t="s">
        <v>274</v>
      </c>
      <c r="Q185" s="42" t="s">
        <v>314</v>
      </c>
    </row>
    <row r="186" spans="1:17" ht="64" x14ac:dyDescent="0.2">
      <c r="A186" s="20" t="s">
        <v>181</v>
      </c>
      <c r="B186" s="9" t="str">
        <f t="shared" si="10"/>
        <v>Mortality rates from populations in TB compartment  Active and HIV compartment  PLHIV not on ART, CD4&gt;200 and gender compartment Male per year</v>
      </c>
      <c r="C186" s="8" t="s">
        <v>138</v>
      </c>
      <c r="D186" s="8" t="s">
        <v>139</v>
      </c>
      <c r="E186" s="8">
        <v>6</v>
      </c>
      <c r="G186" s="9">
        <v>2</v>
      </c>
      <c r="H186" s="9">
        <v>1</v>
      </c>
      <c r="J186" s="9" t="str">
        <f t="shared" si="9"/>
        <v>mu_6,2,1</v>
      </c>
      <c r="K186" s="9" t="s">
        <v>541</v>
      </c>
      <c r="L186" s="11">
        <f>L176*20</f>
        <v>0.33</v>
      </c>
      <c r="O186" s="40" t="s">
        <v>602</v>
      </c>
      <c r="P186" s="41" t="s">
        <v>600</v>
      </c>
      <c r="Q186" s="42" t="s">
        <v>314</v>
      </c>
    </row>
    <row r="187" spans="1:17" ht="64" x14ac:dyDescent="0.2">
      <c r="A187" s="20" t="s">
        <v>182</v>
      </c>
      <c r="B187" s="9" t="str">
        <f t="shared" si="10"/>
        <v>Mortality rates from populations in TB compartment  Active and HIV compartment  PLHIV not on ART, CD4&gt;200 and gender compartment Female per year</v>
      </c>
      <c r="C187" s="8" t="s">
        <v>138</v>
      </c>
      <c r="D187" s="8" t="s">
        <v>139</v>
      </c>
      <c r="E187" s="8">
        <v>6</v>
      </c>
      <c r="G187" s="9">
        <v>2</v>
      </c>
      <c r="H187" s="9">
        <v>2</v>
      </c>
      <c r="J187" s="9" t="str">
        <f t="shared" si="9"/>
        <v>mu_6,2,2</v>
      </c>
      <c r="K187" s="9" t="s">
        <v>542</v>
      </c>
      <c r="L187" s="11">
        <f>L177*20</f>
        <v>0.19</v>
      </c>
      <c r="O187" s="40" t="s">
        <v>602</v>
      </c>
      <c r="P187" s="41" t="s">
        <v>600</v>
      </c>
      <c r="Q187" s="42" t="s">
        <v>314</v>
      </c>
    </row>
    <row r="188" spans="1:17" ht="51" x14ac:dyDescent="0.2">
      <c r="A188" s="20" t="s">
        <v>189</v>
      </c>
      <c r="B188" s="9" t="str">
        <f t="shared" si="10"/>
        <v>Mortality rates from populations in TB compartment  Recovered/Treated and HIV compartment  PLHIV not on ART, CD4&gt;200 and gender compartment Male per year</v>
      </c>
      <c r="C188" s="8" t="s">
        <v>138</v>
      </c>
      <c r="D188" s="8" t="s">
        <v>139</v>
      </c>
      <c r="E188" s="8">
        <v>7</v>
      </c>
      <c r="G188" s="9">
        <v>2</v>
      </c>
      <c r="H188" s="9">
        <v>1</v>
      </c>
      <c r="J188" s="9" t="str">
        <f t="shared" si="9"/>
        <v>mu_7,2,1</v>
      </c>
      <c r="K188" s="9" t="s">
        <v>549</v>
      </c>
      <c r="L188" s="11" t="e">
        <f>L140</f>
        <v>#REF!</v>
      </c>
      <c r="O188" s="40"/>
      <c r="P188" s="41" t="s">
        <v>274</v>
      </c>
      <c r="Q188" s="42" t="s">
        <v>314</v>
      </c>
    </row>
    <row r="189" spans="1:17" ht="51" x14ac:dyDescent="0.2">
      <c r="A189" s="20" t="s">
        <v>190</v>
      </c>
      <c r="B189" s="9" t="str">
        <f t="shared" si="10"/>
        <v>Mortality rates from populations in TB compartment  Recovered/Treated and HIV compartment  PLHIV not on ART, CD4&gt;200 and gender compartment Female per year</v>
      </c>
      <c r="C189" s="8" t="s">
        <v>138</v>
      </c>
      <c r="D189" s="8" t="s">
        <v>139</v>
      </c>
      <c r="E189" s="8">
        <v>7</v>
      </c>
      <c r="G189" s="9">
        <v>2</v>
      </c>
      <c r="H189" s="9">
        <v>2</v>
      </c>
      <c r="J189" s="9" t="str">
        <f t="shared" si="9"/>
        <v>mu_7,2,2</v>
      </c>
      <c r="K189" s="9" t="s">
        <v>550</v>
      </c>
      <c r="L189" s="11" t="e">
        <f>L141</f>
        <v>#REF!</v>
      </c>
      <c r="O189" s="40"/>
      <c r="P189" s="41" t="s">
        <v>274</v>
      </c>
      <c r="Q189" s="42" t="s">
        <v>314</v>
      </c>
    </row>
    <row r="190" spans="1:17" ht="51" x14ac:dyDescent="0.2">
      <c r="A190" s="20" t="s">
        <v>197</v>
      </c>
      <c r="B190" s="9" t="str">
        <f t="shared" si="10"/>
        <v>Mortality rates from populations in TB compartment  LTBI, after IPT and HIV compartment  PLHIV not on ART, CD4&gt;200 and gender compartment Male per year</v>
      </c>
      <c r="C190" s="8" t="s">
        <v>138</v>
      </c>
      <c r="D190" s="8" t="s">
        <v>139</v>
      </c>
      <c r="E190" s="8">
        <v>8</v>
      </c>
      <c r="G190" s="9">
        <v>2</v>
      </c>
      <c r="H190" s="9">
        <v>1</v>
      </c>
      <c r="J190" s="9" t="str">
        <f t="shared" si="9"/>
        <v>mu_8,2,1</v>
      </c>
      <c r="K190" s="9" t="s">
        <v>557</v>
      </c>
      <c r="L190" s="11" t="e">
        <f>L134</f>
        <v>#REF!</v>
      </c>
      <c r="O190" s="40"/>
      <c r="P190" s="41" t="s">
        <v>274</v>
      </c>
      <c r="Q190" s="42" t="s">
        <v>314</v>
      </c>
    </row>
    <row r="191" spans="1:17" ht="51" x14ac:dyDescent="0.2">
      <c r="A191" s="20" t="s">
        <v>198</v>
      </c>
      <c r="B191" s="9" t="str">
        <f t="shared" si="10"/>
        <v>Mortality rates from populations in TB compartment  LTBI, after IPT and HIV compartment  PLHIV not on ART, CD4&gt;200 and gender compartment Female per year</v>
      </c>
      <c r="C191" s="8" t="s">
        <v>138</v>
      </c>
      <c r="D191" s="8" t="s">
        <v>139</v>
      </c>
      <c r="E191" s="8">
        <v>8</v>
      </c>
      <c r="G191" s="9">
        <v>2</v>
      </c>
      <c r="H191" s="9">
        <v>2</v>
      </c>
      <c r="J191" s="9" t="str">
        <f t="shared" si="9"/>
        <v>mu_8,2,2</v>
      </c>
      <c r="K191" s="9" t="s">
        <v>558</v>
      </c>
      <c r="L191" s="11" t="e">
        <f>L135</f>
        <v>#REF!</v>
      </c>
      <c r="O191" s="40"/>
      <c r="P191" s="41" t="s">
        <v>274</v>
      </c>
      <c r="Q191" s="42" t="s">
        <v>314</v>
      </c>
    </row>
    <row r="192" spans="1:17" ht="51" x14ac:dyDescent="0.2">
      <c r="A192" s="20" t="s">
        <v>143</v>
      </c>
      <c r="B192" s="9" t="str">
        <f t="shared" ref="B192:B223" si="13">CONCATENATE("Mortality rates from populations in TB compartment ",VLOOKUP(E192,TB_SET,2)," and HIV compartment ",VLOOKUP(G192,HIV_SET,2)," and gender compartment ",VLOOKUP(H192,G_SET,2)," per year")</f>
        <v>Mortality rates from populations in TB compartment  Uninfected, not on IPT and HIV compartment  PLHIV not on ART, CD4≤200 and gender compartment Male per year</v>
      </c>
      <c r="C192" s="8" t="s">
        <v>138</v>
      </c>
      <c r="D192" s="8" t="s">
        <v>139</v>
      </c>
      <c r="E192" s="8">
        <v>1</v>
      </c>
      <c r="G192" s="9">
        <v>3</v>
      </c>
      <c r="H192" s="9">
        <v>1</v>
      </c>
      <c r="J192" s="9" t="str">
        <f t="shared" si="9"/>
        <v>mu_1,3,1</v>
      </c>
      <c r="K192" s="9" t="s">
        <v>503</v>
      </c>
      <c r="L192" s="11" t="e">
        <f>L188*10</f>
        <v>#REF!</v>
      </c>
      <c r="O192" s="40"/>
      <c r="P192" s="41" t="s">
        <v>273</v>
      </c>
      <c r="Q192" s="42" t="s">
        <v>314</v>
      </c>
    </row>
    <row r="193" spans="1:17" ht="51" x14ac:dyDescent="0.2">
      <c r="A193" s="20" t="s">
        <v>144</v>
      </c>
      <c r="B193" s="9" t="str">
        <f t="shared" si="13"/>
        <v>Mortality rates from populations in TB compartment  Uninfected, not on IPT and HIV compartment  PLHIV not on ART, CD4≤200 and gender compartment Female per year</v>
      </c>
      <c r="C193" s="8" t="s">
        <v>138</v>
      </c>
      <c r="D193" s="8" t="s">
        <v>139</v>
      </c>
      <c r="E193" s="8">
        <v>1</v>
      </c>
      <c r="G193" s="9">
        <v>3</v>
      </c>
      <c r="H193" s="9">
        <v>2</v>
      </c>
      <c r="J193" s="9" t="str">
        <f t="shared" si="9"/>
        <v>mu_1,3,2</v>
      </c>
      <c r="K193" s="9" t="s">
        <v>504</v>
      </c>
      <c r="L193" s="11" t="e">
        <f>L189*10</f>
        <v>#REF!</v>
      </c>
      <c r="O193" s="40"/>
      <c r="P193" s="41" t="s">
        <v>273</v>
      </c>
      <c r="Q193" s="42" t="s">
        <v>314</v>
      </c>
    </row>
    <row r="194" spans="1:17" ht="51" x14ac:dyDescent="0.2">
      <c r="A194" s="20" t="s">
        <v>151</v>
      </c>
      <c r="B194" s="9" t="str">
        <f t="shared" si="13"/>
        <v>Mortality rates from populations in TB compartment  Uninfected, on IPT and HIV compartment  PLHIV not on ART, CD4≤200 and gender compartment Male per year</v>
      </c>
      <c r="C194" s="8" t="s">
        <v>138</v>
      </c>
      <c r="D194" s="8" t="s">
        <v>139</v>
      </c>
      <c r="E194" s="8">
        <v>2</v>
      </c>
      <c r="G194" s="9">
        <v>3</v>
      </c>
      <c r="H194" s="9">
        <v>1</v>
      </c>
      <c r="J194" s="9" t="str">
        <f t="shared" si="9"/>
        <v>mu_2,3,1</v>
      </c>
      <c r="K194" s="9" t="s">
        <v>511</v>
      </c>
      <c r="L194" s="11">
        <f>L186</f>
        <v>0.33</v>
      </c>
      <c r="O194" s="40"/>
      <c r="P194" s="41" t="s">
        <v>275</v>
      </c>
      <c r="Q194" s="42" t="s">
        <v>314</v>
      </c>
    </row>
    <row r="195" spans="1:17" ht="51" x14ac:dyDescent="0.2">
      <c r="A195" s="29" t="s">
        <v>152</v>
      </c>
      <c r="B195" s="9" t="str">
        <f t="shared" si="13"/>
        <v>Mortality rates from populations in TB compartment  Uninfected, on IPT and HIV compartment  PLHIV not on ART, CD4≤200 and gender compartment Female per year</v>
      </c>
      <c r="C195" s="8" t="s">
        <v>138</v>
      </c>
      <c r="D195" s="8" t="s">
        <v>139</v>
      </c>
      <c r="E195" s="8">
        <v>2</v>
      </c>
      <c r="G195" s="9">
        <v>3</v>
      </c>
      <c r="H195" s="9">
        <v>2</v>
      </c>
      <c r="J195" s="9" t="str">
        <f t="shared" si="9"/>
        <v>mu_2,3,2</v>
      </c>
      <c r="K195" s="9" t="s">
        <v>512</v>
      </c>
      <c r="L195" s="11">
        <f>L187</f>
        <v>0.19</v>
      </c>
      <c r="O195" s="40"/>
      <c r="P195" s="41" t="s">
        <v>275</v>
      </c>
      <c r="Q195" s="42" t="s">
        <v>314</v>
      </c>
    </row>
    <row r="196" spans="1:17" ht="51" x14ac:dyDescent="0.2">
      <c r="A196" s="20" t="s">
        <v>159</v>
      </c>
      <c r="B196" s="9" t="str">
        <f t="shared" si="13"/>
        <v>Mortality rates from populations in TB compartment  LTBI, infected recently (at risk for rapid progression) and HIV compartment  PLHIV not on ART, CD4≤200 and gender compartment Male per year</v>
      </c>
      <c r="C196" s="8" t="s">
        <v>138</v>
      </c>
      <c r="D196" s="8" t="s">
        <v>139</v>
      </c>
      <c r="E196" s="8">
        <v>3</v>
      </c>
      <c r="G196" s="9">
        <v>3</v>
      </c>
      <c r="H196" s="9">
        <v>1</v>
      </c>
      <c r="J196" s="9" t="str">
        <f t="shared" si="9"/>
        <v>mu_3,3,1</v>
      </c>
      <c r="K196" s="9" t="s">
        <v>519</v>
      </c>
      <c r="L196" s="11">
        <f>L180</f>
        <v>3.3E-3</v>
      </c>
      <c r="O196" s="40"/>
      <c r="P196" s="41" t="s">
        <v>275</v>
      </c>
      <c r="Q196" s="42" t="s">
        <v>314</v>
      </c>
    </row>
    <row r="197" spans="1:17" ht="51" x14ac:dyDescent="0.2">
      <c r="A197" s="20" t="s">
        <v>160</v>
      </c>
      <c r="B197" s="9" t="str">
        <f t="shared" si="13"/>
        <v>Mortality rates from populations in TB compartment  LTBI, infected recently (at risk for rapid progression) and HIV compartment  PLHIV not on ART, CD4≤200 and gender compartment Female per year</v>
      </c>
      <c r="C197" s="8" t="s">
        <v>138</v>
      </c>
      <c r="D197" s="8" t="s">
        <v>139</v>
      </c>
      <c r="E197" s="8">
        <v>3</v>
      </c>
      <c r="G197" s="9">
        <v>3</v>
      </c>
      <c r="H197" s="9">
        <v>2</v>
      </c>
      <c r="J197" s="9" t="str">
        <f t="shared" si="9"/>
        <v>mu_3,3,2</v>
      </c>
      <c r="K197" s="9" t="s">
        <v>520</v>
      </c>
      <c r="L197" s="11">
        <f>L181</f>
        <v>1.9E-3</v>
      </c>
      <c r="O197" s="40"/>
      <c r="P197" s="41" t="s">
        <v>275</v>
      </c>
      <c r="Q197" s="42" t="s">
        <v>314</v>
      </c>
    </row>
    <row r="198" spans="1:17" ht="51" x14ac:dyDescent="0.2">
      <c r="A198" s="20" t="s">
        <v>167</v>
      </c>
      <c r="B198" s="9" t="str">
        <f t="shared" si="13"/>
        <v>Mortality rates from populations in TB compartment  LTBI, infected remotely and HIV compartment  PLHIV not on ART, CD4≤200 and gender compartment Male per year</v>
      </c>
      <c r="C198" s="8" t="s">
        <v>138</v>
      </c>
      <c r="D198" s="8" t="s">
        <v>139</v>
      </c>
      <c r="E198" s="8">
        <v>4</v>
      </c>
      <c r="G198" s="9">
        <v>3</v>
      </c>
      <c r="H198" s="9">
        <v>1</v>
      </c>
      <c r="J198" s="9" t="str">
        <f t="shared" ref="J198:J223" si="14">CONCATENATE(C198, "_", E198, IF(E198&lt;&gt;"",",",""), F198, IF(F198&lt;&gt;"",",",""),  G198, IF(G198&lt;&gt;"",",",""),  H198, IF(I198&lt;&gt;"","(",""), I198, IF(I198&lt;&gt;"",")",""))</f>
        <v>mu_4,3,1</v>
      </c>
      <c r="K198" s="9" t="s">
        <v>527</v>
      </c>
      <c r="L198" s="11">
        <f>L174</f>
        <v>3.3E-3</v>
      </c>
      <c r="O198" s="40"/>
      <c r="P198" s="41" t="s">
        <v>275</v>
      </c>
      <c r="Q198" s="42" t="s">
        <v>314</v>
      </c>
    </row>
    <row r="199" spans="1:17" ht="51" x14ac:dyDescent="0.2">
      <c r="A199" s="20" t="s">
        <v>168</v>
      </c>
      <c r="B199" s="9" t="str">
        <f t="shared" si="13"/>
        <v>Mortality rates from populations in TB compartment  LTBI, infected remotely and HIV compartment  PLHIV not on ART, CD4≤200 and gender compartment Female per year</v>
      </c>
      <c r="C199" s="8" t="s">
        <v>138</v>
      </c>
      <c r="D199" s="8" t="s">
        <v>139</v>
      </c>
      <c r="E199" s="8">
        <v>4</v>
      </c>
      <c r="G199" s="9">
        <v>3</v>
      </c>
      <c r="H199" s="9">
        <v>2</v>
      </c>
      <c r="J199" s="9" t="str">
        <f t="shared" si="14"/>
        <v>mu_4,3,2</v>
      </c>
      <c r="K199" s="9" t="s">
        <v>528</v>
      </c>
      <c r="L199" s="11">
        <f>L175</f>
        <v>1.9E-3</v>
      </c>
      <c r="O199" s="40"/>
      <c r="P199" s="41" t="s">
        <v>275</v>
      </c>
      <c r="Q199" s="42" t="s">
        <v>314</v>
      </c>
    </row>
    <row r="200" spans="1:17" ht="51" x14ac:dyDescent="0.2">
      <c r="A200" s="20" t="s">
        <v>175</v>
      </c>
      <c r="B200" s="9" t="str">
        <f t="shared" si="13"/>
        <v>Mortality rates from populations in TB compartment  LTBI, on IPT and HIV compartment  PLHIV not on ART, CD4≤200 and gender compartment Male per year</v>
      </c>
      <c r="C200" s="8" t="s">
        <v>138</v>
      </c>
      <c r="D200" s="8" t="s">
        <v>139</v>
      </c>
      <c r="E200" s="8">
        <v>5</v>
      </c>
      <c r="G200" s="9">
        <v>3</v>
      </c>
      <c r="H200" s="9">
        <v>1</v>
      </c>
      <c r="J200" s="9" t="str">
        <f t="shared" si="14"/>
        <v>mu_5,3,1</v>
      </c>
      <c r="K200" s="9" t="s">
        <v>535</v>
      </c>
      <c r="L200" s="11">
        <f>L168</f>
        <v>3.3E-3</v>
      </c>
      <c r="O200" s="40"/>
      <c r="P200" s="41" t="s">
        <v>275</v>
      </c>
      <c r="Q200" s="42" t="s">
        <v>314</v>
      </c>
    </row>
    <row r="201" spans="1:17" ht="51" x14ac:dyDescent="0.2">
      <c r="A201" s="20" t="s">
        <v>176</v>
      </c>
      <c r="B201" s="9" t="str">
        <f t="shared" si="13"/>
        <v>Mortality rates from populations in TB compartment  LTBI, on IPT and HIV compartment  PLHIV not on ART, CD4≤200 and gender compartment Female per year</v>
      </c>
      <c r="C201" s="8" t="s">
        <v>138</v>
      </c>
      <c r="D201" s="8" t="s">
        <v>139</v>
      </c>
      <c r="E201" s="8">
        <v>5</v>
      </c>
      <c r="G201" s="9">
        <v>3</v>
      </c>
      <c r="H201" s="9">
        <v>2</v>
      </c>
      <c r="J201" s="9" t="str">
        <f t="shared" si="14"/>
        <v>mu_5,3,2</v>
      </c>
      <c r="K201" s="9" t="s">
        <v>536</v>
      </c>
      <c r="L201" s="11">
        <f>L169</f>
        <v>1.9E-3</v>
      </c>
      <c r="O201" s="40"/>
      <c r="P201" s="41" t="s">
        <v>275</v>
      </c>
      <c r="Q201" s="42" t="s">
        <v>314</v>
      </c>
    </row>
    <row r="202" spans="1:17" ht="51" x14ac:dyDescent="0.2">
      <c r="A202" s="20" t="s">
        <v>183</v>
      </c>
      <c r="B202" s="9" t="str">
        <f t="shared" si="13"/>
        <v>Mortality rates from populations in TB compartment  Active and HIV compartment  PLHIV not on ART, CD4≤200 and gender compartment Male per year</v>
      </c>
      <c r="C202" s="8" t="s">
        <v>138</v>
      </c>
      <c r="D202" s="8" t="s">
        <v>139</v>
      </c>
      <c r="E202" s="8">
        <v>6</v>
      </c>
      <c r="G202" s="9">
        <v>3</v>
      </c>
      <c r="H202" s="9">
        <v>1</v>
      </c>
      <c r="J202" s="9" t="str">
        <f t="shared" si="14"/>
        <v>mu_6,3,1</v>
      </c>
      <c r="K202" s="9" t="s">
        <v>543</v>
      </c>
      <c r="L202" s="11" t="e">
        <f>L158*100</f>
        <v>#REF!</v>
      </c>
      <c r="O202" s="40" t="s">
        <v>603</v>
      </c>
      <c r="P202" s="41" t="s">
        <v>601</v>
      </c>
      <c r="Q202" s="42" t="s">
        <v>314</v>
      </c>
    </row>
    <row r="203" spans="1:17" ht="51" x14ac:dyDescent="0.2">
      <c r="A203" s="20" t="s">
        <v>184</v>
      </c>
      <c r="B203" s="9" t="str">
        <f t="shared" si="13"/>
        <v>Mortality rates from populations in TB compartment  Active and HIV compartment  PLHIV not on ART, CD4≤200 and gender compartment Female per year</v>
      </c>
      <c r="C203" s="8" t="s">
        <v>138</v>
      </c>
      <c r="D203" s="8" t="s">
        <v>139</v>
      </c>
      <c r="E203" s="8">
        <v>6</v>
      </c>
      <c r="G203" s="9">
        <v>3</v>
      </c>
      <c r="H203" s="9">
        <v>2</v>
      </c>
      <c r="J203" s="9" t="str">
        <f t="shared" si="14"/>
        <v>mu_6,3,2</v>
      </c>
      <c r="K203" s="9" t="s">
        <v>544</v>
      </c>
      <c r="L203" s="11" t="e">
        <f>L159*100</f>
        <v>#REF!</v>
      </c>
      <c r="O203" s="40" t="s">
        <v>603</v>
      </c>
      <c r="P203" s="41" t="s">
        <v>601</v>
      </c>
      <c r="Q203" s="42" t="s">
        <v>314</v>
      </c>
    </row>
    <row r="204" spans="1:17" ht="51" x14ac:dyDescent="0.2">
      <c r="A204" s="20" t="s">
        <v>191</v>
      </c>
      <c r="B204" s="9" t="str">
        <f t="shared" si="13"/>
        <v>Mortality rates from populations in TB compartment  Recovered/Treated and HIV compartment  PLHIV not on ART, CD4≤200 and gender compartment Male per year</v>
      </c>
      <c r="C204" s="8" t="s">
        <v>138</v>
      </c>
      <c r="D204" s="8" t="s">
        <v>139</v>
      </c>
      <c r="E204" s="8">
        <v>7</v>
      </c>
      <c r="G204" s="9">
        <v>3</v>
      </c>
      <c r="H204" s="9">
        <v>1</v>
      </c>
      <c r="J204" s="9" t="str">
        <f t="shared" si="14"/>
        <v>mu_7,3,1</v>
      </c>
      <c r="K204" s="9" t="s">
        <v>551</v>
      </c>
      <c r="L204" s="11" t="e">
        <f>L156</f>
        <v>#REF!</v>
      </c>
      <c r="O204" s="40"/>
      <c r="P204" s="41" t="s">
        <v>275</v>
      </c>
      <c r="Q204" s="42" t="s">
        <v>314</v>
      </c>
    </row>
    <row r="205" spans="1:17" ht="51" x14ac:dyDescent="0.2">
      <c r="A205" s="20" t="s">
        <v>192</v>
      </c>
      <c r="B205" s="9" t="str">
        <f t="shared" si="13"/>
        <v>Mortality rates from populations in TB compartment  Recovered/Treated and HIV compartment  PLHIV not on ART, CD4≤200 and gender compartment Female per year</v>
      </c>
      <c r="C205" s="8" t="s">
        <v>138</v>
      </c>
      <c r="D205" s="8" t="s">
        <v>139</v>
      </c>
      <c r="E205" s="8">
        <v>7</v>
      </c>
      <c r="G205" s="9">
        <v>3</v>
      </c>
      <c r="H205" s="9">
        <v>2</v>
      </c>
      <c r="J205" s="9" t="str">
        <f t="shared" si="14"/>
        <v>mu_7,3,2</v>
      </c>
      <c r="K205" s="9" t="s">
        <v>552</v>
      </c>
      <c r="L205" s="11" t="e">
        <f>L157</f>
        <v>#REF!</v>
      </c>
      <c r="O205" s="40"/>
      <c r="P205" s="41" t="s">
        <v>275</v>
      </c>
      <c r="Q205" s="42" t="s">
        <v>314</v>
      </c>
    </row>
    <row r="206" spans="1:17" ht="51" x14ac:dyDescent="0.2">
      <c r="A206" s="20" t="s">
        <v>199</v>
      </c>
      <c r="B206" s="9" t="str">
        <f t="shared" si="13"/>
        <v>Mortality rates from populations in TB compartment  LTBI, after IPT and HIV compartment  PLHIV not on ART, CD4≤200 and gender compartment Male per year</v>
      </c>
      <c r="C206" s="8" t="s">
        <v>138</v>
      </c>
      <c r="D206" s="8" t="s">
        <v>139</v>
      </c>
      <c r="E206" s="8">
        <v>8</v>
      </c>
      <c r="G206" s="9">
        <v>3</v>
      </c>
      <c r="H206" s="9">
        <v>1</v>
      </c>
      <c r="J206" s="9" t="str">
        <f t="shared" si="14"/>
        <v>mu_8,3,1</v>
      </c>
      <c r="K206" s="9" t="s">
        <v>559</v>
      </c>
      <c r="L206" s="11" t="e">
        <f>L150</f>
        <v>#REF!</v>
      </c>
      <c r="O206" s="40"/>
      <c r="P206" s="41" t="s">
        <v>275</v>
      </c>
      <c r="Q206" s="42" t="s">
        <v>314</v>
      </c>
    </row>
    <row r="207" spans="1:17" ht="51" x14ac:dyDescent="0.2">
      <c r="A207" s="20" t="s">
        <v>200</v>
      </c>
      <c r="B207" s="9" t="str">
        <f t="shared" si="13"/>
        <v>Mortality rates from populations in TB compartment  LTBI, after IPT and HIV compartment  PLHIV not on ART, CD4≤200 and gender compartment Female per year</v>
      </c>
      <c r="C207" s="8" t="s">
        <v>138</v>
      </c>
      <c r="D207" s="8" t="s">
        <v>139</v>
      </c>
      <c r="E207" s="8">
        <v>8</v>
      </c>
      <c r="G207" s="9">
        <v>3</v>
      </c>
      <c r="H207" s="9">
        <v>2</v>
      </c>
      <c r="J207" s="9" t="str">
        <f t="shared" si="14"/>
        <v>mu_8,3,2</v>
      </c>
      <c r="K207" s="9" t="s">
        <v>560</v>
      </c>
      <c r="L207" s="11" t="e">
        <f>L151</f>
        <v>#REF!</v>
      </c>
      <c r="O207" s="40"/>
      <c r="P207" s="41" t="s">
        <v>275</v>
      </c>
      <c r="Q207" s="42" t="s">
        <v>314</v>
      </c>
    </row>
    <row r="208" spans="1:17" ht="48" x14ac:dyDescent="0.2">
      <c r="A208" s="20" t="s">
        <v>145</v>
      </c>
      <c r="B208" s="9" t="str">
        <f t="shared" si="13"/>
        <v>Mortality rates from populations in TB compartment  Uninfected, not on IPT and HIV compartment  PLHIV and on ART and gender compartment Male per year</v>
      </c>
      <c r="C208" s="8" t="s">
        <v>138</v>
      </c>
      <c r="D208" s="8" t="s">
        <v>139</v>
      </c>
      <c r="E208" s="8">
        <v>1</v>
      </c>
      <c r="G208" s="9">
        <v>4</v>
      </c>
      <c r="H208" s="9">
        <v>1</v>
      </c>
      <c r="J208" s="9" t="str">
        <f t="shared" si="14"/>
        <v>mu_1,4,1</v>
      </c>
      <c r="K208" s="9" t="s">
        <v>505</v>
      </c>
      <c r="L208" s="11" t="e">
        <f>L202*1.2</f>
        <v>#REF!</v>
      </c>
      <c r="O208" s="40"/>
      <c r="P208" s="41" t="s">
        <v>272</v>
      </c>
      <c r="Q208" s="42" t="s">
        <v>314</v>
      </c>
    </row>
    <row r="209" spans="1:17" ht="48" x14ac:dyDescent="0.2">
      <c r="A209" s="20" t="s">
        <v>146</v>
      </c>
      <c r="B209" s="9" t="str">
        <f t="shared" si="13"/>
        <v>Mortality rates from populations in TB compartment  Uninfected, not on IPT and HIV compartment  PLHIV and on ART and gender compartment Female per year</v>
      </c>
      <c r="C209" s="8" t="s">
        <v>138</v>
      </c>
      <c r="D209" s="8" t="s">
        <v>139</v>
      </c>
      <c r="E209" s="8">
        <v>1</v>
      </c>
      <c r="G209" s="9">
        <v>4</v>
      </c>
      <c r="H209" s="9">
        <v>2</v>
      </c>
      <c r="J209" s="9" t="str">
        <f t="shared" si="14"/>
        <v>mu_1,4,2</v>
      </c>
      <c r="K209" s="9" t="s">
        <v>506</v>
      </c>
      <c r="L209" s="11" t="e">
        <f>L203*1.2</f>
        <v>#REF!</v>
      </c>
      <c r="O209" s="40"/>
      <c r="P209" s="41" t="s">
        <v>272</v>
      </c>
      <c r="Q209" s="42" t="s">
        <v>314</v>
      </c>
    </row>
    <row r="210" spans="1:17" ht="48" x14ac:dyDescent="0.2">
      <c r="A210" s="20" t="s">
        <v>153</v>
      </c>
      <c r="B210" s="9" t="str">
        <f t="shared" si="13"/>
        <v>Mortality rates from populations in TB compartment  Uninfected, on IPT and HIV compartment  PLHIV and on ART and gender compartment Male per year</v>
      </c>
      <c r="C210" s="8" t="s">
        <v>138</v>
      </c>
      <c r="D210" s="8" t="s">
        <v>139</v>
      </c>
      <c r="E210" s="8">
        <v>2</v>
      </c>
      <c r="G210" s="9">
        <v>4</v>
      </c>
      <c r="H210" s="9">
        <v>1</v>
      </c>
      <c r="J210" s="9" t="str">
        <f t="shared" si="14"/>
        <v>mu_2,4,1</v>
      </c>
      <c r="K210" s="9" t="s">
        <v>513</v>
      </c>
      <c r="L210" s="11" t="e">
        <f>L202</f>
        <v>#REF!</v>
      </c>
      <c r="O210" s="40"/>
      <c r="P210" s="41" t="s">
        <v>276</v>
      </c>
      <c r="Q210" s="42" t="s">
        <v>314</v>
      </c>
    </row>
    <row r="211" spans="1:17" ht="48" x14ac:dyDescent="0.2">
      <c r="A211" s="20" t="s">
        <v>154</v>
      </c>
      <c r="B211" s="9" t="str">
        <f t="shared" si="13"/>
        <v>Mortality rates from populations in TB compartment  Uninfected, on IPT and HIV compartment  PLHIV and on ART and gender compartment Female per year</v>
      </c>
      <c r="C211" s="8" t="s">
        <v>138</v>
      </c>
      <c r="D211" s="8" t="s">
        <v>139</v>
      </c>
      <c r="E211" s="8">
        <v>2</v>
      </c>
      <c r="G211" s="9">
        <v>4</v>
      </c>
      <c r="H211" s="9">
        <v>2</v>
      </c>
      <c r="J211" s="9" t="str">
        <f t="shared" si="14"/>
        <v>mu_2,4,2</v>
      </c>
      <c r="K211" s="9" t="s">
        <v>514</v>
      </c>
      <c r="L211" s="11" t="e">
        <f>L203</f>
        <v>#REF!</v>
      </c>
      <c r="O211" s="40"/>
      <c r="P211" s="41" t="s">
        <v>276</v>
      </c>
      <c r="Q211" s="42" t="s">
        <v>314</v>
      </c>
    </row>
    <row r="212" spans="1:17" ht="51" x14ac:dyDescent="0.2">
      <c r="A212" s="20" t="s">
        <v>161</v>
      </c>
      <c r="B212" s="9" t="str">
        <f t="shared" si="13"/>
        <v>Mortality rates from populations in TB compartment  LTBI, infected recently (at risk for rapid progression) and HIV compartment  PLHIV and on ART and gender compartment Male per year</v>
      </c>
      <c r="C212" s="8" t="s">
        <v>138</v>
      </c>
      <c r="D212" s="8" t="s">
        <v>139</v>
      </c>
      <c r="E212" s="8">
        <v>3</v>
      </c>
      <c r="G212" s="9">
        <v>4</v>
      </c>
      <c r="H212" s="9">
        <v>1</v>
      </c>
      <c r="J212" s="9" t="str">
        <f t="shared" si="14"/>
        <v>mu_3,4,1</v>
      </c>
      <c r="K212" s="9" t="s">
        <v>521</v>
      </c>
      <c r="L212" s="11">
        <f>L196</f>
        <v>3.3E-3</v>
      </c>
      <c r="O212" s="40"/>
      <c r="P212" s="41" t="s">
        <v>276</v>
      </c>
      <c r="Q212" s="42" t="s">
        <v>314</v>
      </c>
    </row>
    <row r="213" spans="1:17" ht="51" x14ac:dyDescent="0.2">
      <c r="A213" s="20" t="s">
        <v>162</v>
      </c>
      <c r="B213" s="9" t="str">
        <f t="shared" si="13"/>
        <v>Mortality rates from populations in TB compartment  LTBI, infected recently (at risk for rapid progression) and HIV compartment  PLHIV and on ART and gender compartment Female per year</v>
      </c>
      <c r="C213" s="8" t="s">
        <v>138</v>
      </c>
      <c r="D213" s="8" t="s">
        <v>139</v>
      </c>
      <c r="E213" s="8">
        <v>3</v>
      </c>
      <c r="G213" s="9">
        <v>4</v>
      </c>
      <c r="H213" s="9">
        <v>2</v>
      </c>
      <c r="J213" s="9" t="str">
        <f t="shared" si="14"/>
        <v>mu_3,4,2</v>
      </c>
      <c r="K213" s="9" t="s">
        <v>522</v>
      </c>
      <c r="L213" s="11">
        <f>L197</f>
        <v>1.9E-3</v>
      </c>
      <c r="O213" s="40"/>
      <c r="P213" s="41" t="s">
        <v>276</v>
      </c>
      <c r="Q213" s="42" t="s">
        <v>314</v>
      </c>
    </row>
    <row r="214" spans="1:17" ht="51" x14ac:dyDescent="0.2">
      <c r="A214" s="20" t="s">
        <v>169</v>
      </c>
      <c r="B214" s="9" t="str">
        <f t="shared" si="13"/>
        <v>Mortality rates from populations in TB compartment  LTBI, infected remotely and HIV compartment  PLHIV and on ART and gender compartment Male per year</v>
      </c>
      <c r="C214" s="8" t="s">
        <v>138</v>
      </c>
      <c r="D214" s="8" t="s">
        <v>139</v>
      </c>
      <c r="E214" s="8">
        <v>4</v>
      </c>
      <c r="G214" s="9">
        <v>4</v>
      </c>
      <c r="H214" s="9">
        <v>1</v>
      </c>
      <c r="J214" s="9" t="str">
        <f t="shared" si="14"/>
        <v>mu_4,4,1</v>
      </c>
      <c r="K214" s="9" t="s">
        <v>529</v>
      </c>
      <c r="L214" s="11" t="e">
        <f>L190</f>
        <v>#REF!</v>
      </c>
      <c r="O214" s="40"/>
      <c r="P214" s="41" t="s">
        <v>276</v>
      </c>
      <c r="Q214" s="42" t="s">
        <v>314</v>
      </c>
    </row>
    <row r="215" spans="1:17" ht="51" x14ac:dyDescent="0.2">
      <c r="A215" s="20" t="s">
        <v>170</v>
      </c>
      <c r="B215" s="9" t="str">
        <f t="shared" si="13"/>
        <v>Mortality rates from populations in TB compartment  LTBI, infected remotely and HIV compartment  PLHIV and on ART and gender compartment Female per year</v>
      </c>
      <c r="C215" s="8" t="s">
        <v>138</v>
      </c>
      <c r="D215" s="8" t="s">
        <v>139</v>
      </c>
      <c r="E215" s="8">
        <v>4</v>
      </c>
      <c r="G215" s="9">
        <v>4</v>
      </c>
      <c r="H215" s="9">
        <v>2</v>
      </c>
      <c r="J215" s="9" t="str">
        <f t="shared" si="14"/>
        <v>mu_4,4,2</v>
      </c>
      <c r="K215" s="9" t="s">
        <v>530</v>
      </c>
      <c r="L215" s="11" t="e">
        <f>L191</f>
        <v>#REF!</v>
      </c>
      <c r="O215" s="40"/>
      <c r="P215" s="41" t="s">
        <v>276</v>
      </c>
      <c r="Q215" s="42" t="s">
        <v>314</v>
      </c>
    </row>
    <row r="216" spans="1:17" ht="48" x14ac:dyDescent="0.2">
      <c r="A216" s="20" t="s">
        <v>177</v>
      </c>
      <c r="B216" s="9" t="str">
        <f t="shared" si="13"/>
        <v>Mortality rates from populations in TB compartment  LTBI, on IPT and HIV compartment  PLHIV and on ART and gender compartment Male per year</v>
      </c>
      <c r="C216" s="8" t="s">
        <v>138</v>
      </c>
      <c r="D216" s="8" t="s">
        <v>139</v>
      </c>
      <c r="E216" s="8">
        <v>5</v>
      </c>
      <c r="G216" s="9">
        <v>4</v>
      </c>
      <c r="H216" s="9">
        <v>1</v>
      </c>
      <c r="J216" s="9" t="str">
        <f t="shared" si="14"/>
        <v>mu_5,4,1</v>
      </c>
      <c r="K216" s="9" t="s">
        <v>537</v>
      </c>
      <c r="L216" s="11">
        <f>L184</f>
        <v>6.6000000000000003E-2</v>
      </c>
      <c r="O216" s="40"/>
      <c r="P216" s="41" t="s">
        <v>276</v>
      </c>
      <c r="Q216" s="42" t="s">
        <v>314</v>
      </c>
    </row>
    <row r="217" spans="1:17" ht="48" x14ac:dyDescent="0.2">
      <c r="A217" s="20" t="s">
        <v>178</v>
      </c>
      <c r="B217" s="9" t="str">
        <f t="shared" si="13"/>
        <v>Mortality rates from populations in TB compartment  LTBI, on IPT and HIV compartment  PLHIV and on ART and gender compartment Female per year</v>
      </c>
      <c r="C217" s="8" t="s">
        <v>138</v>
      </c>
      <c r="D217" s="8" t="s">
        <v>139</v>
      </c>
      <c r="E217" s="8">
        <v>5</v>
      </c>
      <c r="G217" s="9">
        <v>4</v>
      </c>
      <c r="H217" s="9">
        <v>2</v>
      </c>
      <c r="J217" s="9" t="str">
        <f t="shared" si="14"/>
        <v>mu_5,4,2</v>
      </c>
      <c r="K217" s="9" t="s">
        <v>538</v>
      </c>
      <c r="L217" s="11">
        <f>L185</f>
        <v>3.7999999999999999E-2</v>
      </c>
      <c r="O217" s="40"/>
      <c r="P217" s="41" t="s">
        <v>276</v>
      </c>
      <c r="Q217" s="42" t="s">
        <v>314</v>
      </c>
    </row>
    <row r="218" spans="1:17" ht="48" x14ac:dyDescent="0.2">
      <c r="A218" s="20" t="s">
        <v>185</v>
      </c>
      <c r="B218" s="9" t="str">
        <f t="shared" si="13"/>
        <v>Mortality rates from populations in TB compartment  Active and HIV compartment  PLHIV and on ART and gender compartment Male per year</v>
      </c>
      <c r="C218" s="8" t="s">
        <v>138</v>
      </c>
      <c r="D218" s="8" t="s">
        <v>139</v>
      </c>
      <c r="E218" s="8">
        <v>6</v>
      </c>
      <c r="G218" s="9">
        <v>4</v>
      </c>
      <c r="H218" s="9">
        <v>1</v>
      </c>
      <c r="J218" s="9" t="str">
        <f t="shared" si="14"/>
        <v>mu_6,4,1</v>
      </c>
      <c r="K218" s="9" t="s">
        <v>545</v>
      </c>
      <c r="L218" s="11">
        <f>L172*30</f>
        <v>9.9000000000000005E-2</v>
      </c>
      <c r="O218" s="40" t="s">
        <v>604</v>
      </c>
      <c r="P218" s="41" t="s">
        <v>605</v>
      </c>
      <c r="Q218" s="42" t="s">
        <v>314</v>
      </c>
    </row>
    <row r="219" spans="1:17" ht="48" x14ac:dyDescent="0.2">
      <c r="A219" s="20" t="s">
        <v>186</v>
      </c>
      <c r="B219" s="9" t="str">
        <f t="shared" si="13"/>
        <v>Mortality rates from populations in TB compartment  Active and HIV compartment  PLHIV and on ART and gender compartment Female per year</v>
      </c>
      <c r="C219" s="8" t="s">
        <v>138</v>
      </c>
      <c r="D219" s="8" t="s">
        <v>139</v>
      </c>
      <c r="E219" s="8">
        <v>6</v>
      </c>
      <c r="G219" s="9">
        <v>4</v>
      </c>
      <c r="H219" s="9">
        <v>2</v>
      </c>
      <c r="J219" s="9" t="str">
        <f t="shared" si="14"/>
        <v>mu_6,4,2</v>
      </c>
      <c r="K219" s="9" t="s">
        <v>546</v>
      </c>
      <c r="L219" s="11">
        <f>L173*30</f>
        <v>5.7000000000000002E-2</v>
      </c>
      <c r="O219" s="40" t="s">
        <v>604</v>
      </c>
      <c r="P219" s="41" t="s">
        <v>605</v>
      </c>
      <c r="Q219" s="42" t="s">
        <v>314</v>
      </c>
    </row>
    <row r="220" spans="1:17" ht="48" x14ac:dyDescent="0.2">
      <c r="A220" s="20" t="s">
        <v>193</v>
      </c>
      <c r="B220" s="9" t="str">
        <f t="shared" si="13"/>
        <v>Mortality rates from populations in TB compartment  Recovered/Treated and HIV compartment  PLHIV and on ART and gender compartment Male per year</v>
      </c>
      <c r="C220" s="8" t="s">
        <v>138</v>
      </c>
      <c r="D220" s="8" t="s">
        <v>139</v>
      </c>
      <c r="E220" s="8">
        <v>7</v>
      </c>
      <c r="G220" s="9">
        <v>4</v>
      </c>
      <c r="H220" s="9">
        <v>1</v>
      </c>
      <c r="J220" s="9" t="str">
        <f t="shared" si="14"/>
        <v>mu_7,4,1</v>
      </c>
      <c r="K220" s="9" t="s">
        <v>553</v>
      </c>
      <c r="L220" s="11">
        <f>L172</f>
        <v>3.3E-3</v>
      </c>
      <c r="O220" s="40"/>
      <c r="P220" s="41" t="s">
        <v>276</v>
      </c>
      <c r="Q220" s="42" t="s">
        <v>314</v>
      </c>
    </row>
    <row r="221" spans="1:17" ht="48" x14ac:dyDescent="0.2">
      <c r="A221" s="20" t="s">
        <v>194</v>
      </c>
      <c r="B221" s="9" t="str">
        <f t="shared" si="13"/>
        <v>Mortality rates from populations in TB compartment  Recovered/Treated and HIV compartment  PLHIV and on ART and gender compartment Female per year</v>
      </c>
      <c r="C221" s="8" t="s">
        <v>138</v>
      </c>
      <c r="D221" s="8" t="s">
        <v>139</v>
      </c>
      <c r="E221" s="8">
        <v>7</v>
      </c>
      <c r="G221" s="9">
        <v>4</v>
      </c>
      <c r="H221" s="9">
        <v>2</v>
      </c>
      <c r="J221" s="9" t="str">
        <f t="shared" si="14"/>
        <v>mu_7,4,2</v>
      </c>
      <c r="K221" s="9" t="s">
        <v>554</v>
      </c>
      <c r="L221" s="11">
        <f>L173</f>
        <v>1.9E-3</v>
      </c>
      <c r="O221" s="40"/>
      <c r="P221" s="41" t="s">
        <v>276</v>
      </c>
      <c r="Q221" s="42" t="s">
        <v>314</v>
      </c>
    </row>
    <row r="222" spans="1:17" ht="48" x14ac:dyDescent="0.2">
      <c r="A222" s="20" t="s">
        <v>201</v>
      </c>
      <c r="B222" s="9" t="str">
        <f t="shared" si="13"/>
        <v>Mortality rates from populations in TB compartment  LTBI, after IPT and HIV compartment  PLHIV and on ART and gender compartment Male per year</v>
      </c>
      <c r="C222" s="8" t="s">
        <v>138</v>
      </c>
      <c r="D222" s="8" t="s">
        <v>139</v>
      </c>
      <c r="E222" s="8">
        <v>8</v>
      </c>
      <c r="G222" s="9">
        <v>4</v>
      </c>
      <c r="H222" s="9">
        <v>1</v>
      </c>
      <c r="J222" s="9" t="str">
        <f t="shared" si="14"/>
        <v>mu_8,4,1</v>
      </c>
      <c r="K222" s="9" t="s">
        <v>561</v>
      </c>
      <c r="L222" s="11">
        <f>L166</f>
        <v>3.3E-3</v>
      </c>
      <c r="O222" s="40"/>
      <c r="P222" s="41" t="s">
        <v>276</v>
      </c>
      <c r="Q222" s="42" t="s">
        <v>314</v>
      </c>
    </row>
    <row r="223" spans="1:17" ht="48" x14ac:dyDescent="0.2">
      <c r="A223" s="20" t="s">
        <v>202</v>
      </c>
      <c r="B223" s="9" t="str">
        <f t="shared" si="13"/>
        <v>Mortality rates from populations in TB compartment  LTBI, after IPT and HIV compartment  PLHIV and on ART and gender compartment Female per year</v>
      </c>
      <c r="C223" s="8" t="s">
        <v>138</v>
      </c>
      <c r="D223" s="8" t="s">
        <v>139</v>
      </c>
      <c r="E223" s="8">
        <v>8</v>
      </c>
      <c r="G223" s="9">
        <v>4</v>
      </c>
      <c r="H223" s="9">
        <v>2</v>
      </c>
      <c r="J223" s="9" t="str">
        <f t="shared" si="14"/>
        <v>mu_8,4,2</v>
      </c>
      <c r="K223" s="9" t="s">
        <v>562</v>
      </c>
      <c r="L223" s="11">
        <f>L167</f>
        <v>1.9E-3</v>
      </c>
      <c r="O223" s="40"/>
      <c r="P223" s="41" t="s">
        <v>276</v>
      </c>
      <c r="Q223" s="42" t="s">
        <v>314</v>
      </c>
    </row>
    <row r="224" spans="1:17" ht="48" x14ac:dyDescent="0.2">
      <c r="A224" s="11" t="s">
        <v>351</v>
      </c>
      <c r="C224" s="9" t="s">
        <v>353</v>
      </c>
      <c r="J224" s="9" t="s">
        <v>353</v>
      </c>
      <c r="K224" s="9" t="s">
        <v>353</v>
      </c>
      <c r="L224" s="11">
        <f>1/(60-15)</f>
        <v>2.2222222222222223E-2</v>
      </c>
      <c r="O224" s="40"/>
      <c r="P224" s="41" t="s">
        <v>567</v>
      </c>
      <c r="Q224" s="42" t="s">
        <v>314</v>
      </c>
    </row>
  </sheetData>
  <sortState xmlns:xlrd2="http://schemas.microsoft.com/office/spreadsheetml/2017/richdata2" ref="A2:Q224">
    <sortCondition ref="D2:D224"/>
    <sortCondition ref="C2:C224"/>
    <sortCondition ref="G2:G224"/>
    <sortCondition ref="I2:I224"/>
  </sortState>
  <phoneticPr fontId="19" type="noConversion"/>
  <hyperlinks>
    <hyperlink ref="O118" r:id="rId1" display="https://doi.org/10.1016/j.epidem.2017.12.001" xr:uid="{77CB643F-CD25-D241-919C-3DC7EAE81BFB}"/>
    <hyperlink ref="O14" r:id="rId2" xr:uid="{0C2AF4F4-A500-7E4B-BD8A-7300C162C8E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301</v>
      </c>
      <c r="C1" s="2" t="s">
        <v>302</v>
      </c>
      <c r="D1" s="2" t="s">
        <v>303</v>
      </c>
      <c r="E1" s="2" t="s">
        <v>300</v>
      </c>
      <c r="F1" s="2" t="s">
        <v>203</v>
      </c>
      <c r="G1" s="2" t="s">
        <v>204</v>
      </c>
      <c r="H1" s="16" t="s">
        <v>11</v>
      </c>
      <c r="I1" s="17" t="s">
        <v>12</v>
      </c>
      <c r="J1" s="17" t="s">
        <v>205</v>
      </c>
      <c r="K1" s="12" t="s">
        <v>13</v>
      </c>
      <c r="L1" s="13" t="s">
        <v>14</v>
      </c>
    </row>
    <row r="2" spans="1:12" ht="17" x14ac:dyDescent="0.2">
      <c r="A2" s="47" t="s">
        <v>566</v>
      </c>
      <c r="B2" s="18"/>
      <c r="C2" s="18"/>
      <c r="D2" s="18"/>
      <c r="E2" s="18"/>
      <c r="F2" s="1" t="s">
        <v>236</v>
      </c>
      <c r="G2" s="38">
        <v>100000</v>
      </c>
    </row>
    <row r="3" spans="1:12" ht="51" x14ac:dyDescent="0.2">
      <c r="A3" s="47" t="s">
        <v>578</v>
      </c>
      <c r="B3" s="18"/>
      <c r="C3" s="18"/>
      <c r="D3" s="18"/>
      <c r="E3" s="18"/>
      <c r="F3" s="1" t="s">
        <v>361</v>
      </c>
      <c r="G3" s="19">
        <v>0.9</v>
      </c>
      <c r="K3" s="41" t="s">
        <v>582</v>
      </c>
      <c r="L3" s="4" t="s">
        <v>584</v>
      </c>
    </row>
    <row r="4" spans="1:12" ht="51" x14ac:dyDescent="0.2">
      <c r="A4" s="47" t="s">
        <v>579</v>
      </c>
      <c r="B4" s="18"/>
      <c r="C4" s="18"/>
      <c r="D4" s="18"/>
      <c r="E4" s="18"/>
      <c r="F4" s="1" t="s">
        <v>362</v>
      </c>
      <c r="G4" s="19">
        <v>0.6</v>
      </c>
      <c r="K4" s="41" t="s">
        <v>582</v>
      </c>
    </row>
    <row r="5" spans="1:12" ht="51" x14ac:dyDescent="0.2">
      <c r="A5" s="47" t="s">
        <v>580</v>
      </c>
      <c r="B5" s="18"/>
      <c r="C5" s="18"/>
      <c r="D5" s="18"/>
      <c r="E5" s="18"/>
      <c r="F5" s="1" t="s">
        <v>363</v>
      </c>
      <c r="G5" s="19">
        <v>0.9</v>
      </c>
      <c r="K5" s="41" t="s">
        <v>582</v>
      </c>
    </row>
    <row r="6" spans="1:12" ht="42.75" customHeight="1" x14ac:dyDescent="0.2">
      <c r="A6" s="18" t="s">
        <v>206</v>
      </c>
      <c r="B6" s="18"/>
      <c r="C6" s="18"/>
      <c r="D6" s="18"/>
      <c r="E6" s="18"/>
      <c r="F6" s="1" t="s">
        <v>207</v>
      </c>
      <c r="G6" s="1">
        <v>1.1000000000000001</v>
      </c>
    </row>
    <row r="7" spans="1:12" ht="38.25" customHeight="1" x14ac:dyDescent="0.2">
      <c r="A7" s="18" t="s">
        <v>206</v>
      </c>
      <c r="B7" s="18"/>
      <c r="C7" s="18"/>
      <c r="D7" s="18"/>
      <c r="E7" s="18"/>
      <c r="F7" s="1" t="s">
        <v>208</v>
      </c>
      <c r="G7" s="1">
        <v>1.2</v>
      </c>
    </row>
    <row r="8" spans="1:12" ht="17" x14ac:dyDescent="0.2">
      <c r="A8" s="18" t="s">
        <v>209</v>
      </c>
      <c r="B8" s="18"/>
      <c r="C8" s="18"/>
      <c r="D8" s="18"/>
      <c r="E8" s="18"/>
      <c r="F8" s="1" t="s">
        <v>210</v>
      </c>
      <c r="G8" s="54">
        <v>0.5</v>
      </c>
      <c r="L8" s="4" t="s">
        <v>595</v>
      </c>
    </row>
    <row r="9" spans="1:12" ht="17" x14ac:dyDescent="0.2">
      <c r="A9" s="24" t="s">
        <v>237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282</v>
      </c>
      <c r="B10" s="31"/>
      <c r="C10" s="31"/>
      <c r="D10" s="32">
        <v>3</v>
      </c>
      <c r="E10" s="31">
        <v>1</v>
      </c>
      <c r="F10" s="1" t="s">
        <v>306</v>
      </c>
      <c r="G10" s="1">
        <f>G11</f>
        <v>0.44999999999999996</v>
      </c>
    </row>
    <row r="11" spans="1:12" ht="34" x14ac:dyDescent="0.2">
      <c r="A11" s="31" t="s">
        <v>283</v>
      </c>
      <c r="B11" s="31"/>
      <c r="C11" s="31"/>
      <c r="D11" s="31">
        <v>3</v>
      </c>
      <c r="E11" s="31">
        <v>2</v>
      </c>
      <c r="F11" s="1" t="s">
        <v>306</v>
      </c>
      <c r="G11" s="1">
        <f>1-G15-G13</f>
        <v>0.44999999999999996</v>
      </c>
      <c r="K11" t="s">
        <v>598</v>
      </c>
    </row>
    <row r="12" spans="1:12" ht="34" x14ac:dyDescent="0.2">
      <c r="A12" s="31" t="s">
        <v>284</v>
      </c>
      <c r="B12" s="31"/>
      <c r="C12" s="31"/>
      <c r="D12" s="31">
        <v>2</v>
      </c>
      <c r="E12" s="31">
        <v>1</v>
      </c>
      <c r="F12" s="1" t="s">
        <v>306</v>
      </c>
      <c r="G12" s="1">
        <v>0.55000000000000004</v>
      </c>
      <c r="K12" t="s">
        <v>598</v>
      </c>
    </row>
    <row r="13" spans="1:12" ht="34" x14ac:dyDescent="0.2">
      <c r="A13" s="31" t="s">
        <v>285</v>
      </c>
      <c r="B13" s="31"/>
      <c r="C13" s="31"/>
      <c r="D13" s="31">
        <v>2</v>
      </c>
      <c r="E13" s="31">
        <v>2</v>
      </c>
      <c r="F13" s="1" t="s">
        <v>306</v>
      </c>
      <c r="G13" s="1">
        <v>0.55000000000000004</v>
      </c>
      <c r="K13" t="s">
        <v>598</v>
      </c>
    </row>
    <row r="14" spans="1:12" ht="17" x14ac:dyDescent="0.2">
      <c r="A14" s="31" t="s">
        <v>286</v>
      </c>
      <c r="B14" s="31"/>
      <c r="C14" s="31"/>
      <c r="D14" s="31">
        <v>4</v>
      </c>
      <c r="E14" s="31">
        <v>1</v>
      </c>
      <c r="F14" s="1" t="s">
        <v>306</v>
      </c>
      <c r="G14" s="55">
        <v>0</v>
      </c>
    </row>
    <row r="15" spans="1:12" ht="34" x14ac:dyDescent="0.2">
      <c r="A15" s="31" t="s">
        <v>287</v>
      </c>
      <c r="B15" s="31"/>
      <c r="C15" s="31"/>
      <c r="D15" s="31">
        <v>4</v>
      </c>
      <c r="E15" s="31">
        <v>2</v>
      </c>
      <c r="F15" s="1" t="s">
        <v>306</v>
      </c>
      <c r="G15" s="55">
        <v>0</v>
      </c>
      <c r="K15" t="s">
        <v>281</v>
      </c>
      <c r="L15" s="4" t="s">
        <v>280</v>
      </c>
    </row>
    <row r="16" spans="1:12" ht="17" x14ac:dyDescent="0.2">
      <c r="A16" s="36" t="s">
        <v>310</v>
      </c>
      <c r="B16" s="31"/>
      <c r="C16" s="31"/>
      <c r="D16" s="31">
        <v>1</v>
      </c>
      <c r="E16" s="31">
        <v>1</v>
      </c>
      <c r="F16" s="1" t="s">
        <v>306</v>
      </c>
      <c r="G16" s="35">
        <v>0.7</v>
      </c>
    </row>
    <row r="17" spans="1:12" ht="17" x14ac:dyDescent="0.2">
      <c r="A17" s="32" t="s">
        <v>308</v>
      </c>
      <c r="B17" s="31"/>
      <c r="C17" s="31"/>
      <c r="D17" s="31"/>
      <c r="E17" s="31"/>
      <c r="F17" s="1" t="s">
        <v>306</v>
      </c>
      <c r="G17" s="35">
        <v>0.3</v>
      </c>
    </row>
    <row r="18" spans="1:12" ht="34" x14ac:dyDescent="0.2">
      <c r="A18" s="31" t="s">
        <v>288</v>
      </c>
      <c r="B18" s="32" t="s">
        <v>304</v>
      </c>
      <c r="C18" s="31"/>
      <c r="D18" s="31">
        <v>1</v>
      </c>
      <c r="E18" s="31">
        <v>1</v>
      </c>
      <c r="F18" s="1" t="s">
        <v>306</v>
      </c>
      <c r="G18" s="35">
        <v>0.5</v>
      </c>
      <c r="K18" t="s">
        <v>291</v>
      </c>
    </row>
    <row r="19" spans="1:12" ht="34" x14ac:dyDescent="0.2">
      <c r="A19" s="31" t="s">
        <v>289</v>
      </c>
      <c r="B19" s="32" t="s">
        <v>304</v>
      </c>
      <c r="C19" s="31"/>
      <c r="D19" s="31">
        <v>1</v>
      </c>
      <c r="E19" s="31">
        <v>2</v>
      </c>
      <c r="F19" s="1" t="s">
        <v>306</v>
      </c>
      <c r="G19" s="1">
        <v>0.5</v>
      </c>
      <c r="K19" t="s">
        <v>291</v>
      </c>
    </row>
    <row r="20" spans="1:12" ht="17" x14ac:dyDescent="0.2">
      <c r="A20" s="31" t="s">
        <v>294</v>
      </c>
      <c r="B20" s="32" t="s">
        <v>305</v>
      </c>
      <c r="C20" s="31"/>
      <c r="D20" s="31">
        <v>1</v>
      </c>
      <c r="E20" s="31">
        <v>1</v>
      </c>
      <c r="F20" s="1" t="s">
        <v>306</v>
      </c>
      <c r="G20" s="1">
        <f>G21</f>
        <v>0.49</v>
      </c>
    </row>
    <row r="21" spans="1:12" ht="17" x14ac:dyDescent="0.2">
      <c r="A21" s="31" t="s">
        <v>298</v>
      </c>
      <c r="B21" s="32" t="s">
        <v>305</v>
      </c>
      <c r="C21" s="31"/>
      <c r="D21" s="31">
        <v>1</v>
      </c>
      <c r="E21" s="31">
        <v>2</v>
      </c>
      <c r="F21" s="1" t="s">
        <v>306</v>
      </c>
      <c r="G21" s="1">
        <f>1-G18-G24</f>
        <v>0.49</v>
      </c>
    </row>
    <row r="22" spans="1:12" ht="34" x14ac:dyDescent="0.2">
      <c r="A22" s="51" t="s">
        <v>296</v>
      </c>
      <c r="B22" s="32" t="s">
        <v>305</v>
      </c>
      <c r="C22" s="31"/>
      <c r="D22" s="32" t="s">
        <v>307</v>
      </c>
      <c r="E22" s="31">
        <v>1</v>
      </c>
      <c r="F22" s="1" t="s">
        <v>306</v>
      </c>
      <c r="G22" s="1">
        <v>0.5</v>
      </c>
      <c r="K22" t="s">
        <v>295</v>
      </c>
    </row>
    <row r="23" spans="1:12" ht="34" x14ac:dyDescent="0.2">
      <c r="A23" s="51" t="s">
        <v>297</v>
      </c>
      <c r="B23" s="32" t="s">
        <v>305</v>
      </c>
      <c r="C23" s="31"/>
      <c r="D23" s="32" t="s">
        <v>307</v>
      </c>
      <c r="E23" s="31">
        <v>2</v>
      </c>
      <c r="F23" s="1" t="s">
        <v>306</v>
      </c>
      <c r="G23" s="1">
        <v>0.5</v>
      </c>
    </row>
    <row r="24" spans="1:12" ht="17" x14ac:dyDescent="0.2">
      <c r="A24" s="31" t="s">
        <v>290</v>
      </c>
      <c r="B24" s="31">
        <v>6</v>
      </c>
      <c r="C24" s="31"/>
      <c r="D24" s="31">
        <v>1</v>
      </c>
      <c r="E24" s="31">
        <v>1</v>
      </c>
      <c r="F24" s="1" t="s">
        <v>306</v>
      </c>
      <c r="G24" s="1">
        <v>0.01</v>
      </c>
    </row>
    <row r="25" spans="1:12" ht="17" x14ac:dyDescent="0.2">
      <c r="A25" s="31" t="s">
        <v>299</v>
      </c>
      <c r="B25" s="31">
        <v>6</v>
      </c>
      <c r="C25" s="31"/>
      <c r="D25" s="31">
        <v>1</v>
      </c>
      <c r="E25" s="31">
        <v>2</v>
      </c>
      <c r="F25" s="1" t="s">
        <v>306</v>
      </c>
      <c r="G25" s="1">
        <v>0.01</v>
      </c>
    </row>
    <row r="26" spans="1:12" ht="34" x14ac:dyDescent="0.2">
      <c r="A26" s="51" t="s">
        <v>292</v>
      </c>
      <c r="B26" s="31">
        <v>6</v>
      </c>
      <c r="C26" s="31"/>
      <c r="D26" s="32" t="s">
        <v>307</v>
      </c>
      <c r="E26" s="31">
        <v>1</v>
      </c>
      <c r="F26" s="1" t="s">
        <v>306</v>
      </c>
      <c r="G26" s="1">
        <v>0.6</v>
      </c>
    </row>
    <row r="27" spans="1:12" ht="34" x14ac:dyDescent="0.2">
      <c r="A27" s="51" t="s">
        <v>293</v>
      </c>
      <c r="B27" s="31">
        <v>6</v>
      </c>
      <c r="C27" s="31"/>
      <c r="D27" s="32" t="s">
        <v>307</v>
      </c>
      <c r="E27" s="31">
        <v>2</v>
      </c>
      <c r="F27" s="1" t="s">
        <v>306</v>
      </c>
      <c r="G27" s="1">
        <v>0.8</v>
      </c>
    </row>
    <row r="28" spans="1:12" ht="34" x14ac:dyDescent="0.2">
      <c r="A28" s="53" t="s">
        <v>593</v>
      </c>
      <c r="B28" s="31"/>
      <c r="C28" s="31"/>
      <c r="D28" s="32"/>
      <c r="E28" s="31"/>
      <c r="F28" s="1" t="s">
        <v>306</v>
      </c>
      <c r="G28" s="1">
        <f>1-G26</f>
        <v>0.4</v>
      </c>
    </row>
    <row r="29" spans="1:12" ht="34" x14ac:dyDescent="0.2">
      <c r="A29" s="53" t="s">
        <v>594</v>
      </c>
      <c r="B29" s="31"/>
      <c r="C29" s="31"/>
      <c r="D29" s="32"/>
      <c r="E29" s="31"/>
      <c r="F29" s="1" t="s">
        <v>306</v>
      </c>
      <c r="G29" s="1">
        <f>1-G27</f>
        <v>0.19999999999999996</v>
      </c>
    </row>
    <row r="30" spans="1:12" ht="17" x14ac:dyDescent="0.2">
      <c r="A30" s="50" t="s">
        <v>588</v>
      </c>
      <c r="B30" s="31"/>
      <c r="C30" s="31"/>
      <c r="D30" s="32"/>
      <c r="E30" s="31"/>
      <c r="F30" s="30" t="s">
        <v>306</v>
      </c>
      <c r="G30" s="54">
        <v>4.9000000000000002E-2</v>
      </c>
      <c r="K30" t="s">
        <v>597</v>
      </c>
      <c r="L30" s="4" t="s">
        <v>599</v>
      </c>
    </row>
    <row r="31" spans="1:12" ht="17" x14ac:dyDescent="0.2">
      <c r="A31" s="50" t="s">
        <v>589</v>
      </c>
      <c r="B31" s="31"/>
      <c r="C31" s="31"/>
      <c r="D31" s="32"/>
      <c r="E31" s="31"/>
      <c r="F31" s="30" t="s">
        <v>306</v>
      </c>
      <c r="G31" s="54">
        <v>0.95</v>
      </c>
    </row>
    <row r="32" spans="1:12" ht="17" x14ac:dyDescent="0.2">
      <c r="A32" s="50" t="s">
        <v>592</v>
      </c>
      <c r="B32" s="31"/>
      <c r="C32" s="31"/>
      <c r="D32" s="32"/>
      <c r="E32" s="31"/>
      <c r="F32" s="30" t="s">
        <v>306</v>
      </c>
      <c r="G32" s="54">
        <v>0.01</v>
      </c>
      <c r="L32" t="s">
        <v>596</v>
      </c>
    </row>
    <row r="33" spans="1:13" ht="17" x14ac:dyDescent="0.2">
      <c r="A33" s="50" t="s">
        <v>590</v>
      </c>
      <c r="B33" s="31"/>
      <c r="C33" s="31"/>
      <c r="D33" s="32"/>
      <c r="E33" s="31"/>
      <c r="F33" s="30" t="s">
        <v>306</v>
      </c>
      <c r="G33" s="54">
        <v>0.99</v>
      </c>
    </row>
    <row r="34" spans="1:13" ht="17" x14ac:dyDescent="0.2">
      <c r="A34" s="50" t="s">
        <v>591</v>
      </c>
      <c r="B34" s="31"/>
      <c r="C34" s="31"/>
      <c r="D34" s="32"/>
      <c r="E34" s="31"/>
      <c r="F34" s="30" t="s">
        <v>306</v>
      </c>
      <c r="G34" s="54">
        <v>0.01</v>
      </c>
    </row>
    <row r="35" spans="1:13" ht="34" x14ac:dyDescent="0.2">
      <c r="A35" s="26" t="s">
        <v>238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239</v>
      </c>
      <c r="K35" t="s">
        <v>241</v>
      </c>
      <c r="L35" s="28" t="s">
        <v>240</v>
      </c>
      <c r="M35" s="4" t="s">
        <v>258</v>
      </c>
    </row>
    <row r="36" spans="1:13" ht="34" x14ac:dyDescent="0.2">
      <c r="A36" s="26" t="s">
        <v>242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239</v>
      </c>
      <c r="K36" t="s">
        <v>241</v>
      </c>
      <c r="L36" s="28" t="s">
        <v>240</v>
      </c>
    </row>
    <row r="37" spans="1:13" ht="34" x14ac:dyDescent="0.2">
      <c r="A37" s="26" t="s">
        <v>248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239</v>
      </c>
      <c r="K37" t="s">
        <v>241</v>
      </c>
      <c r="L37" s="28" t="s">
        <v>249</v>
      </c>
    </row>
    <row r="38" spans="1:13" ht="34" x14ac:dyDescent="0.2">
      <c r="A38" s="26" t="s">
        <v>248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239</v>
      </c>
      <c r="K38" t="s">
        <v>241</v>
      </c>
      <c r="L38" s="28" t="s">
        <v>249</v>
      </c>
    </row>
    <row r="39" spans="1:13" ht="51" x14ac:dyDescent="0.2">
      <c r="A39" s="26" t="s">
        <v>243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239</v>
      </c>
      <c r="K39" t="s">
        <v>241</v>
      </c>
      <c r="L39" s="28" t="s">
        <v>244</v>
      </c>
    </row>
    <row r="40" spans="1:13" ht="51" x14ac:dyDescent="0.2">
      <c r="A40" s="26" t="s">
        <v>245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239</v>
      </c>
      <c r="K40" t="s">
        <v>241</v>
      </c>
      <c r="L40" s="28" t="s">
        <v>244</v>
      </c>
    </row>
    <row r="41" spans="1:13" ht="51" x14ac:dyDescent="0.2">
      <c r="A41" s="26" t="s">
        <v>246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239</v>
      </c>
      <c r="K41" t="s">
        <v>241</v>
      </c>
      <c r="L41" s="28" t="s">
        <v>250</v>
      </c>
    </row>
    <row r="42" spans="1:13" ht="51" x14ac:dyDescent="0.2">
      <c r="A42" s="26" t="s">
        <v>247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239</v>
      </c>
      <c r="K42" t="s">
        <v>241</v>
      </c>
      <c r="L42" s="28" t="s">
        <v>250</v>
      </c>
    </row>
    <row r="43" spans="1:13" ht="34" x14ac:dyDescent="0.2">
      <c r="A43" s="26" t="s">
        <v>251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239</v>
      </c>
      <c r="K43" t="s">
        <v>241</v>
      </c>
      <c r="L43" s="28" t="s">
        <v>253</v>
      </c>
    </row>
    <row r="44" spans="1:13" ht="34" x14ac:dyDescent="0.2">
      <c r="A44" s="26" t="s">
        <v>252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239</v>
      </c>
      <c r="K44" t="s">
        <v>241</v>
      </c>
      <c r="L44" s="28" t="s">
        <v>253</v>
      </c>
    </row>
    <row r="45" spans="1:13" ht="34" x14ac:dyDescent="0.2">
      <c r="A45" s="26" t="s">
        <v>254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239</v>
      </c>
      <c r="K45" t="s">
        <v>241</v>
      </c>
      <c r="L45" s="28" t="s">
        <v>256</v>
      </c>
    </row>
    <row r="46" spans="1:13" ht="34" x14ac:dyDescent="0.2">
      <c r="A46" s="26" t="s">
        <v>255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239</v>
      </c>
      <c r="K46" t="s">
        <v>241</v>
      </c>
      <c r="L46" s="28" t="s">
        <v>256</v>
      </c>
    </row>
    <row r="47" spans="1:13" ht="34" x14ac:dyDescent="0.2">
      <c r="A47" s="26" t="s">
        <v>257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239</v>
      </c>
      <c r="K47" t="s">
        <v>241</v>
      </c>
      <c r="L47" s="28" t="s">
        <v>263</v>
      </c>
    </row>
    <row r="48" spans="1:13" ht="34" x14ac:dyDescent="0.2">
      <c r="A48" s="26" t="s">
        <v>267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239</v>
      </c>
      <c r="K48" t="s">
        <v>241</v>
      </c>
      <c r="L48" s="28" t="s">
        <v>263</v>
      </c>
    </row>
    <row r="49" spans="1:18" ht="51" x14ac:dyDescent="0.2">
      <c r="A49" s="26" t="s">
        <v>259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239</v>
      </c>
      <c r="K49" t="s">
        <v>241</v>
      </c>
      <c r="L49" s="28" t="s">
        <v>264</v>
      </c>
    </row>
    <row r="50" spans="1:18" ht="51" x14ac:dyDescent="0.2">
      <c r="A50" s="26" t="s">
        <v>261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239</v>
      </c>
      <c r="K50" t="s">
        <v>241</v>
      </c>
      <c r="L50" s="28" t="s">
        <v>264</v>
      </c>
    </row>
    <row r="51" spans="1:18" ht="34" x14ac:dyDescent="0.2">
      <c r="A51" s="26" t="s">
        <v>260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239</v>
      </c>
      <c r="K51" t="s">
        <v>241</v>
      </c>
      <c r="L51" s="28" t="s">
        <v>265</v>
      </c>
    </row>
    <row r="52" spans="1:18" ht="34" x14ac:dyDescent="0.2">
      <c r="A52" s="26" t="s">
        <v>268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239</v>
      </c>
      <c r="K52" t="s">
        <v>241</v>
      </c>
      <c r="L52" s="28" t="s">
        <v>265</v>
      </c>
    </row>
    <row r="53" spans="1:18" ht="34" x14ac:dyDescent="0.2">
      <c r="A53" s="26" t="s">
        <v>262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239</v>
      </c>
      <c r="K53" t="s">
        <v>241</v>
      </c>
      <c r="L53" s="28" t="s">
        <v>266</v>
      </c>
    </row>
    <row r="54" spans="1:18" ht="34" x14ac:dyDescent="0.2">
      <c r="A54" s="26" t="s">
        <v>269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239</v>
      </c>
      <c r="K54" t="s">
        <v>241</v>
      </c>
      <c r="L54" s="28" t="s">
        <v>266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model_matched_parameters!L15</f>
        <v>3.6999999999999998E-2</v>
      </c>
    </row>
    <row r="56" spans="1:18" ht="34" x14ac:dyDescent="0.2">
      <c r="A56" s="52" t="s">
        <v>23</v>
      </c>
      <c r="B56" s="18"/>
      <c r="C56" s="18"/>
      <c r="D56" s="18"/>
      <c r="E56" s="18"/>
      <c r="G56" s="1">
        <f>model_matched_parameters!L16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211</v>
      </c>
    </row>
    <row r="2" spans="1:2" x14ac:dyDescent="0.2">
      <c r="A2">
        <v>1</v>
      </c>
      <c r="B2" t="s">
        <v>212</v>
      </c>
    </row>
    <row r="3" spans="1:2" x14ac:dyDescent="0.2">
      <c r="A3">
        <v>2</v>
      </c>
      <c r="B3" t="s">
        <v>213</v>
      </c>
    </row>
    <row r="4" spans="1:2" x14ac:dyDescent="0.2">
      <c r="A4">
        <v>3</v>
      </c>
      <c r="B4" t="s">
        <v>214</v>
      </c>
    </row>
    <row r="5" spans="1:2" x14ac:dyDescent="0.2">
      <c r="A5">
        <v>4</v>
      </c>
      <c r="B5" t="s">
        <v>215</v>
      </c>
    </row>
    <row r="6" spans="1:2" x14ac:dyDescent="0.2">
      <c r="A6">
        <v>5</v>
      </c>
      <c r="B6" t="s">
        <v>216</v>
      </c>
    </row>
    <row r="7" spans="1:2" x14ac:dyDescent="0.2">
      <c r="A7">
        <v>6</v>
      </c>
      <c r="B7" t="s">
        <v>217</v>
      </c>
    </row>
    <row r="8" spans="1:2" x14ac:dyDescent="0.2">
      <c r="A8">
        <v>7</v>
      </c>
      <c r="B8" t="s">
        <v>218</v>
      </c>
    </row>
    <row r="9" spans="1:2" x14ac:dyDescent="0.2">
      <c r="A9">
        <v>8</v>
      </c>
      <c r="B9" t="s">
        <v>219</v>
      </c>
    </row>
    <row r="11" spans="1:2" x14ac:dyDescent="0.2">
      <c r="A11" t="s">
        <v>220</v>
      </c>
    </row>
    <row r="12" spans="1:2" x14ac:dyDescent="0.2">
      <c r="A12">
        <v>1</v>
      </c>
      <c r="B12" t="s">
        <v>221</v>
      </c>
    </row>
    <row r="13" spans="1:2" x14ac:dyDescent="0.2">
      <c r="A13">
        <v>2</v>
      </c>
      <c r="B13" t="s">
        <v>222</v>
      </c>
    </row>
    <row r="15" spans="1:2" x14ac:dyDescent="0.2">
      <c r="A15" t="s">
        <v>223</v>
      </c>
    </row>
    <row r="16" spans="1:2" x14ac:dyDescent="0.2">
      <c r="A16">
        <v>1</v>
      </c>
      <c r="B16" t="s">
        <v>224</v>
      </c>
    </row>
    <row r="17" spans="1:2" x14ac:dyDescent="0.2">
      <c r="A17">
        <v>2</v>
      </c>
      <c r="B17" t="s">
        <v>225</v>
      </c>
    </row>
    <row r="18" spans="1:2" x14ac:dyDescent="0.2">
      <c r="A18">
        <v>3</v>
      </c>
      <c r="B18" t="s">
        <v>226</v>
      </c>
    </row>
    <row r="19" spans="1:2" x14ac:dyDescent="0.2">
      <c r="A19">
        <v>4</v>
      </c>
      <c r="B19" t="s">
        <v>227</v>
      </c>
    </row>
    <row r="21" spans="1:2" x14ac:dyDescent="0.2">
      <c r="A21" t="s">
        <v>228</v>
      </c>
    </row>
    <row r="22" spans="1:2" x14ac:dyDescent="0.2">
      <c r="A22">
        <v>1</v>
      </c>
      <c r="B22" t="s">
        <v>229</v>
      </c>
    </row>
    <row r="23" spans="1:2" x14ac:dyDescent="0.2">
      <c r="A23">
        <v>2</v>
      </c>
      <c r="B23" t="s">
        <v>230</v>
      </c>
    </row>
    <row r="25" spans="1:2" x14ac:dyDescent="0.2">
      <c r="A25" t="s">
        <v>231</v>
      </c>
    </row>
    <row r="26" spans="1:2" x14ac:dyDescent="0.2">
      <c r="A26">
        <v>1</v>
      </c>
      <c r="B26" t="s">
        <v>232</v>
      </c>
    </row>
    <row r="27" spans="1:2" x14ac:dyDescent="0.2">
      <c r="A27">
        <v>2</v>
      </c>
      <c r="B27" t="s">
        <v>233</v>
      </c>
    </row>
    <row r="28" spans="1:2" x14ac:dyDescent="0.2">
      <c r="A28">
        <v>3</v>
      </c>
      <c r="B2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2021-04-23T20:30:58Z</dcterms:modified>
  <cp:category/>
  <cp:contentStatus/>
</cp:coreProperties>
</file>