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13_ncr:1_{238E5EC3-5704-AF44-A963-6F257CEC4171}" xr6:coauthVersionLast="36" xr6:coauthVersionMax="36" xr10:uidLastSave="{00000000-0000-0000-0000-000000000000}"/>
  <bookViews>
    <workbookView xWindow="0" yWindow="460" windowWidth="28800" windowHeight="16220" xr2:uid="{00000000-000D-0000-FFFF-FFFF00000000}"/>
  </bookViews>
  <sheets>
    <sheet name="Model_Matched_Parameters" sheetId="1" r:id="rId1"/>
    <sheet name="Pop_Init" sheetId="6" r:id="rId2"/>
    <sheet name="Indirect Model Parameters" sheetId="4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1" hidden="1">Pop_Init!$A$1:$L$129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4" i="1" l="1"/>
  <c r="K118" i="1"/>
  <c r="K120" i="1" s="1"/>
  <c r="K122" i="1" s="1"/>
  <c r="K117" i="1"/>
  <c r="K125" i="1" s="1"/>
  <c r="K123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K119" i="1" l="1"/>
  <c r="K126" i="1"/>
  <c r="K128" i="1" s="1"/>
  <c r="K130" i="1" s="1"/>
  <c r="K132" i="1" s="1"/>
  <c r="K134" i="1" s="1"/>
  <c r="K136" i="1" s="1"/>
  <c r="K138" i="1" s="1"/>
  <c r="K140" i="1" s="1"/>
  <c r="K142" i="1" s="1"/>
  <c r="K144" i="1" s="1"/>
  <c r="K146" i="1" s="1"/>
  <c r="H4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0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6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2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8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4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100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6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A4" i="6"/>
  <c r="A6" i="6"/>
  <c r="A8" i="6"/>
  <c r="A10" i="6"/>
  <c r="A12" i="6"/>
  <c r="A14" i="6"/>
  <c r="A16" i="6"/>
  <c r="A3" i="6"/>
  <c r="A67" i="6"/>
  <c r="A7" i="6"/>
  <c r="A9" i="6"/>
  <c r="A11" i="6"/>
  <c r="A13" i="6"/>
  <c r="A15" i="6"/>
  <c r="A17" i="6"/>
  <c r="A18" i="6"/>
  <c r="A20" i="6"/>
  <c r="A22" i="6"/>
  <c r="A24" i="6"/>
  <c r="A26" i="6"/>
  <c r="A28" i="6"/>
  <c r="A30" i="6"/>
  <c r="A32" i="6"/>
  <c r="A5" i="6"/>
  <c r="A69" i="6"/>
  <c r="A23" i="6"/>
  <c r="A25" i="6"/>
  <c r="A27" i="6"/>
  <c r="A29" i="6"/>
  <c r="A31" i="6"/>
  <c r="A33" i="6"/>
  <c r="A34" i="6"/>
  <c r="A36" i="6"/>
  <c r="A38" i="6"/>
  <c r="A40" i="6"/>
  <c r="A42" i="6"/>
  <c r="A44" i="6"/>
  <c r="A46" i="6"/>
  <c r="A48" i="6"/>
  <c r="A19" i="6"/>
  <c r="A83" i="6"/>
  <c r="A39" i="6"/>
  <c r="A41" i="6"/>
  <c r="A43" i="6"/>
  <c r="A45" i="6"/>
  <c r="A47" i="6"/>
  <c r="A49" i="6"/>
  <c r="A50" i="6"/>
  <c r="A52" i="6"/>
  <c r="A54" i="6"/>
  <c r="A56" i="6"/>
  <c r="A58" i="6"/>
  <c r="A60" i="6"/>
  <c r="A62" i="6"/>
  <c r="A64" i="6"/>
  <c r="A21" i="6"/>
  <c r="A85" i="6"/>
  <c r="A55" i="6"/>
  <c r="A57" i="6"/>
  <c r="A59" i="6"/>
  <c r="A61" i="6"/>
  <c r="A63" i="6"/>
  <c r="A65" i="6"/>
  <c r="A66" i="6"/>
  <c r="A68" i="6"/>
  <c r="A70" i="6"/>
  <c r="A72" i="6"/>
  <c r="A74" i="6"/>
  <c r="A76" i="6"/>
  <c r="A78" i="6"/>
  <c r="A80" i="6"/>
  <c r="A35" i="6"/>
  <c r="A99" i="6"/>
  <c r="A71" i="6"/>
  <c r="A73" i="6"/>
  <c r="A75" i="6"/>
  <c r="A77" i="6"/>
  <c r="A79" i="6"/>
  <c r="A81" i="6"/>
  <c r="A82" i="6"/>
  <c r="A84" i="6"/>
  <c r="A86" i="6"/>
  <c r="A88" i="6"/>
  <c r="A90" i="6"/>
  <c r="A92" i="6"/>
  <c r="A94" i="6"/>
  <c r="A96" i="6"/>
  <c r="A37" i="6"/>
  <c r="A101" i="6"/>
  <c r="A87" i="6"/>
  <c r="A89" i="6"/>
  <c r="A91" i="6"/>
  <c r="A93" i="6"/>
  <c r="A95" i="6"/>
  <c r="A97" i="6"/>
  <c r="A98" i="6"/>
  <c r="A100" i="6"/>
  <c r="A102" i="6"/>
  <c r="A104" i="6"/>
  <c r="A106" i="6"/>
  <c r="A108" i="6"/>
  <c r="A110" i="6"/>
  <c r="A112" i="6"/>
  <c r="A51" i="6"/>
  <c r="A115" i="6"/>
  <c r="A103" i="6"/>
  <c r="A105" i="6"/>
  <c r="A107" i="6"/>
  <c r="A109" i="6"/>
  <c r="A111" i="6"/>
  <c r="A113" i="6"/>
  <c r="A114" i="6"/>
  <c r="A116" i="6"/>
  <c r="A118" i="6"/>
  <c r="A120" i="6"/>
  <c r="A122" i="6"/>
  <c r="A124" i="6"/>
  <c r="A126" i="6"/>
  <c r="A128" i="6"/>
  <c r="A53" i="6"/>
  <c r="A117" i="6"/>
  <c r="A119" i="6"/>
  <c r="A121" i="6"/>
  <c r="A123" i="6"/>
  <c r="A125" i="6"/>
  <c r="A127" i="6"/>
  <c r="A129" i="6"/>
  <c r="A2" i="6"/>
  <c r="B15" i="1"/>
  <c r="G4" i="6"/>
  <c r="G6" i="6"/>
  <c r="G8" i="6"/>
  <c r="G10" i="6"/>
  <c r="G12" i="6"/>
  <c r="G14" i="6"/>
  <c r="G16" i="6"/>
  <c r="G3" i="6"/>
  <c r="G67" i="6"/>
  <c r="G7" i="6"/>
  <c r="G9" i="6"/>
  <c r="G11" i="6"/>
  <c r="G13" i="6"/>
  <c r="G15" i="6"/>
  <c r="G17" i="6"/>
  <c r="G18" i="6"/>
  <c r="G20" i="6"/>
  <c r="G22" i="6"/>
  <c r="G24" i="6"/>
  <c r="G26" i="6"/>
  <c r="G28" i="6"/>
  <c r="G30" i="6"/>
  <c r="G32" i="6"/>
  <c r="G5" i="6"/>
  <c r="G69" i="6"/>
  <c r="G23" i="6"/>
  <c r="G25" i="6"/>
  <c r="G27" i="6"/>
  <c r="G29" i="6"/>
  <c r="G31" i="6"/>
  <c r="G33" i="6"/>
  <c r="G34" i="6"/>
  <c r="G36" i="6"/>
  <c r="G38" i="6"/>
  <c r="G40" i="6"/>
  <c r="G42" i="6"/>
  <c r="G44" i="6"/>
  <c r="G46" i="6"/>
  <c r="G48" i="6"/>
  <c r="G19" i="6"/>
  <c r="G83" i="6"/>
  <c r="G39" i="6"/>
  <c r="G41" i="6"/>
  <c r="G43" i="6"/>
  <c r="G45" i="6"/>
  <c r="G47" i="6"/>
  <c r="G49" i="6"/>
  <c r="G50" i="6"/>
  <c r="G52" i="6"/>
  <c r="G54" i="6"/>
  <c r="G56" i="6"/>
  <c r="G58" i="6"/>
  <c r="G60" i="6"/>
  <c r="G62" i="6"/>
  <c r="G64" i="6"/>
  <c r="G21" i="6"/>
  <c r="G85" i="6"/>
  <c r="G55" i="6"/>
  <c r="G57" i="6"/>
  <c r="G59" i="6"/>
  <c r="G61" i="6"/>
  <c r="G63" i="6"/>
  <c r="G65" i="6"/>
  <c r="G66" i="6"/>
  <c r="G68" i="6"/>
  <c r="G70" i="6"/>
  <c r="G72" i="6"/>
  <c r="G74" i="6"/>
  <c r="G76" i="6"/>
  <c r="G78" i="6"/>
  <c r="G80" i="6"/>
  <c r="G35" i="6"/>
  <c r="G99" i="6"/>
  <c r="G71" i="6"/>
  <c r="G73" i="6"/>
  <c r="G75" i="6"/>
  <c r="G77" i="6"/>
  <c r="G79" i="6"/>
  <c r="G81" i="6"/>
  <c r="G82" i="6"/>
  <c r="G84" i="6"/>
  <c r="G86" i="6"/>
  <c r="G88" i="6"/>
  <c r="G90" i="6"/>
  <c r="G92" i="6"/>
  <c r="G94" i="6"/>
  <c r="G96" i="6"/>
  <c r="G37" i="6"/>
  <c r="G101" i="6"/>
  <c r="G87" i="6"/>
  <c r="G89" i="6"/>
  <c r="G91" i="6"/>
  <c r="G93" i="6"/>
  <c r="G95" i="6"/>
  <c r="G97" i="6"/>
  <c r="G98" i="6"/>
  <c r="G100" i="6"/>
  <c r="G102" i="6"/>
  <c r="G104" i="6"/>
  <c r="G106" i="6"/>
  <c r="G108" i="6"/>
  <c r="G110" i="6"/>
  <c r="G112" i="6"/>
  <c r="G51" i="6"/>
  <c r="G115" i="6"/>
  <c r="G103" i="6"/>
  <c r="G105" i="6"/>
  <c r="G107" i="6"/>
  <c r="G109" i="6"/>
  <c r="G111" i="6"/>
  <c r="G113" i="6"/>
  <c r="G114" i="6"/>
  <c r="G116" i="6"/>
  <c r="G118" i="6"/>
  <c r="G120" i="6"/>
  <c r="G122" i="6"/>
  <c r="G124" i="6"/>
  <c r="G126" i="6"/>
  <c r="G128" i="6"/>
  <c r="G53" i="6"/>
  <c r="G117" i="6"/>
  <c r="G119" i="6"/>
  <c r="G121" i="6"/>
  <c r="G123" i="6"/>
  <c r="G125" i="6"/>
  <c r="G127" i="6"/>
  <c r="G129" i="6"/>
  <c r="G2" i="6"/>
  <c r="K148" i="1" l="1"/>
  <c r="K150" i="1" s="1"/>
  <c r="K152" i="1" s="1"/>
  <c r="K154" i="1" s="1"/>
  <c r="K156" i="1" s="1"/>
  <c r="K158" i="1" s="1"/>
  <c r="K160" i="1" s="1"/>
  <c r="K162" i="1" s="1"/>
  <c r="K164" i="1" s="1"/>
  <c r="K166" i="1" s="1"/>
  <c r="K168" i="1" s="1"/>
  <c r="K170" i="1" s="1"/>
  <c r="K172" i="1" s="1"/>
  <c r="K174" i="1" s="1"/>
  <c r="K176" i="1" s="1"/>
  <c r="K178" i="1" s="1"/>
  <c r="K127" i="1"/>
  <c r="K129" i="1" s="1"/>
  <c r="K133" i="1" s="1"/>
  <c r="K135" i="1" s="1"/>
  <c r="K137" i="1" s="1"/>
  <c r="K139" i="1" s="1"/>
  <c r="K141" i="1" s="1"/>
  <c r="K143" i="1" s="1"/>
  <c r="K145" i="1" s="1"/>
  <c r="K121" i="1"/>
  <c r="I62" i="6"/>
  <c r="I2" i="6"/>
  <c r="I126" i="6"/>
  <c r="I122" i="6"/>
  <c r="I118" i="6"/>
  <c r="I114" i="6"/>
  <c r="I106" i="6"/>
  <c r="I98" i="6"/>
  <c r="I90" i="6"/>
  <c r="I86" i="6"/>
  <c r="I82" i="6"/>
  <c r="I74" i="6"/>
  <c r="I70" i="6"/>
  <c r="I66" i="6"/>
  <c r="I58" i="6"/>
  <c r="I50" i="6"/>
  <c r="I42" i="6"/>
  <c r="I34" i="6"/>
  <c r="I26" i="6"/>
  <c r="I18" i="6"/>
  <c r="I10" i="6"/>
  <c r="I129" i="6"/>
  <c r="I125" i="6"/>
  <c r="I121" i="6"/>
  <c r="I117" i="6"/>
  <c r="I113" i="6"/>
  <c r="I109" i="6"/>
  <c r="I105" i="6"/>
  <c r="I115" i="6"/>
  <c r="I97" i="6"/>
  <c r="I93" i="6"/>
  <c r="I89" i="6"/>
  <c r="I101" i="6"/>
  <c r="I81" i="6"/>
  <c r="I77" i="6"/>
  <c r="I73" i="6"/>
  <c r="I99" i="6"/>
  <c r="I65" i="6"/>
  <c r="I61" i="6"/>
  <c r="I57" i="6"/>
  <c r="I85" i="6"/>
  <c r="I49" i="6"/>
  <c r="I45" i="6"/>
  <c r="I41" i="6"/>
  <c r="I83" i="6"/>
  <c r="I33" i="6"/>
  <c r="I29" i="6"/>
  <c r="I25" i="6"/>
  <c r="I69" i="6"/>
  <c r="I17" i="6"/>
  <c r="I13" i="6"/>
  <c r="I9" i="6"/>
  <c r="I67" i="6"/>
  <c r="I54" i="6"/>
  <c r="I46" i="6"/>
  <c r="I38" i="6"/>
  <c r="I30" i="6"/>
  <c r="I22" i="6"/>
  <c r="I14" i="6"/>
  <c r="I6" i="6"/>
  <c r="I128" i="6"/>
  <c r="I124" i="6"/>
  <c r="I120" i="6"/>
  <c r="I116" i="6"/>
  <c r="I112" i="6"/>
  <c r="I108" i="6"/>
  <c r="I104" i="6"/>
  <c r="I100" i="6"/>
  <c r="I96" i="6"/>
  <c r="I92" i="6"/>
  <c r="I88" i="6"/>
  <c r="I84" i="6"/>
  <c r="I80" i="6"/>
  <c r="I76" i="6"/>
  <c r="I72" i="6"/>
  <c r="I68" i="6"/>
  <c r="I64" i="6"/>
  <c r="I60" i="6"/>
  <c r="I56" i="6"/>
  <c r="I52" i="6"/>
  <c r="I48" i="6"/>
  <c r="I44" i="6"/>
  <c r="I40" i="6"/>
  <c r="I36" i="6"/>
  <c r="I32" i="6"/>
  <c r="I28" i="6"/>
  <c r="I24" i="6"/>
  <c r="I20" i="6"/>
  <c r="I16" i="6"/>
  <c r="I12" i="6"/>
  <c r="I8" i="6"/>
  <c r="I4" i="6"/>
  <c r="I110" i="6"/>
  <c r="I102" i="6"/>
  <c r="I94" i="6"/>
  <c r="I78" i="6"/>
  <c r="I127" i="6"/>
  <c r="I123" i="6"/>
  <c r="I119" i="6"/>
  <c r="I53" i="6"/>
  <c r="I111" i="6"/>
  <c r="I107" i="6"/>
  <c r="I103" i="6"/>
  <c r="I51" i="6"/>
  <c r="I95" i="6"/>
  <c r="I91" i="6"/>
  <c r="I87" i="6"/>
  <c r="I37" i="6"/>
  <c r="I79" i="6"/>
  <c r="I75" i="6"/>
  <c r="I71" i="6"/>
  <c r="I35" i="6"/>
  <c r="I63" i="6"/>
  <c r="I59" i="6"/>
  <c r="I55" i="6"/>
  <c r="I21" i="6"/>
  <c r="I47" i="6"/>
  <c r="I43" i="6"/>
  <c r="I39" i="6"/>
  <c r="I19" i="6"/>
  <c r="I31" i="6"/>
  <c r="I27" i="6"/>
  <c r="I23" i="6"/>
  <c r="I5" i="6"/>
  <c r="I15" i="6"/>
  <c r="I11" i="6"/>
  <c r="I7" i="6"/>
  <c r="I3" i="6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47" i="1" l="1"/>
  <c r="K149" i="1" s="1"/>
  <c r="K151" i="1" s="1"/>
  <c r="K153" i="1" s="1"/>
  <c r="K155" i="1" s="1"/>
  <c r="K157" i="1" s="1"/>
  <c r="K159" i="1" s="1"/>
  <c r="K161" i="1" s="1"/>
  <c r="K163" i="1" s="1"/>
  <c r="K165" i="1" s="1"/>
  <c r="K167" i="1" s="1"/>
  <c r="K169" i="1" s="1"/>
  <c r="K171" i="1" s="1"/>
  <c r="K173" i="1" s="1"/>
  <c r="K175" i="1" s="1"/>
  <c r="K177" i="1" s="1"/>
  <c r="K106" i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<sst xmlns="http://schemas.openxmlformats.org/spreadsheetml/2006/main" count="923" uniqueCount="284">
  <si>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</si>
  <si>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</si>
  <si>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</si>
  <si>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</si>
  <si>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</si>
  <si>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</si>
  <si>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</si>
  <si>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</si>
  <si>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</si>
  <si>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</si>
  <si>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</si>
  <si>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</si>
  <si>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</si>
  <si>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</si>
  <si>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</si>
  <si>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</si>
  <si>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</si>
  <si>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</si>
  <si>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</si>
  <si>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</si>
  <si>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</si>
  <si>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</si>
  <si>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</si>
  <si>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</si>
  <si>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</si>
  <si>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</si>
  <si>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</si>
  <si>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</si>
  <si>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</si>
  <si>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</si>
  <si>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</si>
  <si>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</si>
  <si>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</si>
  <si>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</si>
  <si>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</si>
  <si>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</si>
  <si>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</si>
  <si>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</si>
  <si>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</si>
  <si>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</si>
  <si>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</si>
  <si>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</si>
  <si>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</si>
  <si>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</si>
  <si>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</si>
  <si>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</si>
  <si>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</si>
  <si>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</si>
  <si>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</si>
  <si>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</si>
  <si>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</si>
  <si>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</si>
  <si>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</si>
  <si>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</si>
  <si>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</si>
  <si>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</si>
  <si>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</si>
  <si>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</si>
  <si>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</si>
  <si>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</si>
  <si>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</si>
  <si>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</si>
  <si>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</si>
  <si>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</si>
  <si>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</si>
  <si>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</si>
  <si>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</si>
  <si>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</si>
  <si>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</si>
  <si>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</si>
  <si>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</si>
  <si>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</si>
  <si>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</si>
  <si>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</si>
  <si>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</si>
  <si>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</si>
  <si>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</si>
  <si>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</si>
  <si>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</si>
  <si>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</si>
  <si>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</si>
  <si>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</si>
  <si>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</si>
  <si>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</si>
  <si>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</si>
  <si>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</si>
  <si>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</si>
  <si>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</si>
  <si>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</si>
  <si>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</si>
  <si>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</si>
  <si>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</si>
  <si>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</si>
  <si>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</si>
  <si>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</si>
  <si>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</si>
  <si>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</si>
  <si>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</si>
  <si>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</si>
  <si>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</si>
  <si>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</si>
  <si>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</si>
  <si>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</si>
  <si>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</si>
  <si>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</si>
  <si>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</si>
  <si>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</si>
  <si>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</si>
  <si>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</si>
  <si>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</si>
  <si>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</si>
  <si>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</si>
  <si>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</si>
  <si>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</si>
  <si>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</si>
  <si>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</si>
  <si>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</si>
  <si>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</si>
  <si>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</si>
  <si>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</si>
  <si>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</si>
  <si>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</si>
  <si>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</si>
  <si>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</si>
  <si>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</si>
  <si>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</si>
  <si>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</si>
  <si>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</si>
  <si>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</si>
  <si>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</si>
  <si>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</si>
  <si>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</si>
  <si>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</si>
  <si>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</si>
  <si>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</si>
  <si>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</si>
  <si>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</si>
  <si>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</si>
  <si>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</si>
  <si>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</si>
  <si>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</si>
  <si>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</si>
  <si>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</si>
  <si>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</si>
  <si>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</si>
  <si>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</si>
  <si>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</si>
  <si>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</si>
  <si>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</si>
  <si>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</si>
  <si>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</si>
  <si>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</si>
  <si>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</si>
  <si>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</si>
  <si>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</si>
  <si>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</si>
  <si>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</si>
  <si>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</si>
  <si>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</si>
  <si>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</si>
  <si>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</si>
  <si>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</si>
  <si>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</si>
  <si>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</si>
  <si>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</si>
  <si>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</si>
  <si>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</si>
  <si>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</si>
  <si>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</si>
  <si>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</si>
  <si>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</si>
  <si>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</si>
  <si>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</si>
  <si>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</si>
  <si>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</si>
  <si>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</si>
  <si>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</si>
  <si>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</si>
  <si>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</si>
  <si>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</si>
  <si>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</si>
  <si>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</si>
  <si>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</si>
  <si>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</si>
  <si>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</si>
  <si>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</si>
  <si>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</si>
  <si>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</si>
  <si>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</si>
  <si>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</si>
  <si>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</si>
  <si>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</si>
  <si>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</si>
  <si>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</si>
  <si>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</si>
  <si>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</si>
  <si>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</si>
  <si>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</si>
  <si>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</si>
  <si>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</si>
  <si>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</si>
  <si>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</si>
  <si>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</si>
  <si>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</si>
  <si>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</si>
  <si>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</si>
  <si>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</si>
  <si>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</si>
  <si>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</si>
  <si>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</si>
  <si>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</si>
  <si>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</si>
  <si>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</si>
  <si>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</si>
  <si>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</si>
  <si>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</si>
  <si>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</si>
  <si>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</si>
  <si>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</si>
  <si>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</si>
  <si>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</si>
  <si>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</si>
  <si>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</si>
  <si>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</si>
  <si>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</si>
  <si>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</si>
  <si>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</si>
  <si>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</si>
  <si>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</si>
  <si>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</si>
  <si>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</si>
  <si>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</si>
  <si>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</si>
  <si>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</si>
  <si>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</si>
  <si>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</si>
  <si>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</si>
  <si>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</si>
  <si>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</si>
  <si>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</si>
  <si>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</si>
  <si>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</si>
  <si>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</si>
  <si>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</si>
  <si>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</si>
  <si>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</si>
  <si>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</si>
  <si>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</si>
  <si>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</si>
  <si>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</si>
  <si>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</si>
  <si>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</si>
  <si>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</si>
  <si>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</si>
  <si>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</si>
  <si>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</si>
  <si>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</si>
  <si>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</si>
  <si>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</si>
  <si>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</si>
  <si>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</si>
  <si>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</si>
  <si>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</si>
  <si>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</si>
  <si>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</si>
  <si>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</si>
  <si>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</si>
  <si>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</si>
  <si>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</si>
  <si>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</si>
  <si>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</si>
  <si>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</si>
  <si>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</si>
  <si>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</si>
  <si>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</si>
  <si>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</si>
  <si>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</si>
  <si>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</si>
  <si>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Percentage of pop HIV +</t>
  </si>
  <si>
    <t>Percentage of pop Male</t>
  </si>
  <si>
    <t>Percentage of pop unifected</t>
  </si>
  <si>
    <t>Reference - expected value (not normalized)</t>
  </si>
  <si>
    <t>Percentage of pop active</t>
  </si>
  <si>
    <t>Percentage of pop LTBI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</si>
</sst>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Fill="1"/>
    <xf numFmtId="0" fontId="0" fillId="0" borderId="0" xfId="0" applyFill="1"/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/>
    </xf>
    <xf numFmtId="0" fontId="6" fillId="5" borderId="0" xfId="0" applyFont="1" applyFill="1"/>
    <xf numFmtId="0" fontId="6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6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2" fontId="0" fillId="6" borderId="0" xfId="0" applyNumberFormat="1" applyFill="1" applyAlignment="1">
      <alignment wrapText="1"/>
    </xf>
    <xf numFmtId="1" fontId="0" fillId="6" borderId="0" xfId="0" applyNumberFormat="1" applyFill="1" applyAlignment="1">
      <alignment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94"/>
  <sheetViews>
    <sheetView tabSelected="1" zoomScale="161" zoomScaleNormal="161" workbookViewId="0">
      <pane xSplit="10" ySplit="1" topLeftCell="K186" activePane="bottomRight" state="frozen"/>
      <selection pane="topRight" activeCell="I1" sqref="I1"/>
      <selection pane="bottomLeft" activeCell="A2" sqref="A2"/>
      <selection pane="bottomRight" activeCell="E195" sqref="E195"/>
    </sheetView>
  </sheetViews>
  <sheetFormatPr baseColWidth="10" defaultColWidth="8.83203125" defaultRowHeight="15" x14ac:dyDescent="0.2"/>
  <cols>
    <col min="1" max="1" width="69.33203125" style="11" hidden="1" customWidth="1"/>
    <col min="2" max="2" width="53" style="9" hidden="1" customWidth="1"/>
    <col min="3" max="4" width="7.83203125" style="9" customWidth="1"/>
    <col min="5" max="5" width="14" style="9" customWidth="1"/>
    <col min="6" max="7" width="15" style="9" customWidth="1"/>
    <col min="8" max="8" width="26" style="9" customWidth="1"/>
    <col min="9" max="9" width="16.6640625" style="9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28.6640625" style="9" customWidth="1"/>
    <col min="15" max="15" width="29" style="10" customWidth="1"/>
    <col min="16" max="16384" width="8.83203125" style="10"/>
  </cols>
  <sheetData>
    <row r="1" spans="1:15" s="7" customFormat="1" ht="34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hidden="1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hidden="1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7" hidden="1" x14ac:dyDescent="0.2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7" hidden="1" x14ac:dyDescent="0.2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 hidden="1" x14ac:dyDescent="0.2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 hidden="1" x14ac:dyDescent="0.2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7" hidden="1" x14ac:dyDescent="0.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17" hidden="1" x14ac:dyDescent="0.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 hidden="1" x14ac:dyDescent="0.2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7" hidden="1" x14ac:dyDescent="0.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1" hidden="1" x14ac:dyDescent="0.2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 hidden="1" x14ac:dyDescent="0.2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 hidden="1" x14ac:dyDescent="0.2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30">
        <v>0</v>
      </c>
      <c r="O14" s="10" t="s">
        <v>44</v>
      </c>
    </row>
    <row r="15" spans="1:15" ht="51" hidden="1" x14ac:dyDescent="0.2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30">
        <v>0</v>
      </c>
      <c r="O15" s="10" t="s">
        <v>44</v>
      </c>
    </row>
    <row r="16" spans="1:15" ht="51" hidden="1" x14ac:dyDescent="0.2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 hidden="1" x14ac:dyDescent="0.2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 hidden="1" x14ac:dyDescent="0.2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 hidden="1" x14ac:dyDescent="0.2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 hidden="1" x14ac:dyDescent="0.2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 hidden="1" x14ac:dyDescent="0.2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 hidden="1" x14ac:dyDescent="0.2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 hidden="1" x14ac:dyDescent="0.2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 hidden="1" x14ac:dyDescent="0.2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 hidden="1" x14ac:dyDescent="0.2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 hidden="1" x14ac:dyDescent="0.2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 hidden="1" x14ac:dyDescent="0.2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 hidden="1" x14ac:dyDescent="0.2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 hidden="1" x14ac:dyDescent="0.2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 hidden="1" x14ac:dyDescent="0.2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 hidden="1" x14ac:dyDescent="0.2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 hidden="1" x14ac:dyDescent="0.2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 hidden="1" x14ac:dyDescent="0.2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 hidden="1" x14ac:dyDescent="0.2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 hidden="1" x14ac:dyDescent="0.2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 hidden="1" x14ac:dyDescent="0.2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 hidden="1" x14ac:dyDescent="0.2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 hidden="1" x14ac:dyDescent="0.2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 hidden="1" x14ac:dyDescent="0.2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 hidden="1" x14ac:dyDescent="0.2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 hidden="1" x14ac:dyDescent="0.2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 hidden="1" x14ac:dyDescent="0.2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 hidden="1" x14ac:dyDescent="0.2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 hidden="1" x14ac:dyDescent="0.2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 hidden="1" x14ac:dyDescent="0.2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 hidden="1" x14ac:dyDescent="0.2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 hidden="1" x14ac:dyDescent="0.2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 hidden="1" x14ac:dyDescent="0.2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 hidden="1" x14ac:dyDescent="0.2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 hidden="1" x14ac:dyDescent="0.2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 hidden="1" x14ac:dyDescent="0.2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 hidden="1" x14ac:dyDescent="0.2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 hidden="1" x14ac:dyDescent="0.2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 hidden="1" x14ac:dyDescent="0.2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 hidden="1" x14ac:dyDescent="0.2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 hidden="1" x14ac:dyDescent="0.2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 hidden="1" x14ac:dyDescent="0.2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 hidden="1" x14ac:dyDescent="0.2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 hidden="1" x14ac:dyDescent="0.2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 hidden="1" x14ac:dyDescent="0.2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 hidden="1" x14ac:dyDescent="0.2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 hidden="1" x14ac:dyDescent="0.2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 hidden="1" x14ac:dyDescent="0.2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 hidden="1" x14ac:dyDescent="0.2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 hidden="1" x14ac:dyDescent="0.2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 hidden="1" x14ac:dyDescent="0.2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 hidden="1" x14ac:dyDescent="0.2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 hidden="1" x14ac:dyDescent="0.2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 hidden="1" x14ac:dyDescent="0.2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 hidden="1" x14ac:dyDescent="0.2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 hidden="1" x14ac:dyDescent="0.2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 hidden="1" x14ac:dyDescent="0.2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 hidden="1" x14ac:dyDescent="0.2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 hidden="1" x14ac:dyDescent="0.2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 hidden="1" x14ac:dyDescent="0.2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 hidden="1" x14ac:dyDescent="0.2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 hidden="1" x14ac:dyDescent="0.2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 hidden="1" x14ac:dyDescent="0.2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 hidden="1" x14ac:dyDescent="0.2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 hidden="1" x14ac:dyDescent="0.2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 hidden="1" x14ac:dyDescent="0.2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 hidden="1" x14ac:dyDescent="0.2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 hidden="1" x14ac:dyDescent="0.2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 hidden="1" x14ac:dyDescent="0.2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 hidden="1" x14ac:dyDescent="0.2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 hidden="1" x14ac:dyDescent="0.2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 hidden="1" x14ac:dyDescent="0.2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 hidden="1" x14ac:dyDescent="0.2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 hidden="1" x14ac:dyDescent="0.2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 hidden="1" x14ac:dyDescent="0.2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 hidden="1" x14ac:dyDescent="0.2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 hidden="1" x14ac:dyDescent="0.2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 hidden="1" x14ac:dyDescent="0.2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 hidden="1" x14ac:dyDescent="0.2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 hidden="1" x14ac:dyDescent="0.2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 hidden="1" x14ac:dyDescent="0.2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 hidden="1" x14ac:dyDescent="0.2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 hidden="1" x14ac:dyDescent="0.2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 hidden="1" x14ac:dyDescent="0.2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 hidden="1" x14ac:dyDescent="0.2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 hidden="1" x14ac:dyDescent="0.2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 hidden="1" x14ac:dyDescent="0.2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4" hidden="1" x14ac:dyDescent="0.2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4" hidden="1" x14ac:dyDescent="0.2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4" hidden="1" x14ac:dyDescent="0.2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Parameters'!C7</f>
        <v>0.48</v>
      </c>
      <c r="O105" s="10" t="s">
        <v>151</v>
      </c>
    </row>
    <row r="106" spans="1:15" ht="34" hidden="1" x14ac:dyDescent="0.2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Parameters'!C8</f>
        <v>0.48</v>
      </c>
      <c r="O106" s="10" t="s">
        <v>153</v>
      </c>
    </row>
    <row r="107" spans="1:15" ht="34" hidden="1" x14ac:dyDescent="0.2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4" hidden="1" x14ac:dyDescent="0.2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4" hidden="1" x14ac:dyDescent="0.2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Parameters'!C5</f>
        <v>0.22000000000000003</v>
      </c>
    </row>
    <row r="110" spans="1:15" ht="34" hidden="1" x14ac:dyDescent="0.2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Parameters'!C6</f>
        <v>0.44000000000000006</v>
      </c>
    </row>
    <row r="111" spans="1:15" ht="34" hidden="1" x14ac:dyDescent="0.2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4" hidden="1" x14ac:dyDescent="0.2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1" ht="34" hidden="1" x14ac:dyDescent="0.2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1" ht="34" hidden="1" x14ac:dyDescent="0.2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1" ht="48" hidden="1" x14ac:dyDescent="0.2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23">
        <v>0.02</v>
      </c>
    </row>
    <row r="116" spans="1:11" ht="48" hidden="1" x14ac:dyDescent="0.2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23">
        <v>0.02</v>
      </c>
    </row>
    <row r="117" spans="1:11" ht="51" hidden="1" x14ac:dyDescent="0.2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23">
        <f>K115*1.05</f>
        <v>2.1000000000000001E-2</v>
      </c>
    </row>
    <row r="118" spans="1:11" ht="51" hidden="1" x14ac:dyDescent="0.2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23">
        <f t="shared" ref="K118:K122" si="9">K116*1.05</f>
        <v>2.1000000000000001E-2</v>
      </c>
    </row>
    <row r="119" spans="1:11" ht="51" hidden="1" x14ac:dyDescent="0.2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23">
        <f t="shared" si="9"/>
        <v>2.2050000000000004E-2</v>
      </c>
    </row>
    <row r="120" spans="1:11" ht="51" hidden="1" x14ac:dyDescent="0.2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23">
        <f t="shared" si="9"/>
        <v>2.2050000000000004E-2</v>
      </c>
    </row>
    <row r="121" spans="1:11" ht="48" hidden="1" x14ac:dyDescent="0.2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23">
        <f t="shared" si="9"/>
        <v>2.3152500000000006E-2</v>
      </c>
    </row>
    <row r="122" spans="1:11" ht="48" hidden="1" x14ac:dyDescent="0.2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23">
        <f t="shared" si="9"/>
        <v>2.3152500000000006E-2</v>
      </c>
    </row>
    <row r="123" spans="1:11" ht="48" hidden="1" x14ac:dyDescent="0.2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23">
        <f>K115*1.1</f>
        <v>2.2000000000000002E-2</v>
      </c>
    </row>
    <row r="124" spans="1:11" ht="48" hidden="1" x14ac:dyDescent="0.2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23">
        <f t="shared" ref="K124:K125" si="10">K116*1.1</f>
        <v>2.2000000000000002E-2</v>
      </c>
    </row>
    <row r="125" spans="1:11" ht="51" hidden="1" x14ac:dyDescent="0.2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23">
        <f t="shared" si="10"/>
        <v>2.3100000000000002E-2</v>
      </c>
    </row>
    <row r="126" spans="1:11" ht="51" hidden="1" x14ac:dyDescent="0.2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23">
        <f>K118*1.1</f>
        <v>2.3100000000000002E-2</v>
      </c>
    </row>
    <row r="127" spans="1:11" ht="51" hidden="1" x14ac:dyDescent="0.2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23">
        <f t="shared" ref="K127:K154" si="11">K125*1.1</f>
        <v>2.5410000000000005E-2</v>
      </c>
    </row>
    <row r="128" spans="1:11" ht="51" hidden="1" x14ac:dyDescent="0.2">
      <c r="A128" s="20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23">
        <f t="shared" si="11"/>
        <v>2.5410000000000005E-2</v>
      </c>
    </row>
    <row r="129" spans="1:11" ht="48" hidden="1" x14ac:dyDescent="0.2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23">
        <f t="shared" si="11"/>
        <v>2.7951000000000007E-2</v>
      </c>
    </row>
    <row r="130" spans="1:11" ht="48" hidden="1" x14ac:dyDescent="0.2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2">CONCATENATE(C130, "_", E130, IF(E130&lt;&gt;"",",",""), F130, IF(F130&lt;&gt;"",",",""),  G130, IF(G130&lt;&gt;"",",",""),  H130, IF(I130&lt;&gt;"","(",""), I130, IF(I130&lt;&gt;"",")",""))</f>
        <v>mu_2,4,2</v>
      </c>
      <c r="K130" s="23">
        <f t="shared" si="11"/>
        <v>2.7951000000000007E-2</v>
      </c>
    </row>
    <row r="131" spans="1:11" ht="51" hidden="1" x14ac:dyDescent="0.2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2"/>
        <v>mu_3,1,1</v>
      </c>
      <c r="K131" s="23">
        <v>0.02</v>
      </c>
    </row>
    <row r="132" spans="1:11" ht="51" hidden="1" x14ac:dyDescent="0.2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2"/>
        <v>mu_3,1,2</v>
      </c>
      <c r="K132" s="23">
        <f t="shared" si="11"/>
        <v>3.0746100000000009E-2</v>
      </c>
    </row>
    <row r="133" spans="1:11" ht="51" hidden="1" x14ac:dyDescent="0.2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2"/>
        <v>mu_3,2,1</v>
      </c>
      <c r="K133" s="23">
        <f t="shared" si="11"/>
        <v>2.2000000000000002E-2</v>
      </c>
    </row>
    <row r="134" spans="1:11" ht="51" hidden="1" x14ac:dyDescent="0.2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2"/>
        <v>mu_3,2,2</v>
      </c>
      <c r="K134" s="23">
        <f t="shared" si="11"/>
        <v>3.3820710000000011E-2</v>
      </c>
    </row>
    <row r="135" spans="1:11" ht="51" hidden="1" x14ac:dyDescent="0.2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2"/>
        <v>mu_3,3,1</v>
      </c>
      <c r="K135" s="23">
        <f t="shared" si="11"/>
        <v>2.4200000000000003E-2</v>
      </c>
    </row>
    <row r="136" spans="1:11" ht="51" hidden="1" x14ac:dyDescent="0.2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2"/>
        <v>mu_3,3,2</v>
      </c>
      <c r="K136" s="23">
        <f t="shared" si="11"/>
        <v>3.7202781000000018E-2</v>
      </c>
    </row>
    <row r="137" spans="1:11" ht="51" hidden="1" x14ac:dyDescent="0.2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2"/>
        <v>mu_3,4,1</v>
      </c>
      <c r="K137" s="23">
        <f t="shared" si="11"/>
        <v>2.6620000000000005E-2</v>
      </c>
    </row>
    <row r="138" spans="1:11" ht="51" hidden="1" x14ac:dyDescent="0.2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2"/>
        <v>mu_3,4,2</v>
      </c>
      <c r="K138" s="23">
        <f t="shared" si="11"/>
        <v>4.092305910000002E-2</v>
      </c>
    </row>
    <row r="139" spans="1:11" ht="48" hidden="1" x14ac:dyDescent="0.2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2"/>
        <v>mu_4,1,1</v>
      </c>
      <c r="K139" s="23">
        <f t="shared" si="11"/>
        <v>2.9282000000000006E-2</v>
      </c>
    </row>
    <row r="140" spans="1:11" ht="48" hidden="1" x14ac:dyDescent="0.2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2"/>
        <v>mu_4,1,2</v>
      </c>
      <c r="K140" s="23">
        <f t="shared" si="11"/>
        <v>4.5015365010000023E-2</v>
      </c>
    </row>
    <row r="141" spans="1:11" ht="51" hidden="1" x14ac:dyDescent="0.2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2"/>
        <v>mu_4,2,1</v>
      </c>
      <c r="K141" s="23">
        <f t="shared" si="11"/>
        <v>3.2210200000000008E-2</v>
      </c>
    </row>
    <row r="142" spans="1:11" ht="51" hidden="1" x14ac:dyDescent="0.2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2"/>
        <v>mu_4,2,2</v>
      </c>
      <c r="K142" s="23">
        <f t="shared" si="11"/>
        <v>4.9516901511000029E-2</v>
      </c>
    </row>
    <row r="143" spans="1:11" ht="51" hidden="1" x14ac:dyDescent="0.2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2"/>
        <v>mu_4,3,1</v>
      </c>
      <c r="K143" s="23">
        <f t="shared" si="11"/>
        <v>3.5431220000000013E-2</v>
      </c>
    </row>
    <row r="144" spans="1:11" ht="51" hidden="1" x14ac:dyDescent="0.2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2"/>
        <v>mu_4,3,2</v>
      </c>
      <c r="K144" s="23">
        <f t="shared" si="11"/>
        <v>5.4468591662100038E-2</v>
      </c>
    </row>
    <row r="145" spans="1:11" ht="51" hidden="1" x14ac:dyDescent="0.2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2"/>
        <v>mu_4,4,1</v>
      </c>
      <c r="K145" s="23">
        <f t="shared" si="11"/>
        <v>3.8974342000000016E-2</v>
      </c>
    </row>
    <row r="146" spans="1:11" ht="51" hidden="1" x14ac:dyDescent="0.2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2"/>
        <v>mu_4,4,2</v>
      </c>
      <c r="K146" s="23">
        <f t="shared" si="11"/>
        <v>5.9915450828310048E-2</v>
      </c>
    </row>
    <row r="147" spans="1:11" ht="48" hidden="1" x14ac:dyDescent="0.2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2"/>
        <v>mu_5,1,1</v>
      </c>
      <c r="K147" s="23">
        <f>K145*1.05</f>
        <v>4.092305910000002E-2</v>
      </c>
    </row>
    <row r="148" spans="1:11" ht="48" hidden="1" x14ac:dyDescent="0.2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2"/>
        <v>mu_5,1,2</v>
      </c>
      <c r="K148" s="23">
        <f>K146*1.05</f>
        <v>6.2911223369725558E-2</v>
      </c>
    </row>
    <row r="149" spans="1:11" ht="51" hidden="1" x14ac:dyDescent="0.2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2"/>
        <v>mu_5,2,1</v>
      </c>
      <c r="K149" s="23">
        <f>K147*1.05</f>
        <v>4.2969212055000025E-2</v>
      </c>
    </row>
    <row r="150" spans="1:11" ht="51" hidden="1" x14ac:dyDescent="0.2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2"/>
        <v>mu_5,2,2</v>
      </c>
      <c r="K150" s="23">
        <f t="shared" si="11"/>
        <v>6.9202345706698115E-2</v>
      </c>
    </row>
    <row r="151" spans="1:11" ht="51" hidden="1" x14ac:dyDescent="0.2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2"/>
        <v>mu_5,3,1</v>
      </c>
      <c r="K151" s="23">
        <f t="shared" si="11"/>
        <v>4.7266133260500033E-2</v>
      </c>
    </row>
    <row r="152" spans="1:11" ht="51" hidden="1" x14ac:dyDescent="0.2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2"/>
        <v>mu_5,3,2</v>
      </c>
      <c r="K152" s="23">
        <f t="shared" si="11"/>
        <v>7.6122580277367929E-2</v>
      </c>
    </row>
    <row r="153" spans="1:11" ht="48" hidden="1" x14ac:dyDescent="0.2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2"/>
        <v>mu_5,4,1</v>
      </c>
      <c r="K153" s="23">
        <f t="shared" si="11"/>
        <v>5.1992746586550044E-2</v>
      </c>
    </row>
    <row r="154" spans="1:11" ht="48" hidden="1" x14ac:dyDescent="0.2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2"/>
        <v>mu_5,4,2</v>
      </c>
      <c r="K154" s="23">
        <f t="shared" si="11"/>
        <v>8.3734838305104725E-2</v>
      </c>
    </row>
    <row r="155" spans="1:11" ht="48" hidden="1" x14ac:dyDescent="0.2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2"/>
        <v>mu_6,1,1</v>
      </c>
      <c r="K155" s="23">
        <f>K153*1.3</f>
        <v>6.7590570562515065E-2</v>
      </c>
    </row>
    <row r="156" spans="1:11" ht="48" hidden="1" x14ac:dyDescent="0.2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2"/>
        <v>mu_6,1,2</v>
      </c>
      <c r="K156" s="23">
        <f t="shared" ref="K156:K162" si="14">K154*1.3</f>
        <v>0.10885528979663614</v>
      </c>
    </row>
    <row r="157" spans="1:11" ht="51" hidden="1" x14ac:dyDescent="0.2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2"/>
        <v>mu_6,2,1</v>
      </c>
      <c r="K157" s="23">
        <f t="shared" si="14"/>
        <v>8.7867741731269586E-2</v>
      </c>
    </row>
    <row r="158" spans="1:11" ht="51" hidden="1" x14ac:dyDescent="0.2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2"/>
        <v>mu_6,2,2</v>
      </c>
      <c r="K158" s="23">
        <f t="shared" si="14"/>
        <v>0.14151187673562698</v>
      </c>
    </row>
    <row r="159" spans="1:11" ht="51" hidden="1" x14ac:dyDescent="0.2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2"/>
        <v>mu_6,3,1</v>
      </c>
      <c r="K159" s="23">
        <f t="shared" si="14"/>
        <v>0.11422806425065046</v>
      </c>
    </row>
    <row r="160" spans="1:11" ht="51" hidden="1" x14ac:dyDescent="0.2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2"/>
        <v>mu_6,3,2</v>
      </c>
      <c r="K160" s="23">
        <f t="shared" si="14"/>
        <v>0.18396543975631507</v>
      </c>
    </row>
    <row r="161" spans="1:11" ht="48" hidden="1" x14ac:dyDescent="0.2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2"/>
        <v>mu_6,4,1</v>
      </c>
      <c r="K161" s="23">
        <f t="shared" si="14"/>
        <v>0.1484964835258456</v>
      </c>
    </row>
    <row r="162" spans="1:11" ht="48" hidden="1" x14ac:dyDescent="0.2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23">
        <f t="shared" si="14"/>
        <v>0.2391550716832096</v>
      </c>
    </row>
    <row r="163" spans="1:11" ht="48" hidden="1" x14ac:dyDescent="0.2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23">
        <f>K161*0.8</f>
        <v>0.11879718682067648</v>
      </c>
    </row>
    <row r="164" spans="1:11" ht="48" hidden="1" x14ac:dyDescent="0.2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23">
        <f t="shared" ref="K164:K170" si="16">K162*0.8</f>
        <v>0.19132405734656768</v>
      </c>
    </row>
    <row r="165" spans="1:11" ht="51" hidden="1" x14ac:dyDescent="0.2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23">
        <f t="shared" si="16"/>
        <v>9.5037749456541198E-2</v>
      </c>
    </row>
    <row r="166" spans="1:11" ht="51" hidden="1" x14ac:dyDescent="0.2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23">
        <f t="shared" si="16"/>
        <v>0.15305924587725417</v>
      </c>
    </row>
    <row r="167" spans="1:11" ht="51" hidden="1" x14ac:dyDescent="0.2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23">
        <f t="shared" si="16"/>
        <v>7.6030199565232964E-2</v>
      </c>
    </row>
    <row r="168" spans="1:11" ht="51" hidden="1" x14ac:dyDescent="0.2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23">
        <f t="shared" si="16"/>
        <v>0.12244739670180334</v>
      </c>
    </row>
    <row r="169" spans="1:11" ht="48" hidden="1" x14ac:dyDescent="0.2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23">
        <f t="shared" si="16"/>
        <v>6.0824159652186377E-2</v>
      </c>
    </row>
    <row r="170" spans="1:11" ht="48" hidden="1" x14ac:dyDescent="0.2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23">
        <f t="shared" si="16"/>
        <v>9.7957917361442673E-2</v>
      </c>
    </row>
    <row r="171" spans="1:11" ht="48" hidden="1" x14ac:dyDescent="0.2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23">
        <f>K169*0.7</f>
        <v>4.2576911756530458E-2</v>
      </c>
    </row>
    <row r="172" spans="1:11" ht="48" hidden="1" x14ac:dyDescent="0.2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23">
        <f t="shared" ref="K172:K178" si="17">K170*0.7</f>
        <v>6.8570542153009867E-2</v>
      </c>
    </row>
    <row r="173" spans="1:11" ht="51" hidden="1" x14ac:dyDescent="0.2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23">
        <f t="shared" si="17"/>
        <v>2.9803838229571319E-2</v>
      </c>
    </row>
    <row r="174" spans="1:11" ht="51" hidden="1" x14ac:dyDescent="0.2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23">
        <f t="shared" si="17"/>
        <v>4.7999379507106907E-2</v>
      </c>
    </row>
    <row r="175" spans="1:11" ht="51" hidden="1" x14ac:dyDescent="0.2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23">
        <f t="shared" si="17"/>
        <v>2.0862686760699922E-2</v>
      </c>
    </row>
    <row r="176" spans="1:11" ht="51" hidden="1" x14ac:dyDescent="0.2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23">
        <f t="shared" si="17"/>
        <v>3.3599565654974829E-2</v>
      </c>
    </row>
    <row r="177" spans="1:11" ht="48" hidden="1" x14ac:dyDescent="0.2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23">
        <f t="shared" si="17"/>
        <v>1.4603880732489943E-2</v>
      </c>
    </row>
    <row r="178" spans="1:11" ht="48" hidden="1" x14ac:dyDescent="0.2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23">
        <f t="shared" si="17"/>
        <v>2.351969595848238E-2</v>
      </c>
    </row>
    <row r="179" spans="1:11" ht="34" x14ac:dyDescent="0.2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1" ht="34" x14ac:dyDescent="0.2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1" ht="34" x14ac:dyDescent="0.2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1" ht="34" x14ac:dyDescent="0.2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1" ht="34" x14ac:dyDescent="0.2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1" ht="34" x14ac:dyDescent="0.2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1" ht="34" x14ac:dyDescent="0.2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1" ht="34" x14ac:dyDescent="0.2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1" ht="34" x14ac:dyDescent="0.2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1" ht="34" x14ac:dyDescent="0.2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1" ht="34" x14ac:dyDescent="0.2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1" ht="34" x14ac:dyDescent="0.2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1" ht="34" x14ac:dyDescent="0.2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1" ht="34" x14ac:dyDescent="0.2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4" x14ac:dyDescent="0.2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4" x14ac:dyDescent="0.2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:J225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autoFilter ref="A1:O194" xr:uid="{60EAF73F-B234-E148-9018-19A9C800E4F7}">
    <filterColumn colId="2">
      <filters>
        <filter val="rho"/>
      </filters>
    </filterColumn>
  </autoFilter>
  <sortState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L194"/>
  <sheetViews>
    <sheetView topLeftCell="A11" zoomScale="151" zoomScaleNormal="151" workbookViewId="0">
      <selection activeCell="I2" sqref="I2"/>
    </sheetView>
  </sheetViews>
  <sheetFormatPr baseColWidth="10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8" width="17.5" style="1" hidden="1" customWidth="1"/>
    <col min="9" max="9" width="17.5" style="1" customWidth="1"/>
    <col min="10" max="10" width="17.83203125" style="1" customWidth="1"/>
    <col min="11" max="12" width="20.5" style="1" customWidth="1"/>
  </cols>
  <sheetData>
    <row r="1" spans="1:12" ht="48" x14ac:dyDescent="0.2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2" t="s">
        <v>281</v>
      </c>
      <c r="I1" s="2" t="s">
        <v>10</v>
      </c>
      <c r="J1" s="16" t="s">
        <v>11</v>
      </c>
      <c r="K1" s="17" t="s">
        <v>12</v>
      </c>
      <c r="L1" s="17" t="s">
        <v>236</v>
      </c>
    </row>
    <row r="2" spans="1:12" ht="32" x14ac:dyDescent="0.2">
      <c r="A2" s="1" t="str">
        <f t="shared" ref="A2:A33" si="0"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 t="shared" ref="G2:G33" si="1">CONCATENATE( B2, IF(B2&lt;&gt;"",",",""), C2, IF(C2&lt;&gt;"",",",""),  D2, IF(D2&lt;&gt;"",",",""),  E2, IF(F2&lt;&gt;"",",",""), F2,)</f>
        <v>N,1,1,1,1</v>
      </c>
      <c r="H2" s="28">
        <v>5</v>
      </c>
      <c r="I2" s="29">
        <f>(H2/SUM($H$2:$H$129))*'Indirect Model Parameters'!$C$10</f>
        <v>32693.093583980408</v>
      </c>
    </row>
    <row r="3" spans="1:12" ht="48" x14ac:dyDescent="0.2">
      <c r="A3" s="1" t="str">
        <f t="shared" si="0"/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 t="shared" si="1"/>
        <v>N,1,2,1,1</v>
      </c>
      <c r="H3" s="28">
        <v>0</v>
      </c>
      <c r="I3" s="29">
        <f>(H3/SUM($H$2:$H$129))*'Indirect Model Parameters'!$C$10</f>
        <v>0</v>
      </c>
    </row>
    <row r="4" spans="1:12" ht="32" x14ac:dyDescent="0.2">
      <c r="A4" s="1" t="str">
        <f t="shared" si="0"/>
        <v>Population in TB compartment  Uninfected, on IPT with Drug-susceptible (DS) in HIV compartment  HIV-negative and Male</v>
      </c>
      <c r="B4" s="8" t="s">
        <v>275</v>
      </c>
      <c r="C4" s="8">
        <v>2</v>
      </c>
      <c r="D4" s="9">
        <v>1</v>
      </c>
      <c r="E4" s="9">
        <v>1</v>
      </c>
      <c r="F4" s="9">
        <v>1</v>
      </c>
      <c r="G4" s="9" t="str">
        <f t="shared" si="1"/>
        <v>N,2,1,1,1</v>
      </c>
      <c r="H4" s="28">
        <f>IF(Pop_Init!C4=OR(1,2),'Indirect Model Parameters'!$C$13,1-'Indirect Model Parameters'!$C$13)*IF(E4=1,1-'Indirect Model Parameters'!$C$11,'Indirect Model Parameters'!$C$11)*IF(F4=1,0.55,0.45)</f>
        <v>0.20625000000000002</v>
      </c>
      <c r="I4" s="29">
        <f>(H4/SUM($H$2:$H$129))*'Indirect Model Parameters'!$C$10</f>
        <v>1348.5901103391921</v>
      </c>
    </row>
    <row r="5" spans="1:12" ht="48" x14ac:dyDescent="0.2">
      <c r="A5" s="1" t="str">
        <f t="shared" si="0"/>
        <v>Population in TB compartment  Uninfected, not on IPT with  Multidrug-resistant (MDR-TB) in HIV compartment  PLHIV not on ART, CD4&gt;200 and Male</v>
      </c>
      <c r="B5" s="8" t="s">
        <v>275</v>
      </c>
      <c r="C5" s="8">
        <v>1</v>
      </c>
      <c r="D5" s="9">
        <v>2</v>
      </c>
      <c r="E5" s="9">
        <v>2</v>
      </c>
      <c r="F5" s="9">
        <v>1</v>
      </c>
      <c r="G5" s="9" t="str">
        <f t="shared" si="1"/>
        <v>N,1,2,2,1</v>
      </c>
      <c r="H5" s="28">
        <v>0</v>
      </c>
      <c r="I5" s="29">
        <f>(H5/SUM($H$2:$H$129))*'Indirect Model Parameters'!$C$10</f>
        <v>0</v>
      </c>
    </row>
    <row r="6" spans="1:12" ht="48" x14ac:dyDescent="0.2">
      <c r="A6" s="1" t="str">
        <f t="shared" si="0"/>
        <v>Population in TB compartment  LTBI, infected recently (at risk for rapid progression) with Drug-susceptible (DS) in HIV compartment  HIV-negative and Male</v>
      </c>
      <c r="B6" s="8" t="s">
        <v>275</v>
      </c>
      <c r="C6" s="8">
        <v>3</v>
      </c>
      <c r="D6" s="9">
        <v>1</v>
      </c>
      <c r="E6" s="9">
        <v>1</v>
      </c>
      <c r="F6" s="9">
        <v>1</v>
      </c>
      <c r="G6" s="9" t="str">
        <f t="shared" si="1"/>
        <v>N,3,1,1,1</v>
      </c>
      <c r="H6" s="28">
        <f>IF(Pop_Init!C6=OR(1,2),'Indirect Model Parameters'!$C$13,1-'Indirect Model Parameters'!$C$13)*IF(E6=1,1-'Indirect Model Parameters'!$C$11,'Indirect Model Parameters'!$C$11)*IF(F6=1,0.55,0.45)</f>
        <v>0.20625000000000002</v>
      </c>
      <c r="I6" s="29">
        <f>(H6/SUM($H$2:$H$129))*'Indirect Model Parameters'!$C$10</f>
        <v>1348.5901103391921</v>
      </c>
    </row>
    <row r="7" spans="1:12" ht="48" x14ac:dyDescent="0.2">
      <c r="A7" s="1" t="str">
        <f t="shared" si="0"/>
        <v>Population in TB compartment  LTBI, infected recently (at risk for rapid progression) with  Multidrug-resistant (MDR-TB) in HIV compartment  HIV-negative and Male</v>
      </c>
      <c r="B7" s="8" t="s">
        <v>275</v>
      </c>
      <c r="C7" s="8">
        <v>3</v>
      </c>
      <c r="D7" s="9">
        <v>2</v>
      </c>
      <c r="E7" s="9">
        <v>1</v>
      </c>
      <c r="F7" s="9">
        <v>1</v>
      </c>
      <c r="G7" s="9" t="str">
        <f t="shared" si="1"/>
        <v>N,3,2,1,1</v>
      </c>
      <c r="H7" s="28">
        <f>IF(Pop_Init!C7=OR(1,2),'Indirect Model Parameters'!$C$13,1-'Indirect Model Parameters'!$C$13)*IF(E7=1,1-'Indirect Model Parameters'!$C$11,'Indirect Model Parameters'!$C$11)*IF(F7=1,0.55,0.45)</f>
        <v>0.20625000000000002</v>
      </c>
      <c r="I7" s="29">
        <f>(H7/SUM($H$2:$H$129))*'Indirect Model Parameters'!$C$10</f>
        <v>1348.5901103391921</v>
      </c>
    </row>
    <row r="8" spans="1:12" ht="32" x14ac:dyDescent="0.2">
      <c r="A8" s="1" t="str">
        <f t="shared" si="0"/>
        <v>Population in TB compartment  LTBI, infected remotely with Drug-susceptible (DS) in HIV compartment  HIV-negative and Male</v>
      </c>
      <c r="B8" s="8" t="s">
        <v>275</v>
      </c>
      <c r="C8" s="8">
        <v>4</v>
      </c>
      <c r="D8" s="9">
        <v>1</v>
      </c>
      <c r="E8" s="9">
        <v>1</v>
      </c>
      <c r="F8" s="9">
        <v>1</v>
      </c>
      <c r="G8" s="9" t="str">
        <f t="shared" si="1"/>
        <v>N,4,1,1,1</v>
      </c>
      <c r="H8" s="28">
        <f>IF(Pop_Init!C8=OR(1,2),'Indirect Model Parameters'!$C$13,1-'Indirect Model Parameters'!$C$13)*IF(E8=1,1-'Indirect Model Parameters'!$C$11,'Indirect Model Parameters'!$C$11)*IF(F8=1,0.55,0.45)</f>
        <v>0.20625000000000002</v>
      </c>
      <c r="I8" s="29">
        <f>(H8/SUM($H$2:$H$129))*'Indirect Model Parameters'!$C$10</f>
        <v>1348.5901103391921</v>
      </c>
    </row>
    <row r="9" spans="1:12" ht="48" x14ac:dyDescent="0.2">
      <c r="A9" s="1" t="str">
        <f t="shared" si="0"/>
        <v>Population in TB compartment  LTBI, infected remotely with  Multidrug-resistant (MDR-TB) in HIV compartment  HIV-negative and Male</v>
      </c>
      <c r="B9" s="8" t="s">
        <v>275</v>
      </c>
      <c r="C9" s="8">
        <v>4</v>
      </c>
      <c r="D9" s="9">
        <v>2</v>
      </c>
      <c r="E9" s="9">
        <v>1</v>
      </c>
      <c r="F9" s="9">
        <v>1</v>
      </c>
      <c r="G9" s="9" t="str">
        <f t="shared" si="1"/>
        <v>N,4,2,1,1</v>
      </c>
      <c r="H9" s="28">
        <f>IF(Pop_Init!C9=OR(1,2),'Indirect Model Parameters'!$C$13,1-'Indirect Model Parameters'!$C$13)*IF(E9=1,1-'Indirect Model Parameters'!$C$11,'Indirect Model Parameters'!$C$11)*IF(F9=1,0.55,0.45)</f>
        <v>0.20625000000000002</v>
      </c>
      <c r="I9" s="29">
        <f>(H9/SUM($H$2:$H$129))*'Indirect Model Parameters'!$C$10</f>
        <v>1348.5901103391921</v>
      </c>
    </row>
    <row r="10" spans="1:12" ht="32" x14ac:dyDescent="0.2">
      <c r="A10" s="1" t="str">
        <f t="shared" si="0"/>
        <v>Population in TB compartment  LTBI, on IPT with Drug-susceptible (DS) in HIV compartment  HIV-negative and Male</v>
      </c>
      <c r="B10" s="8" t="s">
        <v>275</v>
      </c>
      <c r="C10" s="8">
        <v>5</v>
      </c>
      <c r="D10" s="9">
        <v>1</v>
      </c>
      <c r="E10" s="9">
        <v>1</v>
      </c>
      <c r="F10" s="9">
        <v>1</v>
      </c>
      <c r="G10" s="9" t="str">
        <f t="shared" si="1"/>
        <v>N,5,1,1,1</v>
      </c>
      <c r="H10" s="28">
        <f>IF(Pop_Init!C10=OR(1,2),'Indirect Model Parameters'!$C$13,1-'Indirect Model Parameters'!$C$13)*IF(E10=1,1-'Indirect Model Parameters'!$C$11,'Indirect Model Parameters'!$C$11)*IF(F10=1,0.55,0.45)</f>
        <v>0.20625000000000002</v>
      </c>
      <c r="I10" s="29">
        <f>(H10/SUM($H$2:$H$129))*'Indirect Model Parameters'!$C$10</f>
        <v>1348.5901103391921</v>
      </c>
    </row>
    <row r="11" spans="1:12" ht="32" x14ac:dyDescent="0.2">
      <c r="A11" s="1" t="str">
        <f t="shared" si="0"/>
        <v>Population in TB compartment  LTBI, on IPT with  Multidrug-resistant (MDR-TB) in HIV compartment  HIV-negative and Male</v>
      </c>
      <c r="B11" s="8" t="s">
        <v>275</v>
      </c>
      <c r="C11" s="8">
        <v>5</v>
      </c>
      <c r="D11" s="9">
        <v>2</v>
      </c>
      <c r="E11" s="9">
        <v>1</v>
      </c>
      <c r="F11" s="9">
        <v>1</v>
      </c>
      <c r="G11" s="9" t="str">
        <f t="shared" si="1"/>
        <v>N,5,2,1,1</v>
      </c>
      <c r="H11" s="28">
        <f>IF(Pop_Init!C11=OR(1,2),'Indirect Model Parameters'!$C$13,1-'Indirect Model Parameters'!$C$13)*IF(E11=1,1-'Indirect Model Parameters'!$C$11,'Indirect Model Parameters'!$C$11)*IF(F11=1,0.55,0.45)</f>
        <v>0.20625000000000002</v>
      </c>
      <c r="I11" s="29">
        <f>(H11/SUM($H$2:$H$129))*'Indirect Model Parameters'!$C$10</f>
        <v>1348.5901103391921</v>
      </c>
    </row>
    <row r="12" spans="1:12" ht="32" x14ac:dyDescent="0.2">
      <c r="A12" s="1" t="str">
        <f t="shared" si="0"/>
        <v>Population in TB compartment  Active with Drug-susceptible (DS) in HIV compartment  HIV-negative and Male</v>
      </c>
      <c r="B12" s="8" t="s">
        <v>275</v>
      </c>
      <c r="C12" s="8">
        <v>6</v>
      </c>
      <c r="D12" s="9">
        <v>1</v>
      </c>
      <c r="E12" s="9">
        <v>1</v>
      </c>
      <c r="F12" s="9">
        <v>1</v>
      </c>
      <c r="G12" s="9" t="str">
        <f t="shared" si="1"/>
        <v>N,6,1,1,1</v>
      </c>
      <c r="H12" s="28">
        <f>IF(Pop_Init!C12=OR(1,2),'Indirect Model Parameters'!$C$13,1-'Indirect Model Parameters'!$C$13)*IF(E12=1,1-'Indirect Model Parameters'!$C$11,'Indirect Model Parameters'!$C$11)*IF(F12=1,0.55,0.45)</f>
        <v>0.20625000000000002</v>
      </c>
      <c r="I12" s="29">
        <f>(H12/SUM($H$2:$H$129))*'Indirect Model Parameters'!$C$10</f>
        <v>1348.5901103391921</v>
      </c>
    </row>
    <row r="13" spans="1:12" ht="32" x14ac:dyDescent="0.2">
      <c r="A13" s="1" t="str">
        <f t="shared" si="0"/>
        <v>Population in TB compartment  Active with  Multidrug-resistant (MDR-TB) in HIV compartment  HIV-negative and Male</v>
      </c>
      <c r="B13" s="8" t="s">
        <v>275</v>
      </c>
      <c r="C13" s="8">
        <v>6</v>
      </c>
      <c r="D13" s="9">
        <v>2</v>
      </c>
      <c r="E13" s="9">
        <v>1</v>
      </c>
      <c r="F13" s="9">
        <v>1</v>
      </c>
      <c r="G13" s="9" t="str">
        <f t="shared" si="1"/>
        <v>N,6,2,1,1</v>
      </c>
      <c r="H13" s="28">
        <f>IF(Pop_Init!C13=OR(1,2),'Indirect Model Parameters'!$C$13,1-'Indirect Model Parameters'!$C$13)*IF(E13=1,1-'Indirect Model Parameters'!$C$11,'Indirect Model Parameters'!$C$11)*IF(F13=1,0.55,0.45)</f>
        <v>0.20625000000000002</v>
      </c>
      <c r="I13" s="29">
        <f>(H13/SUM($H$2:$H$129))*'Indirect Model Parameters'!$C$10</f>
        <v>1348.5901103391921</v>
      </c>
    </row>
    <row r="14" spans="1:12" ht="32" x14ac:dyDescent="0.2">
      <c r="A14" s="1" t="str">
        <f t="shared" si="0"/>
        <v>Population in TB compartment  Recovered/Treated with Drug-susceptible (DS) in HIV compartment  HIV-negative and Male</v>
      </c>
      <c r="B14" s="8" t="s">
        <v>275</v>
      </c>
      <c r="C14" s="8">
        <v>7</v>
      </c>
      <c r="D14" s="9">
        <v>1</v>
      </c>
      <c r="E14" s="9">
        <v>1</v>
      </c>
      <c r="F14" s="9">
        <v>1</v>
      </c>
      <c r="G14" s="9" t="str">
        <f t="shared" si="1"/>
        <v>N,7,1,1,1</v>
      </c>
      <c r="H14" s="28">
        <f>IF(Pop_Init!C14=OR(1,2),'Indirect Model Parameters'!$C$13,1-'Indirect Model Parameters'!$C$13)*IF(E14=1,1-'Indirect Model Parameters'!$C$11,'Indirect Model Parameters'!$C$11)*IF(F14=1,0.55,0.45)</f>
        <v>0.20625000000000002</v>
      </c>
      <c r="I14" s="29">
        <f>(H14/SUM($H$2:$H$129))*'Indirect Model Parameters'!$C$10</f>
        <v>1348.5901103391921</v>
      </c>
    </row>
    <row r="15" spans="1:12" ht="48" x14ac:dyDescent="0.2">
      <c r="A15" s="1" t="str">
        <f t="shared" si="0"/>
        <v>Population in TB compartment  Recovered/Treated with  Multidrug-resistant (MDR-TB) in HIV compartment  HIV-negative and Male</v>
      </c>
      <c r="B15" s="8" t="s">
        <v>275</v>
      </c>
      <c r="C15" s="8">
        <v>7</v>
      </c>
      <c r="D15" s="9">
        <v>2</v>
      </c>
      <c r="E15" s="9">
        <v>1</v>
      </c>
      <c r="F15" s="9">
        <v>1</v>
      </c>
      <c r="G15" s="9" t="str">
        <f t="shared" si="1"/>
        <v>N,7,2,1,1</v>
      </c>
      <c r="H15" s="28">
        <f>IF(Pop_Init!C15=OR(1,2),'Indirect Model Parameters'!$C$13,1-'Indirect Model Parameters'!$C$13)*IF(E15=1,1-'Indirect Model Parameters'!$C$11,'Indirect Model Parameters'!$C$11)*IF(F15=1,0.55,0.45)</f>
        <v>0.20625000000000002</v>
      </c>
      <c r="I15" s="29">
        <f>(H15/SUM($H$2:$H$129))*'Indirect Model Parameters'!$C$10</f>
        <v>1348.5901103391921</v>
      </c>
    </row>
    <row r="16" spans="1:12" ht="32" x14ac:dyDescent="0.2">
      <c r="A16" s="1" t="str">
        <f t="shared" si="0"/>
        <v>Population in TB compartment  LTBI, after IPT with Drug-susceptible (DS) in HIV compartment  HIV-negative and Male</v>
      </c>
      <c r="B16" s="8" t="s">
        <v>275</v>
      </c>
      <c r="C16" s="8">
        <v>8</v>
      </c>
      <c r="D16" s="9">
        <v>1</v>
      </c>
      <c r="E16" s="9">
        <v>1</v>
      </c>
      <c r="F16" s="9">
        <v>1</v>
      </c>
      <c r="G16" s="9" t="str">
        <f t="shared" si="1"/>
        <v>N,8,1,1,1</v>
      </c>
      <c r="H16" s="28">
        <f>IF(Pop_Init!C16=OR(1,2),'Indirect Model Parameters'!$C$13,1-'Indirect Model Parameters'!$C$13)*IF(E16=1,1-'Indirect Model Parameters'!$C$11,'Indirect Model Parameters'!$C$11)*IF(F16=1,0.55,0.45)</f>
        <v>0.20625000000000002</v>
      </c>
      <c r="I16" s="29">
        <f>(H16/SUM($H$2:$H$129))*'Indirect Model Parameters'!$C$10</f>
        <v>1348.5901103391921</v>
      </c>
    </row>
    <row r="17" spans="1:9" ht="32" x14ac:dyDescent="0.2">
      <c r="A17" s="1" t="str">
        <f t="shared" si="0"/>
        <v>Population in TB compartment  LTBI, after IPT with  Multidrug-resistant (MDR-TB) in HIV compartment  HIV-negative and Male</v>
      </c>
      <c r="B17" s="8" t="s">
        <v>275</v>
      </c>
      <c r="C17" s="8">
        <v>8</v>
      </c>
      <c r="D17" s="9">
        <v>2</v>
      </c>
      <c r="E17" s="9">
        <v>1</v>
      </c>
      <c r="F17" s="9">
        <v>1</v>
      </c>
      <c r="G17" s="9" t="str">
        <f t="shared" si="1"/>
        <v>N,8,2,1,1</v>
      </c>
      <c r="H17" s="28">
        <f>IF(Pop_Init!C17=OR(1,2),'Indirect Model Parameters'!$C$13,1-'Indirect Model Parameters'!$C$13)*IF(E17=1,1-'Indirect Model Parameters'!$C$11,'Indirect Model Parameters'!$C$11)*IF(F17=1,0.55,0.45)</f>
        <v>0.20625000000000002</v>
      </c>
      <c r="I17" s="29">
        <f>(H17/SUM($H$2:$H$129))*'Indirect Model Parameters'!$C$10</f>
        <v>1348.5901103391921</v>
      </c>
    </row>
    <row r="18" spans="1:9" ht="48" x14ac:dyDescent="0.2">
      <c r="A18" s="1" t="str">
        <f t="shared" si="0"/>
        <v>Population in TB compartment  Uninfected, not on IPT with Drug-susceptible (DS) in HIV compartment  PLHIV not on ART, CD4&gt;200 and Male</v>
      </c>
      <c r="B18" s="8" t="s">
        <v>275</v>
      </c>
      <c r="C18" s="8">
        <v>1</v>
      </c>
      <c r="D18" s="9">
        <v>1</v>
      </c>
      <c r="E18" s="9">
        <v>2</v>
      </c>
      <c r="F18" s="9">
        <v>1</v>
      </c>
      <c r="G18" s="9" t="str">
        <f t="shared" si="1"/>
        <v>N,1,1,2,1</v>
      </c>
      <c r="H18" s="28">
        <f>IF(Pop_Init!C18=OR(1,2),'Indirect Model Parameters'!$C$13,1-'Indirect Model Parameters'!$C$13)*IF(E18=1,1-'Indirect Model Parameters'!$C$11,'Indirect Model Parameters'!$C$11)*IF(F18=1,0.55,0.45)</f>
        <v>6.8750000000000006E-2</v>
      </c>
      <c r="I18" s="29">
        <f>(H18/SUM($H$2:$H$129))*'Indirect Model Parameters'!$C$10</f>
        <v>449.53003677973061</v>
      </c>
    </row>
    <row r="19" spans="1:9" ht="48" x14ac:dyDescent="0.2">
      <c r="A19" s="1" t="str">
        <f t="shared" si="0"/>
        <v>Population in TB compartment  Uninfected, not on IPT with  Multidrug-resistant (MDR-TB) in HIV compartment  PLHIV not on ART, CD4≤200 and Male</v>
      </c>
      <c r="B19" s="8" t="s">
        <v>275</v>
      </c>
      <c r="C19" s="8">
        <v>1</v>
      </c>
      <c r="D19" s="9">
        <v>2</v>
      </c>
      <c r="E19" s="9">
        <v>3</v>
      </c>
      <c r="F19" s="9">
        <v>1</v>
      </c>
      <c r="G19" s="9" t="str">
        <f t="shared" si="1"/>
        <v>N,1,2,3,1</v>
      </c>
      <c r="H19" s="28">
        <v>0</v>
      </c>
      <c r="I19" s="29">
        <f>(H19/SUM($H$2:$H$129))*'Indirect Model Parameters'!$C$10</f>
        <v>0</v>
      </c>
    </row>
    <row r="20" spans="1:9" ht="48" x14ac:dyDescent="0.2">
      <c r="A20" s="1" t="str">
        <f t="shared" si="0"/>
        <v>Population in TB compartment  Uninfected, on IPT with Drug-susceptible (DS) in HIV compartment  PLHIV not on ART, CD4&gt;200 and Male</v>
      </c>
      <c r="B20" s="8" t="s">
        <v>275</v>
      </c>
      <c r="C20" s="8">
        <v>2</v>
      </c>
      <c r="D20" s="9">
        <v>1</v>
      </c>
      <c r="E20" s="9">
        <v>2</v>
      </c>
      <c r="F20" s="9">
        <v>1</v>
      </c>
      <c r="G20" s="9" t="str">
        <f t="shared" si="1"/>
        <v>N,2,1,2,1</v>
      </c>
      <c r="H20" s="28">
        <f>IF(Pop_Init!C20=OR(1,2),'Indirect Model Parameters'!$C$13,1-'Indirect Model Parameters'!$C$13)*IF(E20=1,1-'Indirect Model Parameters'!$C$11,'Indirect Model Parameters'!$C$11)*IF(F20=1,0.55,0.45)</f>
        <v>6.8750000000000006E-2</v>
      </c>
      <c r="I20" s="29">
        <f>(H20/SUM($H$2:$H$129))*'Indirect Model Parameters'!$C$10</f>
        <v>449.53003677973061</v>
      </c>
    </row>
    <row r="21" spans="1:9" ht="48" x14ac:dyDescent="0.2">
      <c r="A21" s="1" t="str">
        <f t="shared" si="0"/>
        <v>Population in TB compartment  Uninfected, not on IPT with  Multidrug-resistant (MDR-TB) in HIV compartment  PLHIV and on ART and Male</v>
      </c>
      <c r="B21" s="8" t="s">
        <v>275</v>
      </c>
      <c r="C21" s="8">
        <v>1</v>
      </c>
      <c r="D21" s="9">
        <v>2</v>
      </c>
      <c r="E21" s="9">
        <v>4</v>
      </c>
      <c r="F21" s="9">
        <v>1</v>
      </c>
      <c r="G21" s="9" t="str">
        <f t="shared" si="1"/>
        <v>N,1,2,4,1</v>
      </c>
      <c r="H21" s="28">
        <v>0</v>
      </c>
      <c r="I21" s="29">
        <f>(H21/SUM($H$2:$H$129))*'Indirect Model Parameters'!$C$10</f>
        <v>0</v>
      </c>
    </row>
    <row r="22" spans="1:9" ht="48" x14ac:dyDescent="0.2">
      <c r="A22" s="1" t="str">
        <f t="shared" si="0"/>
        <v>Population in TB compartment  LTBI, infected recently (at risk for rapid progression) with Drug-susceptible (DS) in HIV compartment  PLHIV not on ART, CD4&gt;200 and Male</v>
      </c>
      <c r="B22" s="8" t="s">
        <v>275</v>
      </c>
      <c r="C22" s="8">
        <v>3</v>
      </c>
      <c r="D22" s="9">
        <v>1</v>
      </c>
      <c r="E22" s="9">
        <v>2</v>
      </c>
      <c r="F22" s="9">
        <v>1</v>
      </c>
      <c r="G22" s="9" t="str">
        <f t="shared" si="1"/>
        <v>N,3,1,2,1</v>
      </c>
      <c r="H22" s="28">
        <f>IF(Pop_Init!C22=OR(1,2),'Indirect Model Parameters'!$C$13,1-'Indirect Model Parameters'!$C$13)*IF(E22=1,1-'Indirect Model Parameters'!$C$11,'Indirect Model Parameters'!$C$11)*IF(F22=1,0.55,0.45)</f>
        <v>6.8750000000000006E-2</v>
      </c>
      <c r="I22" s="29">
        <f>(H22/SUM($H$2:$H$129))*'Indirect Model Parameters'!$C$10</f>
        <v>449.53003677973061</v>
      </c>
    </row>
    <row r="23" spans="1:9" ht="48" x14ac:dyDescent="0.2">
      <c r="A23" s="1" t="str">
        <f t="shared" si="0"/>
        <v>Population in TB compartment  LTBI, infected recently (at risk for rapid progression) with  Multidrug-resistant (MDR-TB) in HIV compartment  PLHIV not on ART, CD4&gt;200 and Male</v>
      </c>
      <c r="B23" s="8" t="s">
        <v>275</v>
      </c>
      <c r="C23" s="8">
        <v>3</v>
      </c>
      <c r="D23" s="9">
        <v>2</v>
      </c>
      <c r="E23" s="9">
        <v>2</v>
      </c>
      <c r="F23" s="9">
        <v>1</v>
      </c>
      <c r="G23" s="9" t="str">
        <f t="shared" si="1"/>
        <v>N,3,2,2,1</v>
      </c>
      <c r="H23" s="28">
        <f>IF(Pop_Init!C23=OR(1,2),'Indirect Model Parameters'!$C$13,1-'Indirect Model Parameters'!$C$13)*IF(E23=1,1-'Indirect Model Parameters'!$C$11,'Indirect Model Parameters'!$C$11)*IF(F23=1,0.55,0.45)</f>
        <v>6.8750000000000006E-2</v>
      </c>
      <c r="I23" s="29">
        <f>(H23/SUM($H$2:$H$129))*'Indirect Model Parameters'!$C$10</f>
        <v>449.53003677973061</v>
      </c>
    </row>
    <row r="24" spans="1:9" ht="48" x14ac:dyDescent="0.2">
      <c r="A24" s="1" t="str">
        <f t="shared" si="0"/>
        <v>Population in TB compartment  LTBI, infected remotely with Drug-susceptible (DS) in HIV compartment  PLHIV not on ART, CD4&gt;200 and Male</v>
      </c>
      <c r="B24" s="8" t="s">
        <v>275</v>
      </c>
      <c r="C24" s="8">
        <v>4</v>
      </c>
      <c r="D24" s="9">
        <v>1</v>
      </c>
      <c r="E24" s="9">
        <v>2</v>
      </c>
      <c r="F24" s="9">
        <v>1</v>
      </c>
      <c r="G24" s="9" t="str">
        <f t="shared" si="1"/>
        <v>N,4,1,2,1</v>
      </c>
      <c r="H24" s="28">
        <f>IF(Pop_Init!C24=OR(1,2),'Indirect Model Parameters'!$C$13,1-'Indirect Model Parameters'!$C$13)*IF(E24=1,1-'Indirect Model Parameters'!$C$11,'Indirect Model Parameters'!$C$11)*IF(F24=1,0.55,0.45)</f>
        <v>6.8750000000000006E-2</v>
      </c>
      <c r="I24" s="29">
        <f>(H24/SUM($H$2:$H$129))*'Indirect Model Parameters'!$C$10</f>
        <v>449.53003677973061</v>
      </c>
    </row>
    <row r="25" spans="1:9" ht="48" x14ac:dyDescent="0.2">
      <c r="A25" s="1" t="str">
        <f t="shared" si="0"/>
        <v>Population in TB compartment  LTBI, infected remotely with  Multidrug-resistant (MDR-TB) in HIV compartment  PLHIV not on ART, CD4&gt;200 and Male</v>
      </c>
      <c r="B25" s="8" t="s">
        <v>275</v>
      </c>
      <c r="C25" s="8">
        <v>4</v>
      </c>
      <c r="D25" s="9">
        <v>2</v>
      </c>
      <c r="E25" s="9">
        <v>2</v>
      </c>
      <c r="F25" s="9">
        <v>1</v>
      </c>
      <c r="G25" s="9" t="str">
        <f t="shared" si="1"/>
        <v>N,4,2,2,1</v>
      </c>
      <c r="H25" s="28">
        <f>IF(Pop_Init!C25=OR(1,2),'Indirect Model Parameters'!$C$13,1-'Indirect Model Parameters'!$C$13)*IF(E25=1,1-'Indirect Model Parameters'!$C$11,'Indirect Model Parameters'!$C$11)*IF(F25=1,0.55,0.45)</f>
        <v>6.8750000000000006E-2</v>
      </c>
      <c r="I25" s="29">
        <f>(H25/SUM($H$2:$H$129))*'Indirect Model Parameters'!$C$10</f>
        <v>449.53003677973061</v>
      </c>
    </row>
    <row r="26" spans="1:9" ht="32" x14ac:dyDescent="0.2">
      <c r="A26" s="1" t="str">
        <f t="shared" si="0"/>
        <v>Population in TB compartment  LTBI, on IPT with Drug-susceptible (DS) in HIV compartment  PLHIV not on ART, CD4&gt;200 and Male</v>
      </c>
      <c r="B26" s="8" t="s">
        <v>275</v>
      </c>
      <c r="C26" s="8">
        <v>5</v>
      </c>
      <c r="D26" s="9">
        <v>1</v>
      </c>
      <c r="E26" s="9">
        <v>2</v>
      </c>
      <c r="F26" s="9">
        <v>1</v>
      </c>
      <c r="G26" s="9" t="str">
        <f t="shared" si="1"/>
        <v>N,5,1,2,1</v>
      </c>
      <c r="H26" s="28">
        <f>IF(Pop_Init!C26=OR(1,2),'Indirect Model Parameters'!$C$13,1-'Indirect Model Parameters'!$C$13)*IF(E26=1,1-'Indirect Model Parameters'!$C$11,'Indirect Model Parameters'!$C$11)*IF(F26=1,0.55,0.45)</f>
        <v>6.8750000000000006E-2</v>
      </c>
      <c r="I26" s="29">
        <f>(H26/SUM($H$2:$H$129))*'Indirect Model Parameters'!$C$10</f>
        <v>449.53003677973061</v>
      </c>
    </row>
    <row r="27" spans="1:9" ht="48" x14ac:dyDescent="0.2">
      <c r="A27" s="1" t="str">
        <f t="shared" si="0"/>
        <v>Population in TB compartment  LTBI, on IPT with  Multidrug-resistant (MDR-TB) in HIV compartment  PLHIV not on ART, CD4&gt;200 and Male</v>
      </c>
      <c r="B27" s="8" t="s">
        <v>275</v>
      </c>
      <c r="C27" s="8">
        <v>5</v>
      </c>
      <c r="D27" s="9">
        <v>2</v>
      </c>
      <c r="E27" s="9">
        <v>2</v>
      </c>
      <c r="F27" s="9">
        <v>1</v>
      </c>
      <c r="G27" s="9" t="str">
        <f t="shared" si="1"/>
        <v>N,5,2,2,1</v>
      </c>
      <c r="H27" s="28">
        <f>IF(Pop_Init!C27=OR(1,2),'Indirect Model Parameters'!$C$13,1-'Indirect Model Parameters'!$C$13)*IF(E27=1,1-'Indirect Model Parameters'!$C$11,'Indirect Model Parameters'!$C$11)*IF(F27=1,0.55,0.45)</f>
        <v>6.8750000000000006E-2</v>
      </c>
      <c r="I27" s="29">
        <f>(H27/SUM($H$2:$H$129))*'Indirect Model Parameters'!$C$10</f>
        <v>449.53003677973061</v>
      </c>
    </row>
    <row r="28" spans="1:9" ht="32" x14ac:dyDescent="0.2">
      <c r="A28" s="1" t="str">
        <f t="shared" si="0"/>
        <v>Population in TB compartment  Active with Drug-susceptible (DS) in HIV compartment  PLHIV not on ART, CD4&gt;200 and Male</v>
      </c>
      <c r="B28" s="8" t="s">
        <v>275</v>
      </c>
      <c r="C28" s="8">
        <v>6</v>
      </c>
      <c r="D28" s="9">
        <v>1</v>
      </c>
      <c r="E28" s="9">
        <v>2</v>
      </c>
      <c r="F28" s="9">
        <v>1</v>
      </c>
      <c r="G28" s="9" t="str">
        <f t="shared" si="1"/>
        <v>N,6,1,2,1</v>
      </c>
      <c r="H28" s="28">
        <f>IF(Pop_Init!C28=OR(1,2),'Indirect Model Parameters'!$C$13,1-'Indirect Model Parameters'!$C$13)*IF(E28=1,1-'Indirect Model Parameters'!$C$11,'Indirect Model Parameters'!$C$11)*IF(F28=1,0.55,0.45)</f>
        <v>6.8750000000000006E-2</v>
      </c>
      <c r="I28" s="29">
        <f>(H28/SUM($H$2:$H$129))*'Indirect Model Parameters'!$C$10</f>
        <v>449.53003677973061</v>
      </c>
    </row>
    <row r="29" spans="1:9" ht="48" x14ac:dyDescent="0.2">
      <c r="A29" s="1" t="str">
        <f t="shared" si="0"/>
        <v>Population in TB compartment  Active with  Multidrug-resistant (MDR-TB) in HIV compartment  PLHIV not on ART, CD4&gt;200 and Male</v>
      </c>
      <c r="B29" s="8" t="s">
        <v>275</v>
      </c>
      <c r="C29" s="8">
        <v>6</v>
      </c>
      <c r="D29" s="9">
        <v>2</v>
      </c>
      <c r="E29" s="9">
        <v>2</v>
      </c>
      <c r="F29" s="9">
        <v>1</v>
      </c>
      <c r="G29" s="9" t="str">
        <f t="shared" si="1"/>
        <v>N,6,2,2,1</v>
      </c>
      <c r="H29" s="28">
        <f>IF(Pop_Init!C29=OR(1,2),'Indirect Model Parameters'!$C$13,1-'Indirect Model Parameters'!$C$13)*IF(E29=1,1-'Indirect Model Parameters'!$C$11,'Indirect Model Parameters'!$C$11)*IF(F29=1,0.55,0.45)</f>
        <v>6.8750000000000006E-2</v>
      </c>
      <c r="I29" s="29">
        <f>(H29/SUM($H$2:$H$129))*'Indirect Model Parameters'!$C$10</f>
        <v>449.53003677973061</v>
      </c>
    </row>
    <row r="30" spans="1:9" ht="48" x14ac:dyDescent="0.2">
      <c r="A30" s="1" t="str">
        <f t="shared" si="0"/>
        <v>Population in TB compartment  Recovered/Treated with Drug-susceptible (DS) in HIV compartment  PLHIV not on ART, CD4&gt;200 and Male</v>
      </c>
      <c r="B30" s="8" t="s">
        <v>275</v>
      </c>
      <c r="C30" s="8">
        <v>7</v>
      </c>
      <c r="D30" s="9">
        <v>1</v>
      </c>
      <c r="E30" s="9">
        <v>2</v>
      </c>
      <c r="F30" s="9">
        <v>1</v>
      </c>
      <c r="G30" s="9" t="str">
        <f t="shared" si="1"/>
        <v>N,7,1,2,1</v>
      </c>
      <c r="H30" s="28">
        <f>IF(Pop_Init!C30=OR(1,2),'Indirect Model Parameters'!$C$13,1-'Indirect Model Parameters'!$C$13)*IF(E30=1,1-'Indirect Model Parameters'!$C$11,'Indirect Model Parameters'!$C$11)*IF(F30=1,0.55,0.45)</f>
        <v>6.8750000000000006E-2</v>
      </c>
      <c r="I30" s="29">
        <f>(H30/SUM($H$2:$H$129))*'Indirect Model Parameters'!$C$10</f>
        <v>449.53003677973061</v>
      </c>
    </row>
    <row r="31" spans="1:9" ht="48" x14ac:dyDescent="0.2">
      <c r="A31" s="1" t="str">
        <f t="shared" si="0"/>
        <v>Population in TB compartment  Recovered/Treated with  Multidrug-resistant (MDR-TB) in HIV compartment  PLHIV not on ART, CD4&gt;200 and Male</v>
      </c>
      <c r="B31" s="8" t="s">
        <v>275</v>
      </c>
      <c r="C31" s="8">
        <v>7</v>
      </c>
      <c r="D31" s="9">
        <v>2</v>
      </c>
      <c r="E31" s="9">
        <v>2</v>
      </c>
      <c r="F31" s="9">
        <v>1</v>
      </c>
      <c r="G31" s="9" t="str">
        <f t="shared" si="1"/>
        <v>N,7,2,2,1</v>
      </c>
      <c r="H31" s="28">
        <f>IF(Pop_Init!C31=OR(1,2),'Indirect Model Parameters'!$C$13,1-'Indirect Model Parameters'!$C$13)*IF(E31=1,1-'Indirect Model Parameters'!$C$11,'Indirect Model Parameters'!$C$11)*IF(F31=1,0.55,0.45)</f>
        <v>6.8750000000000006E-2</v>
      </c>
      <c r="I31" s="29">
        <f>(H31/SUM($H$2:$H$129))*'Indirect Model Parameters'!$C$10</f>
        <v>449.53003677973061</v>
      </c>
    </row>
    <row r="32" spans="1:9" ht="48" x14ac:dyDescent="0.2">
      <c r="A32" s="1" t="str">
        <f t="shared" si="0"/>
        <v>Population in TB compartment  LTBI, after IPT with Drug-susceptible (DS) in HIV compartment  PLHIV not on ART, CD4&gt;200 and Male</v>
      </c>
      <c r="B32" s="8" t="s">
        <v>275</v>
      </c>
      <c r="C32" s="8">
        <v>8</v>
      </c>
      <c r="D32" s="9">
        <v>1</v>
      </c>
      <c r="E32" s="9">
        <v>2</v>
      </c>
      <c r="F32" s="9">
        <v>1</v>
      </c>
      <c r="G32" s="9" t="str">
        <f t="shared" si="1"/>
        <v>N,8,1,2,1</v>
      </c>
      <c r="H32" s="28">
        <f>IF(Pop_Init!C32=OR(1,2),'Indirect Model Parameters'!$C$13,1-'Indirect Model Parameters'!$C$13)*IF(E32=1,1-'Indirect Model Parameters'!$C$11,'Indirect Model Parameters'!$C$11)*IF(F32=1,0.55,0.45)</f>
        <v>6.8750000000000006E-2</v>
      </c>
      <c r="I32" s="29">
        <f>(H32/SUM($H$2:$H$129))*'Indirect Model Parameters'!$C$10</f>
        <v>449.53003677973061</v>
      </c>
    </row>
    <row r="33" spans="1:9" ht="48" x14ac:dyDescent="0.2">
      <c r="A33" s="1" t="str">
        <f t="shared" si="0"/>
        <v>Population in TB compartment  LTBI, after IPT with  Multidrug-resistant (MDR-TB) in HIV compartment  PLHIV not on ART, CD4&gt;200 and Male</v>
      </c>
      <c r="B33" s="8" t="s">
        <v>275</v>
      </c>
      <c r="C33" s="8">
        <v>8</v>
      </c>
      <c r="D33" s="9">
        <v>2</v>
      </c>
      <c r="E33" s="9">
        <v>2</v>
      </c>
      <c r="F33" s="9">
        <v>1</v>
      </c>
      <c r="G33" s="9" t="str">
        <f t="shared" si="1"/>
        <v>N,8,2,2,1</v>
      </c>
      <c r="H33" s="28">
        <f>IF(Pop_Init!C33=OR(1,2),'Indirect Model Parameters'!$C$13,1-'Indirect Model Parameters'!$C$13)*IF(E33=1,1-'Indirect Model Parameters'!$C$11,'Indirect Model Parameters'!$C$11)*IF(F33=1,0.55,0.45)</f>
        <v>6.8750000000000006E-2</v>
      </c>
      <c r="I33" s="29">
        <f>(H33/SUM($H$2:$H$129))*'Indirect Model Parameters'!$C$10</f>
        <v>449.53003677973061</v>
      </c>
    </row>
    <row r="34" spans="1:9" ht="48" x14ac:dyDescent="0.2">
      <c r="A34" s="1" t="str">
        <f t="shared" ref="A34:A65" si="2">CONCATENATE("Population in TB compartment ",VLOOKUP(C34,TB_SET,2), " with ", VLOOKUP(D34,R_SET,2), " in HIV compartment ", VLOOKUP(E34,HIV_SET,2), " and ", VLOOKUP(F34, G_SET,2))</f>
        <v>Population in TB compartment  Uninfected, not on IPT with Drug-susceptible (DS) in HIV compartment  PLHIV not on ART, CD4≤200 and Male</v>
      </c>
      <c r="B34" s="8" t="s">
        <v>275</v>
      </c>
      <c r="C34" s="8">
        <v>1</v>
      </c>
      <c r="D34" s="9">
        <v>1</v>
      </c>
      <c r="E34" s="9">
        <v>3</v>
      </c>
      <c r="F34" s="9">
        <v>1</v>
      </c>
      <c r="G34" s="9" t="str">
        <f t="shared" ref="G34:G65" si="3">CONCATENATE( B34, IF(B34&lt;&gt;"",",",""), C34, IF(C34&lt;&gt;"",",",""),  D34, IF(D34&lt;&gt;"",",",""),  E34, IF(F34&lt;&gt;"",",",""), F34,)</f>
        <v>N,1,1,3,1</v>
      </c>
      <c r="H34" s="28">
        <f>IF(Pop_Init!C34=OR(1,2),'Indirect Model Parameters'!$C$13,1-'Indirect Model Parameters'!$C$13)*IF(E34=1,1-'Indirect Model Parameters'!$C$11,'Indirect Model Parameters'!$C$11)*IF(F34=1,0.55,0.45)</f>
        <v>6.8750000000000006E-2</v>
      </c>
      <c r="I34" s="29">
        <f>(H34/SUM($H$2:$H$129))*'Indirect Model Parameters'!$C$10</f>
        <v>449.53003677973061</v>
      </c>
    </row>
    <row r="35" spans="1:9" ht="48" x14ac:dyDescent="0.2">
      <c r="A35" s="1" t="str">
        <f t="shared" si="2"/>
        <v>Population in TB compartment  Uninfected, not on IPT with  Multidrug-resistant (MDR-TB) in HIV compartment  HIV-negative and Female</v>
      </c>
      <c r="B35" s="8" t="s">
        <v>275</v>
      </c>
      <c r="C35" s="8">
        <v>1</v>
      </c>
      <c r="D35" s="9">
        <v>2</v>
      </c>
      <c r="E35" s="9">
        <v>1</v>
      </c>
      <c r="F35" s="9">
        <v>2</v>
      </c>
      <c r="G35" s="9" t="str">
        <f t="shared" si="3"/>
        <v>N,1,2,1,2</v>
      </c>
      <c r="H35" s="28">
        <v>0</v>
      </c>
      <c r="I35" s="29">
        <f>(H35/SUM($H$2:$H$129))*'Indirect Model Parameters'!$C$10</f>
        <v>0</v>
      </c>
    </row>
    <row r="36" spans="1:9" ht="48" x14ac:dyDescent="0.2">
      <c r="A36" s="1" t="str">
        <f t="shared" si="2"/>
        <v>Population in TB compartment  Uninfected, on IPT with Drug-susceptible (DS) in HIV compartment  PLHIV not on ART, CD4≤200 and Male</v>
      </c>
      <c r="B36" s="8" t="s">
        <v>275</v>
      </c>
      <c r="C36" s="8">
        <v>2</v>
      </c>
      <c r="D36" s="9">
        <v>1</v>
      </c>
      <c r="E36" s="9">
        <v>3</v>
      </c>
      <c r="F36" s="9">
        <v>1</v>
      </c>
      <c r="G36" s="9" t="str">
        <f t="shared" si="3"/>
        <v>N,2,1,3,1</v>
      </c>
      <c r="H36" s="28">
        <f>IF(Pop_Init!C36=OR(1,2),'Indirect Model Parameters'!$C$13,1-'Indirect Model Parameters'!$C$13)*IF(E36=1,1-'Indirect Model Parameters'!$C$11,'Indirect Model Parameters'!$C$11)*IF(F36=1,0.55,0.45)</f>
        <v>6.8750000000000006E-2</v>
      </c>
      <c r="I36" s="29">
        <f>(H36/SUM($H$2:$H$129))*'Indirect Model Parameters'!$C$10</f>
        <v>449.53003677973061</v>
      </c>
    </row>
    <row r="37" spans="1:9" ht="48" x14ac:dyDescent="0.2">
      <c r="A37" s="1" t="str">
        <f t="shared" si="2"/>
        <v>Population in TB compartment  Uninfected, not on IPT with  Multidrug-resistant (MDR-TB) in HIV compartment  PLHIV not on ART, CD4&gt;200 and Female</v>
      </c>
      <c r="B37" s="8" t="s">
        <v>275</v>
      </c>
      <c r="C37" s="8">
        <v>1</v>
      </c>
      <c r="D37" s="9">
        <v>2</v>
      </c>
      <c r="E37" s="9">
        <v>2</v>
      </c>
      <c r="F37" s="9">
        <v>2</v>
      </c>
      <c r="G37" s="9" t="str">
        <f t="shared" si="3"/>
        <v>N,1,2,2,2</v>
      </c>
      <c r="H37" s="28">
        <v>0</v>
      </c>
      <c r="I37" s="29">
        <f>(H37/SUM($H$2:$H$129))*'Indirect Model Parameters'!$C$10</f>
        <v>0</v>
      </c>
    </row>
    <row r="38" spans="1:9" ht="48" x14ac:dyDescent="0.2">
      <c r="A38" s="1" t="str">
        <f t="shared" si="2"/>
        <v>Population in TB compartment  LTBI, infected recently (at risk for rapid progression) with Drug-susceptible (DS) in HIV compartment  PLHIV not on ART, CD4≤200 and Male</v>
      </c>
      <c r="B38" s="8" t="s">
        <v>275</v>
      </c>
      <c r="C38" s="8">
        <v>3</v>
      </c>
      <c r="D38" s="9">
        <v>1</v>
      </c>
      <c r="E38" s="9">
        <v>3</v>
      </c>
      <c r="F38" s="9">
        <v>1</v>
      </c>
      <c r="G38" s="9" t="str">
        <f t="shared" si="3"/>
        <v>N,3,1,3,1</v>
      </c>
      <c r="H38" s="28">
        <f>IF(Pop_Init!C38=OR(1,2),'Indirect Model Parameters'!$C$13,1-'Indirect Model Parameters'!$C$13)*IF(E38=1,1-'Indirect Model Parameters'!$C$11,'Indirect Model Parameters'!$C$11)*IF(F38=1,0.55,0.45)</f>
        <v>6.8750000000000006E-2</v>
      </c>
      <c r="I38" s="29">
        <f>(H38/SUM($H$2:$H$129))*'Indirect Model Parameters'!$C$10</f>
        <v>449.53003677973061</v>
      </c>
    </row>
    <row r="39" spans="1:9" ht="48" x14ac:dyDescent="0.2">
      <c r="A39" s="1" t="str">
        <f t="shared" si="2"/>
        <v>Population in TB compartment  LTBI, infected recently (at risk for rapid progression) with  Multidrug-resistant (MDR-TB) in HIV compartment  PLHIV not on ART, CD4≤200 and Male</v>
      </c>
      <c r="B39" s="8" t="s">
        <v>275</v>
      </c>
      <c r="C39" s="8">
        <v>3</v>
      </c>
      <c r="D39" s="9">
        <v>2</v>
      </c>
      <c r="E39" s="9">
        <v>3</v>
      </c>
      <c r="F39" s="9">
        <v>1</v>
      </c>
      <c r="G39" s="9" t="str">
        <f t="shared" si="3"/>
        <v>N,3,2,3,1</v>
      </c>
      <c r="H39" s="28">
        <f>IF(Pop_Init!C39=OR(1,2),'Indirect Model Parameters'!$C$13,1-'Indirect Model Parameters'!$C$13)*IF(E39=1,1-'Indirect Model Parameters'!$C$11,'Indirect Model Parameters'!$C$11)*IF(F39=1,0.55,0.45)</f>
        <v>6.8750000000000006E-2</v>
      </c>
      <c r="I39" s="29">
        <f>(H39/SUM($H$2:$H$129))*'Indirect Model Parameters'!$C$10</f>
        <v>449.53003677973061</v>
      </c>
    </row>
    <row r="40" spans="1:9" ht="48" x14ac:dyDescent="0.2">
      <c r="A40" s="1" t="str">
        <f t="shared" si="2"/>
        <v>Population in TB compartment  LTBI, infected remotely with Drug-susceptible (DS) in HIV compartment  PLHIV not on ART, CD4≤200 and Male</v>
      </c>
      <c r="B40" s="8" t="s">
        <v>275</v>
      </c>
      <c r="C40" s="8">
        <v>4</v>
      </c>
      <c r="D40" s="9">
        <v>1</v>
      </c>
      <c r="E40" s="9">
        <v>3</v>
      </c>
      <c r="F40" s="9">
        <v>1</v>
      </c>
      <c r="G40" s="9" t="str">
        <f t="shared" si="3"/>
        <v>N,4,1,3,1</v>
      </c>
      <c r="H40" s="28">
        <f>IF(Pop_Init!C40=OR(1,2),'Indirect Model Parameters'!$C$13,1-'Indirect Model Parameters'!$C$13)*IF(E40=1,1-'Indirect Model Parameters'!$C$11,'Indirect Model Parameters'!$C$11)*IF(F40=1,0.55,0.45)</f>
        <v>6.8750000000000006E-2</v>
      </c>
      <c r="I40" s="29">
        <f>(H40/SUM($H$2:$H$129))*'Indirect Model Parameters'!$C$10</f>
        <v>449.53003677973061</v>
      </c>
    </row>
    <row r="41" spans="1:9" ht="48" x14ac:dyDescent="0.2">
      <c r="A41" s="1" t="str">
        <f t="shared" si="2"/>
        <v>Population in TB compartment  LTBI, infected remotely with  Multidrug-resistant (MDR-TB) in HIV compartment  PLHIV not on ART, CD4≤200 and Male</v>
      </c>
      <c r="B41" s="8" t="s">
        <v>275</v>
      </c>
      <c r="C41" s="8">
        <v>4</v>
      </c>
      <c r="D41" s="9">
        <v>2</v>
      </c>
      <c r="E41" s="9">
        <v>3</v>
      </c>
      <c r="F41" s="9">
        <v>1</v>
      </c>
      <c r="G41" s="9" t="str">
        <f t="shared" si="3"/>
        <v>N,4,2,3,1</v>
      </c>
      <c r="H41" s="28">
        <f>IF(Pop_Init!C41=OR(1,2),'Indirect Model Parameters'!$C$13,1-'Indirect Model Parameters'!$C$13)*IF(E41=1,1-'Indirect Model Parameters'!$C$11,'Indirect Model Parameters'!$C$11)*IF(F41=1,0.55,0.45)</f>
        <v>6.8750000000000006E-2</v>
      </c>
      <c r="I41" s="29">
        <f>(H41/SUM($H$2:$H$129))*'Indirect Model Parameters'!$C$10</f>
        <v>449.53003677973061</v>
      </c>
    </row>
    <row r="42" spans="1:9" ht="32" x14ac:dyDescent="0.2">
      <c r="A42" s="1" t="str">
        <f t="shared" si="2"/>
        <v>Population in TB compartment  LTBI, on IPT with Drug-susceptible (DS) in HIV compartment  PLHIV not on ART, CD4≤200 and Male</v>
      </c>
      <c r="B42" s="8" t="s">
        <v>275</v>
      </c>
      <c r="C42" s="8">
        <v>5</v>
      </c>
      <c r="D42" s="9">
        <v>1</v>
      </c>
      <c r="E42" s="9">
        <v>3</v>
      </c>
      <c r="F42" s="9">
        <v>1</v>
      </c>
      <c r="G42" s="9" t="str">
        <f t="shared" si="3"/>
        <v>N,5,1,3,1</v>
      </c>
      <c r="H42" s="28">
        <f>IF(Pop_Init!C42=OR(1,2),'Indirect Model Parameters'!$C$13,1-'Indirect Model Parameters'!$C$13)*IF(E42=1,1-'Indirect Model Parameters'!$C$11,'Indirect Model Parameters'!$C$11)*IF(F42=1,0.55,0.45)</f>
        <v>6.8750000000000006E-2</v>
      </c>
      <c r="I42" s="29">
        <f>(H42/SUM($H$2:$H$129))*'Indirect Model Parameters'!$C$10</f>
        <v>449.53003677973061</v>
      </c>
    </row>
    <row r="43" spans="1:9" ht="48" x14ac:dyDescent="0.2">
      <c r="A43" s="1" t="str">
        <f t="shared" si="2"/>
        <v>Population in TB compartment  LTBI, on IPT with  Multidrug-resistant (MDR-TB) in HIV compartment  PLHIV not on ART, CD4≤200 and Male</v>
      </c>
      <c r="B43" s="8" t="s">
        <v>275</v>
      </c>
      <c r="C43" s="8">
        <v>5</v>
      </c>
      <c r="D43" s="9">
        <v>2</v>
      </c>
      <c r="E43" s="9">
        <v>3</v>
      </c>
      <c r="F43" s="9">
        <v>1</v>
      </c>
      <c r="G43" s="9" t="str">
        <f t="shared" si="3"/>
        <v>N,5,2,3,1</v>
      </c>
      <c r="H43" s="28">
        <f>IF(Pop_Init!C43=OR(1,2),'Indirect Model Parameters'!$C$13,1-'Indirect Model Parameters'!$C$13)*IF(E43=1,1-'Indirect Model Parameters'!$C$11,'Indirect Model Parameters'!$C$11)*IF(F43=1,0.55,0.45)</f>
        <v>6.8750000000000006E-2</v>
      </c>
      <c r="I43" s="29">
        <f>(H43/SUM($H$2:$H$129))*'Indirect Model Parameters'!$C$10</f>
        <v>449.53003677973061</v>
      </c>
    </row>
    <row r="44" spans="1:9" ht="32" x14ac:dyDescent="0.2">
      <c r="A44" s="1" t="str">
        <f t="shared" si="2"/>
        <v>Population in TB compartment  Active with Drug-susceptible (DS) in HIV compartment  PLHIV not on ART, CD4≤200 and Male</v>
      </c>
      <c r="B44" s="8" t="s">
        <v>275</v>
      </c>
      <c r="C44" s="8">
        <v>6</v>
      </c>
      <c r="D44" s="9">
        <v>1</v>
      </c>
      <c r="E44" s="9">
        <v>3</v>
      </c>
      <c r="F44" s="9">
        <v>1</v>
      </c>
      <c r="G44" s="9" t="str">
        <f t="shared" si="3"/>
        <v>N,6,1,3,1</v>
      </c>
      <c r="H44" s="28">
        <f>IF(Pop_Init!C44=OR(1,2),'Indirect Model Parameters'!$C$13,1-'Indirect Model Parameters'!$C$13)*IF(E44=1,1-'Indirect Model Parameters'!$C$11,'Indirect Model Parameters'!$C$11)*IF(F44=1,0.55,0.45)</f>
        <v>6.8750000000000006E-2</v>
      </c>
      <c r="I44" s="29">
        <f>(H44/SUM($H$2:$H$129))*'Indirect Model Parameters'!$C$10</f>
        <v>449.53003677973061</v>
      </c>
    </row>
    <row r="45" spans="1:9" ht="48" x14ac:dyDescent="0.2">
      <c r="A45" s="1" t="str">
        <f t="shared" si="2"/>
        <v>Population in TB compartment  Active with  Multidrug-resistant (MDR-TB) in HIV compartment  PLHIV not on ART, CD4≤200 and Male</v>
      </c>
      <c r="B45" s="8" t="s">
        <v>275</v>
      </c>
      <c r="C45" s="8">
        <v>6</v>
      </c>
      <c r="D45" s="9">
        <v>2</v>
      </c>
      <c r="E45" s="9">
        <v>3</v>
      </c>
      <c r="F45" s="9">
        <v>1</v>
      </c>
      <c r="G45" s="9" t="str">
        <f t="shared" si="3"/>
        <v>N,6,2,3,1</v>
      </c>
      <c r="H45" s="28">
        <f>IF(Pop_Init!C45=OR(1,2),'Indirect Model Parameters'!$C$13,1-'Indirect Model Parameters'!$C$13)*IF(E45=1,1-'Indirect Model Parameters'!$C$11,'Indirect Model Parameters'!$C$11)*IF(F45=1,0.55,0.45)</f>
        <v>6.8750000000000006E-2</v>
      </c>
      <c r="I45" s="29">
        <f>(H45/SUM($H$2:$H$129))*'Indirect Model Parameters'!$C$10</f>
        <v>449.53003677973061</v>
      </c>
    </row>
    <row r="46" spans="1:9" ht="48" x14ac:dyDescent="0.2">
      <c r="A46" s="1" t="str">
        <f t="shared" si="2"/>
        <v>Population in TB compartment  Recovered/Treated with Drug-susceptible (DS) in HIV compartment  PLHIV not on ART, CD4≤200 and Male</v>
      </c>
      <c r="B46" s="8" t="s">
        <v>275</v>
      </c>
      <c r="C46" s="8">
        <v>7</v>
      </c>
      <c r="D46" s="9">
        <v>1</v>
      </c>
      <c r="E46" s="9">
        <v>3</v>
      </c>
      <c r="F46" s="9">
        <v>1</v>
      </c>
      <c r="G46" s="9" t="str">
        <f t="shared" si="3"/>
        <v>N,7,1,3,1</v>
      </c>
      <c r="H46" s="28">
        <f>IF(Pop_Init!C46=OR(1,2),'Indirect Model Parameters'!$C$13,1-'Indirect Model Parameters'!$C$13)*IF(E46=1,1-'Indirect Model Parameters'!$C$11,'Indirect Model Parameters'!$C$11)*IF(F46=1,0.55,0.45)</f>
        <v>6.8750000000000006E-2</v>
      </c>
      <c r="I46" s="29">
        <f>(H46/SUM($H$2:$H$129))*'Indirect Model Parameters'!$C$10</f>
        <v>449.53003677973061</v>
      </c>
    </row>
    <row r="47" spans="1:9" ht="48" x14ac:dyDescent="0.2">
      <c r="A47" s="1" t="str">
        <f t="shared" si="2"/>
        <v>Population in TB compartment  Recovered/Treated with  Multidrug-resistant (MDR-TB) in HIV compartment  PLHIV not on ART, CD4≤200 and Male</v>
      </c>
      <c r="B47" s="8" t="s">
        <v>275</v>
      </c>
      <c r="C47" s="8">
        <v>7</v>
      </c>
      <c r="D47" s="9">
        <v>2</v>
      </c>
      <c r="E47" s="9">
        <v>3</v>
      </c>
      <c r="F47" s="9">
        <v>1</v>
      </c>
      <c r="G47" s="9" t="str">
        <f t="shared" si="3"/>
        <v>N,7,2,3,1</v>
      </c>
      <c r="H47" s="28">
        <f>IF(Pop_Init!C47=OR(1,2),'Indirect Model Parameters'!$C$13,1-'Indirect Model Parameters'!$C$13)*IF(E47=1,1-'Indirect Model Parameters'!$C$11,'Indirect Model Parameters'!$C$11)*IF(F47=1,0.55,0.45)</f>
        <v>6.8750000000000006E-2</v>
      </c>
      <c r="I47" s="29">
        <f>(H47/SUM($H$2:$H$129))*'Indirect Model Parameters'!$C$10</f>
        <v>449.53003677973061</v>
      </c>
    </row>
    <row r="48" spans="1:9" ht="48" x14ac:dyDescent="0.2">
      <c r="A48" s="1" t="str">
        <f t="shared" si="2"/>
        <v>Population in TB compartment  LTBI, after IPT with Drug-susceptible (DS) in HIV compartment  PLHIV not on ART, CD4≤200 and Male</v>
      </c>
      <c r="B48" s="8" t="s">
        <v>275</v>
      </c>
      <c r="C48" s="8">
        <v>8</v>
      </c>
      <c r="D48" s="9">
        <v>1</v>
      </c>
      <c r="E48" s="9">
        <v>3</v>
      </c>
      <c r="F48" s="9">
        <v>1</v>
      </c>
      <c r="G48" s="9" t="str">
        <f t="shared" si="3"/>
        <v>N,8,1,3,1</v>
      </c>
      <c r="H48" s="28">
        <f>IF(Pop_Init!C48=OR(1,2),'Indirect Model Parameters'!$C$13,1-'Indirect Model Parameters'!$C$13)*IF(E48=1,1-'Indirect Model Parameters'!$C$11,'Indirect Model Parameters'!$C$11)*IF(F48=1,0.55,0.45)</f>
        <v>6.8750000000000006E-2</v>
      </c>
      <c r="I48" s="29">
        <f>(H48/SUM($H$2:$H$129))*'Indirect Model Parameters'!$C$10</f>
        <v>449.53003677973061</v>
      </c>
    </row>
    <row r="49" spans="1:9" ht="48" x14ac:dyDescent="0.2">
      <c r="A49" s="1" t="str">
        <f t="shared" si="2"/>
        <v>Population in TB compartment  LTBI, after IPT with  Multidrug-resistant (MDR-TB) in HIV compartment  PLHIV not on ART, CD4≤200 and Male</v>
      </c>
      <c r="B49" s="8" t="s">
        <v>275</v>
      </c>
      <c r="C49" s="8">
        <v>8</v>
      </c>
      <c r="D49" s="9">
        <v>2</v>
      </c>
      <c r="E49" s="9">
        <v>3</v>
      </c>
      <c r="F49" s="9">
        <v>1</v>
      </c>
      <c r="G49" s="9" t="str">
        <f t="shared" si="3"/>
        <v>N,8,2,3,1</v>
      </c>
      <c r="H49" s="28">
        <f>IF(Pop_Init!C49=OR(1,2),'Indirect Model Parameters'!$C$13,1-'Indirect Model Parameters'!$C$13)*IF(E49=1,1-'Indirect Model Parameters'!$C$11,'Indirect Model Parameters'!$C$11)*IF(F49=1,0.55,0.45)</f>
        <v>6.8750000000000006E-2</v>
      </c>
      <c r="I49" s="29">
        <f>(H49/SUM($H$2:$H$129))*'Indirect Model Parameters'!$C$10</f>
        <v>449.53003677973061</v>
      </c>
    </row>
    <row r="50" spans="1:9" ht="32" x14ac:dyDescent="0.2">
      <c r="A50" s="1" t="str">
        <f t="shared" si="2"/>
        <v>Population in TB compartment  Uninfected, not on IPT with Drug-susceptible (DS) in HIV compartment  PLHIV and on ART and Male</v>
      </c>
      <c r="B50" s="8" t="s">
        <v>275</v>
      </c>
      <c r="C50" s="8">
        <v>1</v>
      </c>
      <c r="D50" s="9">
        <v>1</v>
      </c>
      <c r="E50" s="9">
        <v>4</v>
      </c>
      <c r="F50" s="9">
        <v>1</v>
      </c>
      <c r="G50" s="9" t="str">
        <f t="shared" si="3"/>
        <v>N,1,1,4,1</v>
      </c>
      <c r="H50" s="28">
        <f>IF(Pop_Init!C50=OR(1,2),'Indirect Model Parameters'!$C$13,1-'Indirect Model Parameters'!$C$13)*IF(E50=1,1-'Indirect Model Parameters'!$C$11,'Indirect Model Parameters'!$C$11)*IF(F50=1,0.55,0.45)</f>
        <v>6.8750000000000006E-2</v>
      </c>
      <c r="I50" s="29">
        <f>(H50/SUM($H$2:$H$129))*'Indirect Model Parameters'!$C$10</f>
        <v>449.53003677973061</v>
      </c>
    </row>
    <row r="51" spans="1:9" ht="48" x14ac:dyDescent="0.2">
      <c r="A51" s="1" t="str">
        <f t="shared" si="2"/>
        <v>Population in TB compartment  Uninfected, not on IPT with  Multidrug-resistant (MDR-TB) in HIV compartment  PLHIV not on ART, CD4≤200 and Female</v>
      </c>
      <c r="B51" s="8" t="s">
        <v>275</v>
      </c>
      <c r="C51" s="8">
        <v>1</v>
      </c>
      <c r="D51" s="9">
        <v>2</v>
      </c>
      <c r="E51" s="9">
        <v>3</v>
      </c>
      <c r="F51" s="9">
        <v>2</v>
      </c>
      <c r="G51" s="9" t="str">
        <f t="shared" si="3"/>
        <v>N,1,2,3,2</v>
      </c>
      <c r="H51" s="28">
        <v>0</v>
      </c>
      <c r="I51" s="29">
        <f>(H51/SUM($H$2:$H$129))*'Indirect Model Parameters'!$C$10</f>
        <v>0</v>
      </c>
    </row>
    <row r="52" spans="1:9" ht="32" x14ac:dyDescent="0.2">
      <c r="A52" s="1" t="str">
        <f t="shared" si="2"/>
        <v>Population in TB compartment  Uninfected, on IPT with Drug-susceptible (DS) in HIV compartment  PLHIV and on ART and Male</v>
      </c>
      <c r="B52" s="8" t="s">
        <v>275</v>
      </c>
      <c r="C52" s="8">
        <v>2</v>
      </c>
      <c r="D52" s="9">
        <v>1</v>
      </c>
      <c r="E52" s="9">
        <v>4</v>
      </c>
      <c r="F52" s="9">
        <v>1</v>
      </c>
      <c r="G52" s="9" t="str">
        <f t="shared" si="3"/>
        <v>N,2,1,4,1</v>
      </c>
      <c r="H52" s="28">
        <f>IF(Pop_Init!C52=OR(1,2),'Indirect Model Parameters'!$C$13,1-'Indirect Model Parameters'!$C$13)*IF(E52=1,1-'Indirect Model Parameters'!$C$11,'Indirect Model Parameters'!$C$11)*IF(F52=1,0.55,0.45)</f>
        <v>6.8750000000000006E-2</v>
      </c>
      <c r="I52" s="29">
        <f>(H52/SUM($H$2:$H$129))*'Indirect Model Parameters'!$C$10</f>
        <v>449.53003677973061</v>
      </c>
    </row>
    <row r="53" spans="1:9" ht="48" x14ac:dyDescent="0.2">
      <c r="A53" s="1" t="str">
        <f t="shared" si="2"/>
        <v>Population in TB compartment  Uninfected, not on IPT with  Multidrug-resistant (MDR-TB) in HIV compartment  PLHIV and on ART and Female</v>
      </c>
      <c r="B53" s="8" t="s">
        <v>275</v>
      </c>
      <c r="C53" s="8">
        <v>1</v>
      </c>
      <c r="D53" s="9">
        <v>2</v>
      </c>
      <c r="E53" s="9">
        <v>4</v>
      </c>
      <c r="F53" s="9">
        <v>2</v>
      </c>
      <c r="G53" s="9" t="str">
        <f t="shared" si="3"/>
        <v>N,1,2,4,2</v>
      </c>
      <c r="H53" s="28">
        <v>0</v>
      </c>
      <c r="I53" s="29">
        <f>(H53/SUM($H$2:$H$129))*'Indirect Model Parameters'!$C$10</f>
        <v>0</v>
      </c>
    </row>
    <row r="54" spans="1:9" ht="48" x14ac:dyDescent="0.2">
      <c r="A54" s="1" t="str">
        <f t="shared" si="2"/>
        <v>Population in TB compartment  LTBI, infected recently (at risk for rapid progression) with Drug-susceptible (DS) in HIV compartment  PLHIV and on ART and Male</v>
      </c>
      <c r="B54" s="8" t="s">
        <v>275</v>
      </c>
      <c r="C54" s="8">
        <v>3</v>
      </c>
      <c r="D54" s="9">
        <v>1</v>
      </c>
      <c r="E54" s="9">
        <v>4</v>
      </c>
      <c r="F54" s="9">
        <v>1</v>
      </c>
      <c r="G54" s="9" t="str">
        <f t="shared" si="3"/>
        <v>N,3,1,4,1</v>
      </c>
      <c r="H54" s="28">
        <f>IF(Pop_Init!C54=OR(1,2),'Indirect Model Parameters'!$C$13,1-'Indirect Model Parameters'!$C$13)*IF(E54=1,1-'Indirect Model Parameters'!$C$11,'Indirect Model Parameters'!$C$11)*IF(F54=1,0.55,0.45)</f>
        <v>6.8750000000000006E-2</v>
      </c>
      <c r="I54" s="29">
        <f>(H54/SUM($H$2:$H$129))*'Indirect Model Parameters'!$C$10</f>
        <v>449.53003677973061</v>
      </c>
    </row>
    <row r="55" spans="1:9" ht="48" x14ac:dyDescent="0.2">
      <c r="A55" s="1" t="str">
        <f t="shared" si="2"/>
        <v>Population in TB compartment  LTBI, infected recently (at risk for rapid progression) with  Multidrug-resistant (MDR-TB) in HIV compartment  PLHIV and on ART and Male</v>
      </c>
      <c r="B55" s="8" t="s">
        <v>275</v>
      </c>
      <c r="C55" s="8">
        <v>3</v>
      </c>
      <c r="D55" s="9">
        <v>2</v>
      </c>
      <c r="E55" s="9">
        <v>4</v>
      </c>
      <c r="F55" s="9">
        <v>1</v>
      </c>
      <c r="G55" s="9" t="str">
        <f t="shared" si="3"/>
        <v>N,3,2,4,1</v>
      </c>
      <c r="H55" s="28">
        <f>IF(Pop_Init!C55=OR(1,2),'Indirect Model Parameters'!$C$13,1-'Indirect Model Parameters'!$C$13)*IF(E55=1,1-'Indirect Model Parameters'!$C$11,'Indirect Model Parameters'!$C$11)*IF(F55=1,0.55,0.45)</f>
        <v>6.8750000000000006E-2</v>
      </c>
      <c r="I55" s="29">
        <f>(H55/SUM($H$2:$H$129))*'Indirect Model Parameters'!$C$10</f>
        <v>449.53003677973061</v>
      </c>
    </row>
    <row r="56" spans="1:9" ht="32" x14ac:dyDescent="0.2">
      <c r="A56" s="1" t="str">
        <f t="shared" si="2"/>
        <v>Population in TB compartment  LTBI, infected remotely with Drug-susceptible (DS) in HIV compartment  PLHIV and on ART and Male</v>
      </c>
      <c r="B56" s="8" t="s">
        <v>275</v>
      </c>
      <c r="C56" s="8">
        <v>4</v>
      </c>
      <c r="D56" s="9">
        <v>1</v>
      </c>
      <c r="E56" s="9">
        <v>4</v>
      </c>
      <c r="F56" s="9">
        <v>1</v>
      </c>
      <c r="G56" s="9" t="str">
        <f t="shared" si="3"/>
        <v>N,4,1,4,1</v>
      </c>
      <c r="H56" s="28">
        <f>IF(Pop_Init!C56=OR(1,2),'Indirect Model Parameters'!$C$13,1-'Indirect Model Parameters'!$C$13)*IF(E56=1,1-'Indirect Model Parameters'!$C$11,'Indirect Model Parameters'!$C$11)*IF(F56=1,0.55,0.45)</f>
        <v>6.8750000000000006E-2</v>
      </c>
      <c r="I56" s="29">
        <f>(H56/SUM($H$2:$H$129))*'Indirect Model Parameters'!$C$10</f>
        <v>449.53003677973061</v>
      </c>
    </row>
    <row r="57" spans="1:9" ht="48" x14ac:dyDescent="0.2">
      <c r="A57" s="1" t="str">
        <f t="shared" si="2"/>
        <v>Population in TB compartment  LTBI, infected remotely with  Multidrug-resistant (MDR-TB) in HIV compartment  PLHIV and on ART and Male</v>
      </c>
      <c r="B57" s="8" t="s">
        <v>275</v>
      </c>
      <c r="C57" s="8">
        <v>4</v>
      </c>
      <c r="D57" s="9">
        <v>2</v>
      </c>
      <c r="E57" s="9">
        <v>4</v>
      </c>
      <c r="F57" s="9">
        <v>1</v>
      </c>
      <c r="G57" s="9" t="str">
        <f t="shared" si="3"/>
        <v>N,4,2,4,1</v>
      </c>
      <c r="H57" s="28">
        <f>IF(Pop_Init!C57=OR(1,2),'Indirect Model Parameters'!$C$13,1-'Indirect Model Parameters'!$C$13)*IF(E57=1,1-'Indirect Model Parameters'!$C$11,'Indirect Model Parameters'!$C$11)*IF(F57=1,0.55,0.45)</f>
        <v>6.8750000000000006E-2</v>
      </c>
      <c r="I57" s="29">
        <f>(H57/SUM($H$2:$H$129))*'Indirect Model Parameters'!$C$10</f>
        <v>449.53003677973061</v>
      </c>
    </row>
    <row r="58" spans="1:9" ht="32" x14ac:dyDescent="0.2">
      <c r="A58" s="1" t="str">
        <f t="shared" si="2"/>
        <v>Population in TB compartment  LTBI, on IPT with Drug-susceptible (DS) in HIV compartment  PLHIV and on ART and Male</v>
      </c>
      <c r="B58" s="8" t="s">
        <v>275</v>
      </c>
      <c r="C58" s="8">
        <v>5</v>
      </c>
      <c r="D58" s="9">
        <v>1</v>
      </c>
      <c r="E58" s="9">
        <v>4</v>
      </c>
      <c r="F58" s="9">
        <v>1</v>
      </c>
      <c r="G58" s="9" t="str">
        <f t="shared" si="3"/>
        <v>N,5,1,4,1</v>
      </c>
      <c r="H58" s="28">
        <f>IF(Pop_Init!C58=OR(1,2),'Indirect Model Parameters'!$C$13,1-'Indirect Model Parameters'!$C$13)*IF(E58=1,1-'Indirect Model Parameters'!$C$11,'Indirect Model Parameters'!$C$11)*IF(F58=1,0.55,0.45)</f>
        <v>6.8750000000000006E-2</v>
      </c>
      <c r="I58" s="29">
        <f>(H58/SUM($H$2:$H$129))*'Indirect Model Parameters'!$C$10</f>
        <v>449.53003677973061</v>
      </c>
    </row>
    <row r="59" spans="1:9" ht="48" x14ac:dyDescent="0.2">
      <c r="A59" s="1" t="str">
        <f t="shared" si="2"/>
        <v>Population in TB compartment  LTBI, on IPT with  Multidrug-resistant (MDR-TB) in HIV compartment  PLHIV and on ART and Male</v>
      </c>
      <c r="B59" s="8" t="s">
        <v>275</v>
      </c>
      <c r="C59" s="8">
        <v>5</v>
      </c>
      <c r="D59" s="9">
        <v>2</v>
      </c>
      <c r="E59" s="9">
        <v>4</v>
      </c>
      <c r="F59" s="9">
        <v>1</v>
      </c>
      <c r="G59" s="9" t="str">
        <f t="shared" si="3"/>
        <v>N,5,2,4,1</v>
      </c>
      <c r="H59" s="28">
        <f>IF(Pop_Init!C59=OR(1,2),'Indirect Model Parameters'!$C$13,1-'Indirect Model Parameters'!$C$13)*IF(E59=1,1-'Indirect Model Parameters'!$C$11,'Indirect Model Parameters'!$C$11)*IF(F59=1,0.55,0.45)</f>
        <v>6.8750000000000006E-2</v>
      </c>
      <c r="I59" s="29">
        <f>(H59/SUM($H$2:$H$129))*'Indirect Model Parameters'!$C$10</f>
        <v>449.53003677973061</v>
      </c>
    </row>
    <row r="60" spans="1:9" ht="32" x14ac:dyDescent="0.2">
      <c r="A60" s="1" t="str">
        <f t="shared" si="2"/>
        <v>Population in TB compartment  Active with Drug-susceptible (DS) in HIV compartment  PLHIV and on ART and Male</v>
      </c>
      <c r="B60" s="8" t="s">
        <v>275</v>
      </c>
      <c r="C60" s="8">
        <v>6</v>
      </c>
      <c r="D60" s="9">
        <v>1</v>
      </c>
      <c r="E60" s="9">
        <v>4</v>
      </c>
      <c r="F60" s="9">
        <v>1</v>
      </c>
      <c r="G60" s="9" t="str">
        <f t="shared" si="3"/>
        <v>N,6,1,4,1</v>
      </c>
      <c r="H60" s="28">
        <f>IF(Pop_Init!C60=OR(1,2),'Indirect Model Parameters'!$C$13,1-'Indirect Model Parameters'!$C$13)*IF(E60=1,1-'Indirect Model Parameters'!$C$11,'Indirect Model Parameters'!$C$11)*IF(F60=1,0.55,0.45)</f>
        <v>6.8750000000000006E-2</v>
      </c>
      <c r="I60" s="29">
        <f>(H60/SUM($H$2:$H$129))*'Indirect Model Parameters'!$C$10</f>
        <v>449.53003677973061</v>
      </c>
    </row>
    <row r="61" spans="1:9" ht="32" x14ac:dyDescent="0.2">
      <c r="A61" s="1" t="str">
        <f t="shared" si="2"/>
        <v>Population in TB compartment  Active with  Multidrug-resistant (MDR-TB) in HIV compartment  PLHIV and on ART and Male</v>
      </c>
      <c r="B61" s="8" t="s">
        <v>275</v>
      </c>
      <c r="C61" s="8">
        <v>6</v>
      </c>
      <c r="D61" s="9">
        <v>2</v>
      </c>
      <c r="E61" s="9">
        <v>4</v>
      </c>
      <c r="F61" s="9">
        <v>1</v>
      </c>
      <c r="G61" s="9" t="str">
        <f t="shared" si="3"/>
        <v>N,6,2,4,1</v>
      </c>
      <c r="H61" s="28">
        <f>IF(Pop_Init!C61=OR(1,2),'Indirect Model Parameters'!$C$13,1-'Indirect Model Parameters'!$C$13)*IF(E61=1,1-'Indirect Model Parameters'!$C$11,'Indirect Model Parameters'!$C$11)*IF(F61=1,0.55,0.45)</f>
        <v>6.8750000000000006E-2</v>
      </c>
      <c r="I61" s="29">
        <f>(H61/SUM($H$2:$H$129))*'Indirect Model Parameters'!$C$10</f>
        <v>449.53003677973061</v>
      </c>
    </row>
    <row r="62" spans="1:9" ht="32" x14ac:dyDescent="0.2">
      <c r="A62" s="1" t="str">
        <f t="shared" si="2"/>
        <v>Population in TB compartment  Recovered/Treated with Drug-susceptible (DS) in HIV compartment  PLHIV and on ART and Male</v>
      </c>
      <c r="B62" s="8" t="s">
        <v>275</v>
      </c>
      <c r="C62" s="8">
        <v>7</v>
      </c>
      <c r="D62" s="9">
        <v>1</v>
      </c>
      <c r="E62" s="9">
        <v>4</v>
      </c>
      <c r="F62" s="9">
        <v>1</v>
      </c>
      <c r="G62" s="9" t="str">
        <f t="shared" si="3"/>
        <v>N,7,1,4,1</v>
      </c>
      <c r="H62" s="28">
        <f>IF(Pop_Init!C62=OR(1,2),'Indirect Model Parameters'!$C$13,1-'Indirect Model Parameters'!$C$13)*IF(E62=1,1-'Indirect Model Parameters'!$C$11,'Indirect Model Parameters'!$C$11)*IF(F62=1,0.55,0.45)</f>
        <v>6.8750000000000006E-2</v>
      </c>
      <c r="I62" s="29">
        <f>(H62/SUM($H$2:$H$129))*'Indirect Model Parameters'!$C$10</f>
        <v>449.53003677973061</v>
      </c>
    </row>
    <row r="63" spans="1:9" ht="48" x14ac:dyDescent="0.2">
      <c r="A63" s="1" t="str">
        <f t="shared" si="2"/>
        <v>Population in TB compartment  Recovered/Treated with  Multidrug-resistant (MDR-TB) in HIV compartment  PLHIV and on ART and Male</v>
      </c>
      <c r="B63" s="8" t="s">
        <v>275</v>
      </c>
      <c r="C63" s="8">
        <v>7</v>
      </c>
      <c r="D63" s="9">
        <v>2</v>
      </c>
      <c r="E63" s="9">
        <v>4</v>
      </c>
      <c r="F63" s="9">
        <v>1</v>
      </c>
      <c r="G63" s="9" t="str">
        <f t="shared" si="3"/>
        <v>N,7,2,4,1</v>
      </c>
      <c r="H63" s="28">
        <f>IF(Pop_Init!C63=OR(1,2),'Indirect Model Parameters'!$C$13,1-'Indirect Model Parameters'!$C$13)*IF(E63=1,1-'Indirect Model Parameters'!$C$11,'Indirect Model Parameters'!$C$11)*IF(F63=1,0.55,0.45)</f>
        <v>6.8750000000000006E-2</v>
      </c>
      <c r="I63" s="29">
        <f>(H63/SUM($H$2:$H$129))*'Indirect Model Parameters'!$C$10</f>
        <v>449.53003677973061</v>
      </c>
    </row>
    <row r="64" spans="1:9" ht="32" x14ac:dyDescent="0.2">
      <c r="A64" s="1" t="str">
        <f t="shared" si="2"/>
        <v>Population in TB compartment  LTBI, after IPT with Drug-susceptible (DS) in HIV compartment  PLHIV and on ART and Male</v>
      </c>
      <c r="B64" s="8" t="s">
        <v>275</v>
      </c>
      <c r="C64" s="8">
        <v>8</v>
      </c>
      <c r="D64" s="9">
        <v>1</v>
      </c>
      <c r="E64" s="9">
        <v>4</v>
      </c>
      <c r="F64" s="9">
        <v>1</v>
      </c>
      <c r="G64" s="9" t="str">
        <f t="shared" si="3"/>
        <v>N,8,1,4,1</v>
      </c>
      <c r="H64" s="28">
        <f>IF(Pop_Init!C64=OR(1,2),'Indirect Model Parameters'!$C$13,1-'Indirect Model Parameters'!$C$13)*IF(E64=1,1-'Indirect Model Parameters'!$C$11,'Indirect Model Parameters'!$C$11)*IF(F64=1,0.55,0.45)</f>
        <v>6.8750000000000006E-2</v>
      </c>
      <c r="I64" s="29">
        <f>(H64/SUM($H$2:$H$129))*'Indirect Model Parameters'!$C$10</f>
        <v>449.53003677973061</v>
      </c>
    </row>
    <row r="65" spans="1:9" ht="48" x14ac:dyDescent="0.2">
      <c r="A65" s="1" t="str">
        <f t="shared" si="2"/>
        <v>Population in TB compartment  LTBI, after IPT with  Multidrug-resistant (MDR-TB) in HIV compartment  PLHIV and on ART and Male</v>
      </c>
      <c r="B65" s="8" t="s">
        <v>275</v>
      </c>
      <c r="C65" s="8">
        <v>8</v>
      </c>
      <c r="D65" s="9">
        <v>2</v>
      </c>
      <c r="E65" s="9">
        <v>4</v>
      </c>
      <c r="F65" s="9">
        <v>1</v>
      </c>
      <c r="G65" s="9" t="str">
        <f t="shared" si="3"/>
        <v>N,8,2,4,1</v>
      </c>
      <c r="H65" s="28">
        <f>IF(Pop_Init!C65=OR(1,2),'Indirect Model Parameters'!$C$13,1-'Indirect Model Parameters'!$C$13)*IF(E65=1,1-'Indirect Model Parameters'!$C$11,'Indirect Model Parameters'!$C$11)*IF(F65=1,0.55,0.45)</f>
        <v>6.8750000000000006E-2</v>
      </c>
      <c r="I65" s="29">
        <f>(H65/SUM($H$2:$H$129))*'Indirect Model Parameters'!$C$10</f>
        <v>449.53003677973061</v>
      </c>
    </row>
    <row r="66" spans="1:9" ht="32" x14ac:dyDescent="0.2">
      <c r="A66" s="1" t="str">
        <f t="shared" ref="A66:A97" si="4">CONCATENATE("Population in TB compartment ",VLOOKUP(C66,TB_SET,2), " with ", VLOOKUP(D66,R_SET,2), " in HIV compartment ", VLOOKUP(E66,HIV_SET,2), " and ", VLOOKUP(F66, G_SET,2))</f>
        <v>Population in TB compartment  Uninfected, not on IPT with Drug-susceptible (DS) in HIV compartment  HIV-negative and Female</v>
      </c>
      <c r="B66" s="8" t="s">
        <v>275</v>
      </c>
      <c r="C66" s="8">
        <v>1</v>
      </c>
      <c r="D66" s="9">
        <v>1</v>
      </c>
      <c r="E66" s="9">
        <v>1</v>
      </c>
      <c r="F66" s="9">
        <v>2</v>
      </c>
      <c r="G66" s="9" t="str">
        <f t="shared" ref="G66:G97" si="5">CONCATENATE( B66, IF(B66&lt;&gt;"",",",""), C66, IF(C66&lt;&gt;"",",",""),  D66, IF(D66&lt;&gt;"",",",""),  E66, IF(F66&lt;&gt;"",",",""), F66,)</f>
        <v>N,1,1,1,2</v>
      </c>
      <c r="H66" s="28">
        <f>IF(Pop_Init!C66=OR(1,2),'Indirect Model Parameters'!$C$13,1-'Indirect Model Parameters'!$C$13)*IF(E66=1,1-'Indirect Model Parameters'!$C$11,'Indirect Model Parameters'!$C$11)*IF(F66=1,0.55,0.45)</f>
        <v>0.16875000000000001</v>
      </c>
      <c r="I66" s="29">
        <f>(H66/SUM($H$2:$H$129))*'Indirect Model Parameters'!$C$10</f>
        <v>1103.391908459339</v>
      </c>
    </row>
    <row r="67" spans="1:9" ht="48" x14ac:dyDescent="0.2">
      <c r="A67" s="1" t="str">
        <f t="shared" si="4"/>
        <v>Population in TB compartment  Uninfected, on IPT with  Multidrug-resistant (MDR-TB) in HIV compartment  HIV-negative and Male</v>
      </c>
      <c r="B67" s="8" t="s">
        <v>275</v>
      </c>
      <c r="C67" s="8">
        <v>2</v>
      </c>
      <c r="D67" s="9">
        <v>2</v>
      </c>
      <c r="E67" s="9">
        <v>1</v>
      </c>
      <c r="F67" s="9">
        <v>1</v>
      </c>
      <c r="G67" s="9" t="str">
        <f t="shared" si="5"/>
        <v>N,2,2,1,1</v>
      </c>
      <c r="H67" s="28">
        <v>0</v>
      </c>
      <c r="I67" s="29">
        <f>(H67/SUM($H$2:$H$129))*'Indirect Model Parameters'!$C$10</f>
        <v>0</v>
      </c>
    </row>
    <row r="68" spans="1:9" ht="32" x14ac:dyDescent="0.2">
      <c r="A68" s="1" t="str">
        <f t="shared" si="4"/>
        <v>Population in TB compartment  Uninfected, on IPT with Drug-susceptible (DS) in HIV compartment  HIV-negative and Female</v>
      </c>
      <c r="B68" s="8" t="s">
        <v>275</v>
      </c>
      <c r="C68" s="8">
        <v>2</v>
      </c>
      <c r="D68" s="9">
        <v>1</v>
      </c>
      <c r="E68" s="9">
        <v>1</v>
      </c>
      <c r="F68" s="9">
        <v>2</v>
      </c>
      <c r="G68" s="9" t="str">
        <f t="shared" si="5"/>
        <v>N,2,1,1,2</v>
      </c>
      <c r="H68" s="28">
        <f>IF(Pop_Init!C68=OR(1,2),'Indirect Model Parameters'!$C$13,1-'Indirect Model Parameters'!$C$13)*IF(E68=1,1-'Indirect Model Parameters'!$C$11,'Indirect Model Parameters'!$C$11)*IF(F68=1,0.55,0.45)</f>
        <v>0.16875000000000001</v>
      </c>
      <c r="I68" s="29">
        <f>(H68/SUM($H$2:$H$129))*'Indirect Model Parameters'!$C$10</f>
        <v>1103.391908459339</v>
      </c>
    </row>
    <row r="69" spans="1:9" ht="48" x14ac:dyDescent="0.2">
      <c r="A69" s="1" t="str">
        <f t="shared" si="4"/>
        <v>Population in TB compartment  Uninfected, on IPT with  Multidrug-resistant (MDR-TB) in HIV compartment  PLHIV not on ART, CD4&gt;200 and Male</v>
      </c>
      <c r="B69" s="8" t="s">
        <v>275</v>
      </c>
      <c r="C69" s="8">
        <v>2</v>
      </c>
      <c r="D69" s="9">
        <v>2</v>
      </c>
      <c r="E69" s="9">
        <v>2</v>
      </c>
      <c r="F69" s="9">
        <v>1</v>
      </c>
      <c r="G69" s="9" t="str">
        <f t="shared" si="5"/>
        <v>N,2,2,2,1</v>
      </c>
      <c r="H69" s="28">
        <v>0</v>
      </c>
      <c r="I69" s="29">
        <f>(H69/SUM($H$2:$H$129))*'Indirect Model Parameters'!$C$10</f>
        <v>0</v>
      </c>
    </row>
    <row r="70" spans="1:9" ht="48" x14ac:dyDescent="0.2">
      <c r="A70" s="1" t="str">
        <f t="shared" si="4"/>
        <v>Population in TB compartment  LTBI, infected recently (at risk for rapid progression) with Drug-susceptible (DS) in HIV compartment  HIV-negative and Female</v>
      </c>
      <c r="B70" s="8" t="s">
        <v>275</v>
      </c>
      <c r="C70" s="8">
        <v>3</v>
      </c>
      <c r="D70" s="9">
        <v>1</v>
      </c>
      <c r="E70" s="9">
        <v>1</v>
      </c>
      <c r="F70" s="9">
        <v>2</v>
      </c>
      <c r="G70" s="9" t="str">
        <f t="shared" si="5"/>
        <v>N,3,1,1,2</v>
      </c>
      <c r="H70" s="28">
        <f>IF(Pop_Init!C70=OR(1,2),'Indirect Model Parameters'!$C$13,1-'Indirect Model Parameters'!$C$13)*IF(E70=1,1-'Indirect Model Parameters'!$C$11,'Indirect Model Parameters'!$C$11)*IF(F70=1,0.55,0.45)</f>
        <v>0.16875000000000001</v>
      </c>
      <c r="I70" s="29">
        <f>(H70/SUM($H$2:$H$129))*'Indirect Model Parameters'!$C$10</f>
        <v>1103.391908459339</v>
      </c>
    </row>
    <row r="71" spans="1:9" ht="48" x14ac:dyDescent="0.2">
      <c r="A71" s="1" t="str">
        <f t="shared" si="4"/>
        <v>Population in TB compartment  LTBI, infected recently (at risk for rapid progression) with  Multidrug-resistant (MDR-TB) in HIV compartment  HIV-negative and Female</v>
      </c>
      <c r="B71" s="8" t="s">
        <v>275</v>
      </c>
      <c r="C71" s="8">
        <v>3</v>
      </c>
      <c r="D71" s="9">
        <v>2</v>
      </c>
      <c r="E71" s="9">
        <v>1</v>
      </c>
      <c r="F71" s="9">
        <v>2</v>
      </c>
      <c r="G71" s="9" t="str">
        <f t="shared" si="5"/>
        <v>N,3,2,1,2</v>
      </c>
      <c r="H71" s="28">
        <f>IF(Pop_Init!C71=OR(1,2),'Indirect Model Parameters'!$C$13,1-'Indirect Model Parameters'!$C$13)*IF(E71=1,1-'Indirect Model Parameters'!$C$11,'Indirect Model Parameters'!$C$11)*IF(F71=1,0.55,0.45)</f>
        <v>0.16875000000000001</v>
      </c>
      <c r="I71" s="29">
        <f>(H71/SUM($H$2:$H$129))*'Indirect Model Parameters'!$C$10</f>
        <v>1103.391908459339</v>
      </c>
    </row>
    <row r="72" spans="1:9" ht="32" x14ac:dyDescent="0.2">
      <c r="A72" s="1" t="str">
        <f t="shared" si="4"/>
        <v>Population in TB compartment  LTBI, infected remotely with Drug-susceptible (DS) in HIV compartment  HIV-negative and Female</v>
      </c>
      <c r="B72" s="8" t="s">
        <v>275</v>
      </c>
      <c r="C72" s="8">
        <v>4</v>
      </c>
      <c r="D72" s="9">
        <v>1</v>
      </c>
      <c r="E72" s="9">
        <v>1</v>
      </c>
      <c r="F72" s="9">
        <v>2</v>
      </c>
      <c r="G72" s="9" t="str">
        <f t="shared" si="5"/>
        <v>N,4,1,1,2</v>
      </c>
      <c r="H72" s="28">
        <f>IF(Pop_Init!C72=OR(1,2),'Indirect Model Parameters'!$C$13,1-'Indirect Model Parameters'!$C$13)*IF(E72=1,1-'Indirect Model Parameters'!$C$11,'Indirect Model Parameters'!$C$11)*IF(F72=1,0.55,0.45)</f>
        <v>0.16875000000000001</v>
      </c>
      <c r="I72" s="29">
        <f>(H72/SUM($H$2:$H$129))*'Indirect Model Parameters'!$C$10</f>
        <v>1103.391908459339</v>
      </c>
    </row>
    <row r="73" spans="1:9" ht="48" x14ac:dyDescent="0.2">
      <c r="A73" s="1" t="str">
        <f t="shared" si="4"/>
        <v>Population in TB compartment  LTBI, infected remotely with  Multidrug-resistant (MDR-TB) in HIV compartment  HIV-negative and Female</v>
      </c>
      <c r="B73" s="8" t="s">
        <v>275</v>
      </c>
      <c r="C73" s="8">
        <v>4</v>
      </c>
      <c r="D73" s="9">
        <v>2</v>
      </c>
      <c r="E73" s="9">
        <v>1</v>
      </c>
      <c r="F73" s="9">
        <v>2</v>
      </c>
      <c r="G73" s="9" t="str">
        <f t="shared" si="5"/>
        <v>N,4,2,1,2</v>
      </c>
      <c r="H73" s="28">
        <f>IF(Pop_Init!C73=OR(1,2),'Indirect Model Parameters'!$C$13,1-'Indirect Model Parameters'!$C$13)*IF(E73=1,1-'Indirect Model Parameters'!$C$11,'Indirect Model Parameters'!$C$11)*IF(F73=1,0.55,0.45)</f>
        <v>0.16875000000000001</v>
      </c>
      <c r="I73" s="29">
        <f>(H73/SUM($H$2:$H$129))*'Indirect Model Parameters'!$C$10</f>
        <v>1103.391908459339</v>
      </c>
    </row>
    <row r="74" spans="1:9" ht="32" x14ac:dyDescent="0.2">
      <c r="A74" s="1" t="str">
        <f t="shared" si="4"/>
        <v>Population in TB compartment  LTBI, on IPT with Drug-susceptible (DS) in HIV compartment  HIV-negative and Female</v>
      </c>
      <c r="B74" s="8" t="s">
        <v>275</v>
      </c>
      <c r="C74" s="8">
        <v>5</v>
      </c>
      <c r="D74" s="9">
        <v>1</v>
      </c>
      <c r="E74" s="9">
        <v>1</v>
      </c>
      <c r="F74" s="9">
        <v>2</v>
      </c>
      <c r="G74" s="9" t="str">
        <f t="shared" si="5"/>
        <v>N,5,1,1,2</v>
      </c>
      <c r="H74" s="28">
        <f>IF(Pop_Init!C74=OR(1,2),'Indirect Model Parameters'!$C$13,1-'Indirect Model Parameters'!$C$13)*IF(E74=1,1-'Indirect Model Parameters'!$C$11,'Indirect Model Parameters'!$C$11)*IF(F74=1,0.55,0.45)</f>
        <v>0.16875000000000001</v>
      </c>
      <c r="I74" s="29">
        <f>(H74/SUM($H$2:$H$129))*'Indirect Model Parameters'!$C$10</f>
        <v>1103.391908459339</v>
      </c>
    </row>
    <row r="75" spans="1:9" ht="32" x14ac:dyDescent="0.2">
      <c r="A75" s="1" t="str">
        <f t="shared" si="4"/>
        <v>Population in TB compartment  LTBI, on IPT with  Multidrug-resistant (MDR-TB) in HIV compartment  HIV-negative and Female</v>
      </c>
      <c r="B75" s="8" t="s">
        <v>275</v>
      </c>
      <c r="C75" s="8">
        <v>5</v>
      </c>
      <c r="D75" s="9">
        <v>2</v>
      </c>
      <c r="E75" s="9">
        <v>1</v>
      </c>
      <c r="F75" s="9">
        <v>2</v>
      </c>
      <c r="G75" s="9" t="str">
        <f t="shared" si="5"/>
        <v>N,5,2,1,2</v>
      </c>
      <c r="H75" s="28">
        <f>IF(Pop_Init!C75=OR(1,2),'Indirect Model Parameters'!$C$13,1-'Indirect Model Parameters'!$C$13)*IF(E75=1,1-'Indirect Model Parameters'!$C$11,'Indirect Model Parameters'!$C$11)*IF(F75=1,0.55,0.45)</f>
        <v>0.16875000000000001</v>
      </c>
      <c r="I75" s="29">
        <f>(H75/SUM($H$2:$H$129))*'Indirect Model Parameters'!$C$10</f>
        <v>1103.391908459339</v>
      </c>
    </row>
    <row r="76" spans="1:9" ht="32" x14ac:dyDescent="0.2">
      <c r="A76" s="1" t="str">
        <f t="shared" si="4"/>
        <v>Population in TB compartment  Active with Drug-susceptible (DS) in HIV compartment  HIV-negative and Female</v>
      </c>
      <c r="B76" s="8" t="s">
        <v>275</v>
      </c>
      <c r="C76" s="8">
        <v>6</v>
      </c>
      <c r="D76" s="9">
        <v>1</v>
      </c>
      <c r="E76" s="9">
        <v>1</v>
      </c>
      <c r="F76" s="9">
        <v>2</v>
      </c>
      <c r="G76" s="9" t="str">
        <f t="shared" si="5"/>
        <v>N,6,1,1,2</v>
      </c>
      <c r="H76" s="28">
        <f>IF(Pop_Init!C76=OR(1,2),'Indirect Model Parameters'!$C$13,1-'Indirect Model Parameters'!$C$13)*IF(E76=1,1-'Indirect Model Parameters'!$C$11,'Indirect Model Parameters'!$C$11)*IF(F76=1,0.55,0.45)</f>
        <v>0.16875000000000001</v>
      </c>
      <c r="I76" s="29">
        <f>(H76/SUM($H$2:$H$129))*'Indirect Model Parameters'!$C$10</f>
        <v>1103.391908459339</v>
      </c>
    </row>
    <row r="77" spans="1:9" ht="32" x14ac:dyDescent="0.2">
      <c r="A77" s="1" t="str">
        <f t="shared" si="4"/>
        <v>Population in TB compartment  Active with  Multidrug-resistant (MDR-TB) in HIV compartment  HIV-negative and Female</v>
      </c>
      <c r="B77" s="8" t="s">
        <v>275</v>
      </c>
      <c r="C77" s="8">
        <v>6</v>
      </c>
      <c r="D77" s="9">
        <v>2</v>
      </c>
      <c r="E77" s="9">
        <v>1</v>
      </c>
      <c r="F77" s="9">
        <v>2</v>
      </c>
      <c r="G77" s="9" t="str">
        <f t="shared" si="5"/>
        <v>N,6,2,1,2</v>
      </c>
      <c r="H77" s="28">
        <f>IF(Pop_Init!C77=OR(1,2),'Indirect Model Parameters'!$C$13,1-'Indirect Model Parameters'!$C$13)*IF(E77=1,1-'Indirect Model Parameters'!$C$11,'Indirect Model Parameters'!$C$11)*IF(F77=1,0.55,0.45)</f>
        <v>0.16875000000000001</v>
      </c>
      <c r="I77" s="29">
        <f>(H77/SUM($H$2:$H$129))*'Indirect Model Parameters'!$C$10</f>
        <v>1103.391908459339</v>
      </c>
    </row>
    <row r="78" spans="1:9" ht="32" x14ac:dyDescent="0.2">
      <c r="A78" s="1" t="str">
        <f t="shared" si="4"/>
        <v>Population in TB compartment  Recovered/Treated with Drug-susceptible (DS) in HIV compartment  HIV-negative and Female</v>
      </c>
      <c r="B78" s="8" t="s">
        <v>275</v>
      </c>
      <c r="C78" s="8">
        <v>7</v>
      </c>
      <c r="D78" s="9">
        <v>1</v>
      </c>
      <c r="E78" s="9">
        <v>1</v>
      </c>
      <c r="F78" s="9">
        <v>2</v>
      </c>
      <c r="G78" s="9" t="str">
        <f t="shared" si="5"/>
        <v>N,7,1,1,2</v>
      </c>
      <c r="H78" s="28">
        <f>IF(Pop_Init!C78=OR(1,2),'Indirect Model Parameters'!$C$13,1-'Indirect Model Parameters'!$C$13)*IF(E78=1,1-'Indirect Model Parameters'!$C$11,'Indirect Model Parameters'!$C$11)*IF(F78=1,0.55,0.45)</f>
        <v>0.16875000000000001</v>
      </c>
      <c r="I78" s="29">
        <f>(H78/SUM($H$2:$H$129))*'Indirect Model Parameters'!$C$10</f>
        <v>1103.391908459339</v>
      </c>
    </row>
    <row r="79" spans="1:9" ht="48" x14ac:dyDescent="0.2">
      <c r="A79" s="1" t="str">
        <f t="shared" si="4"/>
        <v>Population in TB compartment  Recovered/Treated with  Multidrug-resistant (MDR-TB) in HIV compartment  HIV-negative and Female</v>
      </c>
      <c r="B79" s="8" t="s">
        <v>275</v>
      </c>
      <c r="C79" s="8">
        <v>7</v>
      </c>
      <c r="D79" s="9">
        <v>2</v>
      </c>
      <c r="E79" s="9">
        <v>1</v>
      </c>
      <c r="F79" s="9">
        <v>2</v>
      </c>
      <c r="G79" s="9" t="str">
        <f t="shared" si="5"/>
        <v>N,7,2,1,2</v>
      </c>
      <c r="H79" s="28">
        <f>IF(Pop_Init!C79=OR(1,2),'Indirect Model Parameters'!$C$13,1-'Indirect Model Parameters'!$C$13)*IF(E79=1,1-'Indirect Model Parameters'!$C$11,'Indirect Model Parameters'!$C$11)*IF(F79=1,0.55,0.45)</f>
        <v>0.16875000000000001</v>
      </c>
      <c r="I79" s="29">
        <f>(H79/SUM($H$2:$H$129))*'Indirect Model Parameters'!$C$10</f>
        <v>1103.391908459339</v>
      </c>
    </row>
    <row r="80" spans="1:9" ht="32" x14ac:dyDescent="0.2">
      <c r="A80" s="1" t="str">
        <f t="shared" si="4"/>
        <v>Population in TB compartment  LTBI, after IPT with Drug-susceptible (DS) in HIV compartment  HIV-negative and Female</v>
      </c>
      <c r="B80" s="8" t="s">
        <v>275</v>
      </c>
      <c r="C80" s="8">
        <v>8</v>
      </c>
      <c r="D80" s="9">
        <v>1</v>
      </c>
      <c r="E80" s="9">
        <v>1</v>
      </c>
      <c r="F80" s="9">
        <v>2</v>
      </c>
      <c r="G80" s="9" t="str">
        <f t="shared" si="5"/>
        <v>N,8,1,1,2</v>
      </c>
      <c r="H80" s="28">
        <f>IF(Pop_Init!C80=OR(1,2),'Indirect Model Parameters'!$C$13,1-'Indirect Model Parameters'!$C$13)*IF(E80=1,1-'Indirect Model Parameters'!$C$11,'Indirect Model Parameters'!$C$11)*IF(F80=1,0.55,0.45)</f>
        <v>0.16875000000000001</v>
      </c>
      <c r="I80" s="29">
        <f>(H80/SUM($H$2:$H$129))*'Indirect Model Parameters'!$C$10</f>
        <v>1103.391908459339</v>
      </c>
    </row>
    <row r="81" spans="1:9" ht="32" x14ac:dyDescent="0.2">
      <c r="A81" s="1" t="str">
        <f t="shared" si="4"/>
        <v>Population in TB compartment  LTBI, after IPT with  Multidrug-resistant (MDR-TB) in HIV compartment  HIV-negative and Female</v>
      </c>
      <c r="B81" s="8" t="s">
        <v>275</v>
      </c>
      <c r="C81" s="8">
        <v>8</v>
      </c>
      <c r="D81" s="9">
        <v>2</v>
      </c>
      <c r="E81" s="9">
        <v>1</v>
      </c>
      <c r="F81" s="9">
        <v>2</v>
      </c>
      <c r="G81" s="9" t="str">
        <f t="shared" si="5"/>
        <v>N,8,2,1,2</v>
      </c>
      <c r="H81" s="28">
        <f>IF(Pop_Init!C81=OR(1,2),'Indirect Model Parameters'!$C$13,1-'Indirect Model Parameters'!$C$13)*IF(E81=1,1-'Indirect Model Parameters'!$C$11,'Indirect Model Parameters'!$C$11)*IF(F81=1,0.55,0.45)</f>
        <v>0.16875000000000001</v>
      </c>
      <c r="I81" s="29">
        <f>(H81/SUM($H$2:$H$129))*'Indirect Model Parameters'!$C$10</f>
        <v>1103.391908459339</v>
      </c>
    </row>
    <row r="82" spans="1:9" ht="48" x14ac:dyDescent="0.2">
      <c r="A82" s="1" t="str">
        <f t="shared" si="4"/>
        <v>Population in TB compartment  Uninfected, not on IPT with Drug-susceptible (DS) in HIV compartment  PLHIV not on ART, CD4&gt;200 and Female</v>
      </c>
      <c r="B82" s="8" t="s">
        <v>275</v>
      </c>
      <c r="C82" s="8">
        <v>1</v>
      </c>
      <c r="D82" s="9">
        <v>1</v>
      </c>
      <c r="E82" s="9">
        <v>2</v>
      </c>
      <c r="F82" s="9">
        <v>2</v>
      </c>
      <c r="G82" s="9" t="str">
        <f t="shared" si="5"/>
        <v>N,1,1,2,2</v>
      </c>
      <c r="H82" s="28">
        <f>IF(Pop_Init!C82=OR(1,2),'Indirect Model Parameters'!$C$13,1-'Indirect Model Parameters'!$C$13)*IF(E82=1,1-'Indirect Model Parameters'!$C$11,'Indirect Model Parameters'!$C$11)*IF(F82=1,0.55,0.45)</f>
        <v>5.6250000000000001E-2</v>
      </c>
      <c r="I82" s="29">
        <f>(H82/SUM($H$2:$H$129))*'Indirect Model Parameters'!$C$10</f>
        <v>367.79730281977959</v>
      </c>
    </row>
    <row r="83" spans="1:9" ht="48" x14ac:dyDescent="0.2">
      <c r="A83" s="1" t="str">
        <f t="shared" si="4"/>
        <v>Population in TB compartment  Uninfected, on IPT with  Multidrug-resistant (MDR-TB) in HIV compartment  PLHIV not on ART, CD4≤200 and Male</v>
      </c>
      <c r="B83" s="8" t="s">
        <v>275</v>
      </c>
      <c r="C83" s="8">
        <v>2</v>
      </c>
      <c r="D83" s="9">
        <v>2</v>
      </c>
      <c r="E83" s="9">
        <v>3</v>
      </c>
      <c r="F83" s="9">
        <v>1</v>
      </c>
      <c r="G83" s="9" t="str">
        <f t="shared" si="5"/>
        <v>N,2,2,3,1</v>
      </c>
      <c r="H83" s="28">
        <v>0</v>
      </c>
      <c r="I83" s="29">
        <f>(H83/SUM($H$2:$H$129))*'Indirect Model Parameters'!$C$10</f>
        <v>0</v>
      </c>
    </row>
    <row r="84" spans="1:9" ht="48" x14ac:dyDescent="0.2">
      <c r="A84" s="1" t="str">
        <f t="shared" si="4"/>
        <v>Population in TB compartment  Uninfected, on IPT with Drug-susceptible (DS) in HIV compartment  PLHIV not on ART, CD4&gt;200 and Female</v>
      </c>
      <c r="B84" s="8" t="s">
        <v>275</v>
      </c>
      <c r="C84" s="8">
        <v>2</v>
      </c>
      <c r="D84" s="9">
        <v>1</v>
      </c>
      <c r="E84" s="9">
        <v>2</v>
      </c>
      <c r="F84" s="9">
        <v>2</v>
      </c>
      <c r="G84" s="9" t="str">
        <f t="shared" si="5"/>
        <v>N,2,1,2,2</v>
      </c>
      <c r="H84" s="28">
        <f>IF(Pop_Init!C84=OR(1,2),'Indirect Model Parameters'!$C$13,1-'Indirect Model Parameters'!$C$13)*IF(E84=1,1-'Indirect Model Parameters'!$C$11,'Indirect Model Parameters'!$C$11)*IF(F84=1,0.55,0.45)</f>
        <v>5.6250000000000001E-2</v>
      </c>
      <c r="I84" s="29">
        <f>(H84/SUM($H$2:$H$129))*'Indirect Model Parameters'!$C$10</f>
        <v>367.79730281977959</v>
      </c>
    </row>
    <row r="85" spans="1:9" ht="48" x14ac:dyDescent="0.2">
      <c r="A85" s="1" t="str">
        <f t="shared" si="4"/>
        <v>Population in TB compartment  Uninfected, on IPT with  Multidrug-resistant (MDR-TB) in HIV compartment  PLHIV and on ART and Male</v>
      </c>
      <c r="B85" s="8" t="s">
        <v>275</v>
      </c>
      <c r="C85" s="8">
        <v>2</v>
      </c>
      <c r="D85" s="9">
        <v>2</v>
      </c>
      <c r="E85" s="9">
        <v>4</v>
      </c>
      <c r="F85" s="9">
        <v>1</v>
      </c>
      <c r="G85" s="9" t="str">
        <f t="shared" si="5"/>
        <v>N,2,2,4,1</v>
      </c>
      <c r="H85" s="28">
        <v>0</v>
      </c>
      <c r="I85" s="29">
        <f>(H85/SUM($H$2:$H$129))*'Indirect Model Parameters'!$C$10</f>
        <v>0</v>
      </c>
    </row>
    <row r="86" spans="1:9" ht="48" x14ac:dyDescent="0.2">
      <c r="A86" s="1" t="str">
        <f t="shared" si="4"/>
        <v>Population in TB compartment  LTBI, infected recently (at risk for rapid progression) with Drug-susceptible (DS) in HIV compartment  PLHIV not on ART, CD4&gt;200 and Female</v>
      </c>
      <c r="B86" s="8" t="s">
        <v>275</v>
      </c>
      <c r="C86" s="8">
        <v>3</v>
      </c>
      <c r="D86" s="9">
        <v>1</v>
      </c>
      <c r="E86" s="9">
        <v>2</v>
      </c>
      <c r="F86" s="9">
        <v>2</v>
      </c>
      <c r="G86" s="9" t="str">
        <f t="shared" si="5"/>
        <v>N,3,1,2,2</v>
      </c>
      <c r="H86" s="28">
        <f>IF(Pop_Init!C86=OR(1,2),'Indirect Model Parameters'!$C$13,1-'Indirect Model Parameters'!$C$13)*IF(E86=1,1-'Indirect Model Parameters'!$C$11,'Indirect Model Parameters'!$C$11)*IF(F86=1,0.55,0.45)</f>
        <v>5.6250000000000001E-2</v>
      </c>
      <c r="I86" s="29">
        <f>(H86/SUM($H$2:$H$129))*'Indirect Model Parameters'!$C$10</f>
        <v>367.79730281977959</v>
      </c>
    </row>
    <row r="87" spans="1:9" ht="48" x14ac:dyDescent="0.2">
      <c r="A87" s="1" t="str">
        <f t="shared" si="4"/>
        <v>Population in TB compartment  LTBI, infected recently (at risk for rapid progression) with  Multidrug-resistant (MDR-TB) in HIV compartment  PLHIV not on ART, CD4&gt;200 and Female</v>
      </c>
      <c r="B87" s="8" t="s">
        <v>275</v>
      </c>
      <c r="C87" s="8">
        <v>3</v>
      </c>
      <c r="D87" s="9">
        <v>2</v>
      </c>
      <c r="E87" s="9">
        <v>2</v>
      </c>
      <c r="F87" s="9">
        <v>2</v>
      </c>
      <c r="G87" s="9" t="str">
        <f t="shared" si="5"/>
        <v>N,3,2,2,2</v>
      </c>
      <c r="H87" s="28">
        <f>IF(Pop_Init!C87=OR(1,2),'Indirect Model Parameters'!$C$13,1-'Indirect Model Parameters'!$C$13)*IF(E87=1,1-'Indirect Model Parameters'!$C$11,'Indirect Model Parameters'!$C$11)*IF(F87=1,0.55,0.45)</f>
        <v>5.6250000000000001E-2</v>
      </c>
      <c r="I87" s="29">
        <f>(H87/SUM($H$2:$H$129))*'Indirect Model Parameters'!$C$10</f>
        <v>367.79730281977959</v>
      </c>
    </row>
    <row r="88" spans="1:9" ht="48" x14ac:dyDescent="0.2">
      <c r="A88" s="1" t="str">
        <f t="shared" si="4"/>
        <v>Population in TB compartment  LTBI, infected remotely with Drug-susceptible (DS) in HIV compartment  PLHIV not on ART, CD4&gt;200 and Female</v>
      </c>
      <c r="B88" s="8" t="s">
        <v>275</v>
      </c>
      <c r="C88" s="8">
        <v>4</v>
      </c>
      <c r="D88" s="9">
        <v>1</v>
      </c>
      <c r="E88" s="9">
        <v>2</v>
      </c>
      <c r="F88" s="9">
        <v>2</v>
      </c>
      <c r="G88" s="9" t="str">
        <f t="shared" si="5"/>
        <v>N,4,1,2,2</v>
      </c>
      <c r="H88" s="28">
        <f>IF(Pop_Init!C88=OR(1,2),'Indirect Model Parameters'!$C$13,1-'Indirect Model Parameters'!$C$13)*IF(E88=1,1-'Indirect Model Parameters'!$C$11,'Indirect Model Parameters'!$C$11)*IF(F88=1,0.55,0.45)</f>
        <v>5.6250000000000001E-2</v>
      </c>
      <c r="I88" s="29">
        <f>(H88/SUM($H$2:$H$129))*'Indirect Model Parameters'!$C$10</f>
        <v>367.79730281977959</v>
      </c>
    </row>
    <row r="89" spans="1:9" ht="48" x14ac:dyDescent="0.2">
      <c r="A89" s="1" t="str">
        <f t="shared" si="4"/>
        <v>Population in TB compartment  LTBI, infected remotely with  Multidrug-resistant (MDR-TB) in HIV compartment  PLHIV not on ART, CD4&gt;200 and Female</v>
      </c>
      <c r="B89" s="8" t="s">
        <v>275</v>
      </c>
      <c r="C89" s="8">
        <v>4</v>
      </c>
      <c r="D89" s="9">
        <v>2</v>
      </c>
      <c r="E89" s="9">
        <v>2</v>
      </c>
      <c r="F89" s="9">
        <v>2</v>
      </c>
      <c r="G89" s="9" t="str">
        <f t="shared" si="5"/>
        <v>N,4,2,2,2</v>
      </c>
      <c r="H89" s="28">
        <f>IF(Pop_Init!C89=OR(1,2),'Indirect Model Parameters'!$C$13,1-'Indirect Model Parameters'!$C$13)*IF(E89=1,1-'Indirect Model Parameters'!$C$11,'Indirect Model Parameters'!$C$11)*IF(F89=1,0.55,0.45)</f>
        <v>5.6250000000000001E-2</v>
      </c>
      <c r="I89" s="29">
        <f>(H89/SUM($H$2:$H$129))*'Indirect Model Parameters'!$C$10</f>
        <v>367.79730281977959</v>
      </c>
    </row>
    <row r="90" spans="1:9" ht="32" x14ac:dyDescent="0.2">
      <c r="A90" s="1" t="str">
        <f t="shared" si="4"/>
        <v>Population in TB compartment  LTBI, on IPT with Drug-susceptible (DS) in HIV compartment  PLHIV not on ART, CD4&gt;200 and Female</v>
      </c>
      <c r="B90" s="8" t="s">
        <v>275</v>
      </c>
      <c r="C90" s="8">
        <v>5</v>
      </c>
      <c r="D90" s="9">
        <v>1</v>
      </c>
      <c r="E90" s="9">
        <v>2</v>
      </c>
      <c r="F90" s="9">
        <v>2</v>
      </c>
      <c r="G90" s="9" t="str">
        <f t="shared" si="5"/>
        <v>N,5,1,2,2</v>
      </c>
      <c r="H90" s="28">
        <f>IF(Pop_Init!C90=OR(1,2),'Indirect Model Parameters'!$C$13,1-'Indirect Model Parameters'!$C$13)*IF(E90=1,1-'Indirect Model Parameters'!$C$11,'Indirect Model Parameters'!$C$11)*IF(F90=1,0.55,0.45)</f>
        <v>5.6250000000000001E-2</v>
      </c>
      <c r="I90" s="29">
        <f>(H90/SUM($H$2:$H$129))*'Indirect Model Parameters'!$C$10</f>
        <v>367.79730281977959</v>
      </c>
    </row>
    <row r="91" spans="1:9" ht="48" x14ac:dyDescent="0.2">
      <c r="A91" s="1" t="str">
        <f t="shared" si="4"/>
        <v>Population in TB compartment  LTBI, on IPT with  Multidrug-resistant (MDR-TB) in HIV compartment  PLHIV not on ART, CD4&gt;200 and Female</v>
      </c>
      <c r="B91" s="8" t="s">
        <v>275</v>
      </c>
      <c r="C91" s="8">
        <v>5</v>
      </c>
      <c r="D91" s="9">
        <v>2</v>
      </c>
      <c r="E91" s="9">
        <v>2</v>
      </c>
      <c r="F91" s="9">
        <v>2</v>
      </c>
      <c r="G91" s="9" t="str">
        <f t="shared" si="5"/>
        <v>N,5,2,2,2</v>
      </c>
      <c r="H91" s="28">
        <f>IF(Pop_Init!C91=OR(1,2),'Indirect Model Parameters'!$C$13,1-'Indirect Model Parameters'!$C$13)*IF(E91=1,1-'Indirect Model Parameters'!$C$11,'Indirect Model Parameters'!$C$11)*IF(F91=1,0.55,0.45)</f>
        <v>5.6250000000000001E-2</v>
      </c>
      <c r="I91" s="29">
        <f>(H91/SUM($H$2:$H$129))*'Indirect Model Parameters'!$C$10</f>
        <v>367.79730281977959</v>
      </c>
    </row>
    <row r="92" spans="1:9" ht="32" x14ac:dyDescent="0.2">
      <c r="A92" s="1" t="str">
        <f t="shared" si="4"/>
        <v>Population in TB compartment  Active with Drug-susceptible (DS) in HIV compartment  PLHIV not on ART, CD4&gt;200 and Female</v>
      </c>
      <c r="B92" s="8" t="s">
        <v>275</v>
      </c>
      <c r="C92" s="8">
        <v>6</v>
      </c>
      <c r="D92" s="9">
        <v>1</v>
      </c>
      <c r="E92" s="9">
        <v>2</v>
      </c>
      <c r="F92" s="9">
        <v>2</v>
      </c>
      <c r="G92" s="9" t="str">
        <f t="shared" si="5"/>
        <v>N,6,1,2,2</v>
      </c>
      <c r="H92" s="28">
        <f>IF(Pop_Init!C92=OR(1,2),'Indirect Model Parameters'!$C$13,1-'Indirect Model Parameters'!$C$13)*IF(E92=1,1-'Indirect Model Parameters'!$C$11,'Indirect Model Parameters'!$C$11)*IF(F92=1,0.55,0.45)</f>
        <v>5.6250000000000001E-2</v>
      </c>
      <c r="I92" s="29">
        <f>(H92/SUM($H$2:$H$129))*'Indirect Model Parameters'!$C$10</f>
        <v>367.79730281977959</v>
      </c>
    </row>
    <row r="93" spans="1:9" ht="48" x14ac:dyDescent="0.2">
      <c r="A93" s="1" t="str">
        <f t="shared" si="4"/>
        <v>Population in TB compartment  Active with  Multidrug-resistant (MDR-TB) in HIV compartment  PLHIV not on ART, CD4&gt;200 and Female</v>
      </c>
      <c r="B93" s="8" t="s">
        <v>275</v>
      </c>
      <c r="C93" s="8">
        <v>6</v>
      </c>
      <c r="D93" s="9">
        <v>2</v>
      </c>
      <c r="E93" s="9">
        <v>2</v>
      </c>
      <c r="F93" s="9">
        <v>2</v>
      </c>
      <c r="G93" s="9" t="str">
        <f t="shared" si="5"/>
        <v>N,6,2,2,2</v>
      </c>
      <c r="H93" s="28">
        <f>IF(Pop_Init!C93=OR(1,2),'Indirect Model Parameters'!$C$13,1-'Indirect Model Parameters'!$C$13)*IF(E93=1,1-'Indirect Model Parameters'!$C$11,'Indirect Model Parameters'!$C$11)*IF(F93=1,0.55,0.45)</f>
        <v>5.6250000000000001E-2</v>
      </c>
      <c r="I93" s="29">
        <f>(H93/SUM($H$2:$H$129))*'Indirect Model Parameters'!$C$10</f>
        <v>367.79730281977959</v>
      </c>
    </row>
    <row r="94" spans="1:9" ht="48" x14ac:dyDescent="0.2">
      <c r="A94" s="1" t="str">
        <f t="shared" si="4"/>
        <v>Population in TB compartment  Recovered/Treated with Drug-susceptible (DS) in HIV compartment  PLHIV not on ART, CD4&gt;200 and Female</v>
      </c>
      <c r="B94" s="8" t="s">
        <v>275</v>
      </c>
      <c r="C94" s="8">
        <v>7</v>
      </c>
      <c r="D94" s="9">
        <v>1</v>
      </c>
      <c r="E94" s="9">
        <v>2</v>
      </c>
      <c r="F94" s="9">
        <v>2</v>
      </c>
      <c r="G94" s="9" t="str">
        <f t="shared" si="5"/>
        <v>N,7,1,2,2</v>
      </c>
      <c r="H94" s="28">
        <f>IF(Pop_Init!C94=OR(1,2),'Indirect Model Parameters'!$C$13,1-'Indirect Model Parameters'!$C$13)*IF(E94=1,1-'Indirect Model Parameters'!$C$11,'Indirect Model Parameters'!$C$11)*IF(F94=1,0.55,0.45)</f>
        <v>5.6250000000000001E-2</v>
      </c>
      <c r="I94" s="29">
        <f>(H94/SUM($H$2:$H$129))*'Indirect Model Parameters'!$C$10</f>
        <v>367.79730281977959</v>
      </c>
    </row>
    <row r="95" spans="1:9" ht="48" x14ac:dyDescent="0.2">
      <c r="A95" s="1" t="str">
        <f t="shared" si="4"/>
        <v>Population in TB compartment  Recovered/Treated with  Multidrug-resistant (MDR-TB) in HIV compartment  PLHIV not on ART, CD4&gt;200 and Female</v>
      </c>
      <c r="B95" s="8" t="s">
        <v>275</v>
      </c>
      <c r="C95" s="8">
        <v>7</v>
      </c>
      <c r="D95" s="9">
        <v>2</v>
      </c>
      <c r="E95" s="9">
        <v>2</v>
      </c>
      <c r="F95" s="9">
        <v>2</v>
      </c>
      <c r="G95" s="9" t="str">
        <f t="shared" si="5"/>
        <v>N,7,2,2,2</v>
      </c>
      <c r="H95" s="28">
        <f>IF(Pop_Init!C95=OR(1,2),'Indirect Model Parameters'!$C$13,1-'Indirect Model Parameters'!$C$13)*IF(E95=1,1-'Indirect Model Parameters'!$C$11,'Indirect Model Parameters'!$C$11)*IF(F95=1,0.55,0.45)</f>
        <v>5.6250000000000001E-2</v>
      </c>
      <c r="I95" s="29">
        <f>(H95/SUM($H$2:$H$129))*'Indirect Model Parameters'!$C$10</f>
        <v>367.79730281977959</v>
      </c>
    </row>
    <row r="96" spans="1:9" ht="48" x14ac:dyDescent="0.2">
      <c r="A96" s="1" t="str">
        <f t="shared" si="4"/>
        <v>Population in TB compartment  LTBI, after IPT with Drug-susceptible (DS) in HIV compartment  PLHIV not on ART, CD4&gt;200 and Female</v>
      </c>
      <c r="B96" s="8" t="s">
        <v>275</v>
      </c>
      <c r="C96" s="8">
        <v>8</v>
      </c>
      <c r="D96" s="9">
        <v>1</v>
      </c>
      <c r="E96" s="9">
        <v>2</v>
      </c>
      <c r="F96" s="9">
        <v>2</v>
      </c>
      <c r="G96" s="9" t="str">
        <f t="shared" si="5"/>
        <v>N,8,1,2,2</v>
      </c>
      <c r="H96" s="28">
        <f>IF(Pop_Init!C96=OR(1,2),'Indirect Model Parameters'!$C$13,1-'Indirect Model Parameters'!$C$13)*IF(E96=1,1-'Indirect Model Parameters'!$C$11,'Indirect Model Parameters'!$C$11)*IF(F96=1,0.55,0.45)</f>
        <v>5.6250000000000001E-2</v>
      </c>
      <c r="I96" s="29">
        <f>(H96/SUM($H$2:$H$129))*'Indirect Model Parameters'!$C$10</f>
        <v>367.79730281977959</v>
      </c>
    </row>
    <row r="97" spans="1:9" ht="48" x14ac:dyDescent="0.2">
      <c r="A97" s="1" t="str">
        <f t="shared" si="4"/>
        <v>Population in TB compartment  LTBI, after IPT with  Multidrug-resistant (MDR-TB) in HIV compartment  PLHIV not on ART, CD4&gt;200 and Female</v>
      </c>
      <c r="B97" s="8" t="s">
        <v>275</v>
      </c>
      <c r="C97" s="8">
        <v>8</v>
      </c>
      <c r="D97" s="9">
        <v>2</v>
      </c>
      <c r="E97" s="9">
        <v>2</v>
      </c>
      <c r="F97" s="9">
        <v>2</v>
      </c>
      <c r="G97" s="9" t="str">
        <f t="shared" si="5"/>
        <v>N,8,2,2,2</v>
      </c>
      <c r="H97" s="28">
        <f>IF(Pop_Init!C97=OR(1,2),'Indirect Model Parameters'!$C$13,1-'Indirect Model Parameters'!$C$13)*IF(E97=1,1-'Indirect Model Parameters'!$C$11,'Indirect Model Parameters'!$C$11)*IF(F97=1,0.55,0.45)</f>
        <v>5.6250000000000001E-2</v>
      </c>
      <c r="I97" s="29">
        <f>(H97/SUM($H$2:$H$129))*'Indirect Model Parameters'!$C$10</f>
        <v>367.79730281977959</v>
      </c>
    </row>
    <row r="98" spans="1:9" ht="48" x14ac:dyDescent="0.2">
      <c r="A98" s="1" t="str">
        <f t="shared" ref="A98:A129" si="6">CONCATENATE("Population in TB compartment ",VLOOKUP(C98,TB_SET,2), " with ", VLOOKUP(D98,R_SET,2), " in HIV compartment ", VLOOKUP(E98,HIV_SET,2), " and ", VLOOKUP(F98, G_SET,2))</f>
        <v>Population in TB compartment  Uninfected, not on IPT with Drug-susceptible (DS) in HIV compartment  PLHIV not on ART, CD4≤200 and Female</v>
      </c>
      <c r="B98" s="8" t="s">
        <v>275</v>
      </c>
      <c r="C98" s="8">
        <v>1</v>
      </c>
      <c r="D98" s="9">
        <v>1</v>
      </c>
      <c r="E98" s="9">
        <v>3</v>
      </c>
      <c r="F98" s="9">
        <v>2</v>
      </c>
      <c r="G98" s="9" t="str">
        <f t="shared" ref="G98:G129" si="7">CONCATENATE( B98, IF(B98&lt;&gt;"",",",""), C98, IF(C98&lt;&gt;"",",",""),  D98, IF(D98&lt;&gt;"",",",""),  E98, IF(F98&lt;&gt;"",",",""), F98,)</f>
        <v>N,1,1,3,2</v>
      </c>
      <c r="H98" s="28">
        <f>IF(Pop_Init!C98=OR(1,2),'Indirect Model Parameters'!$C$13,1-'Indirect Model Parameters'!$C$13)*IF(E98=1,1-'Indirect Model Parameters'!$C$11,'Indirect Model Parameters'!$C$11)*IF(F98=1,0.55,0.45)</f>
        <v>5.6250000000000001E-2</v>
      </c>
      <c r="I98" s="29">
        <f>(H98/SUM($H$2:$H$129))*'Indirect Model Parameters'!$C$10</f>
        <v>367.79730281977959</v>
      </c>
    </row>
    <row r="99" spans="1:9" ht="48" x14ac:dyDescent="0.2">
      <c r="A99" s="1" t="str">
        <f t="shared" si="6"/>
        <v>Population in TB compartment  Uninfected, on IPT with  Multidrug-resistant (MDR-TB) in HIV compartment  HIV-negative and Female</v>
      </c>
      <c r="B99" s="8" t="s">
        <v>275</v>
      </c>
      <c r="C99" s="8">
        <v>2</v>
      </c>
      <c r="D99" s="9">
        <v>2</v>
      </c>
      <c r="E99" s="9">
        <v>1</v>
      </c>
      <c r="F99" s="9">
        <v>2</v>
      </c>
      <c r="G99" s="9" t="str">
        <f t="shared" si="7"/>
        <v>N,2,2,1,2</v>
      </c>
      <c r="H99" s="28">
        <v>0</v>
      </c>
      <c r="I99" s="29">
        <f>(H99/SUM($H$2:$H$129))*'Indirect Model Parameters'!$C$10</f>
        <v>0</v>
      </c>
    </row>
    <row r="100" spans="1:9" ht="48" x14ac:dyDescent="0.2">
      <c r="A100" s="1" t="str">
        <f t="shared" si="6"/>
        <v>Population in TB compartment  Uninfected, on IPT with Drug-susceptible (DS) in HIV compartment  PLHIV not on ART, CD4≤200 and Female</v>
      </c>
      <c r="B100" s="8" t="s">
        <v>275</v>
      </c>
      <c r="C100" s="8">
        <v>2</v>
      </c>
      <c r="D100" s="9">
        <v>1</v>
      </c>
      <c r="E100" s="9">
        <v>3</v>
      </c>
      <c r="F100" s="9">
        <v>2</v>
      </c>
      <c r="G100" s="9" t="str">
        <f t="shared" si="7"/>
        <v>N,2,1,3,2</v>
      </c>
      <c r="H100" s="28">
        <f>IF(Pop_Init!C100=OR(1,2),'Indirect Model Parameters'!$C$13,1-'Indirect Model Parameters'!$C$13)*IF(E100=1,1-'Indirect Model Parameters'!$C$11,'Indirect Model Parameters'!$C$11)*IF(F100=1,0.55,0.45)</f>
        <v>5.6250000000000001E-2</v>
      </c>
      <c r="I100" s="29">
        <f>(H100/SUM($H$2:$H$129))*'Indirect Model Parameters'!$C$10</f>
        <v>367.79730281977959</v>
      </c>
    </row>
    <row r="101" spans="1:9" ht="48" x14ac:dyDescent="0.2">
      <c r="A101" s="1" t="str">
        <f t="shared" si="6"/>
        <v>Population in TB compartment  Uninfected, on IPT with  Multidrug-resistant (MDR-TB) in HIV compartment  PLHIV not on ART, CD4&gt;200 and Female</v>
      </c>
      <c r="B101" s="8" t="s">
        <v>275</v>
      </c>
      <c r="C101" s="8">
        <v>2</v>
      </c>
      <c r="D101" s="9">
        <v>2</v>
      </c>
      <c r="E101" s="9">
        <v>2</v>
      </c>
      <c r="F101" s="9">
        <v>2</v>
      </c>
      <c r="G101" s="9" t="str">
        <f t="shared" si="7"/>
        <v>N,2,2,2,2</v>
      </c>
      <c r="H101" s="28">
        <v>0</v>
      </c>
      <c r="I101" s="29">
        <f>(H101/SUM($H$2:$H$129))*'Indirect Model Parameters'!$C$10</f>
        <v>0</v>
      </c>
    </row>
    <row r="102" spans="1:9" ht="48" x14ac:dyDescent="0.2">
      <c r="A102" s="1" t="str">
        <f t="shared" si="6"/>
        <v>Population in TB compartment  LTBI, infected recently (at risk for rapid progression) with Drug-susceptible (DS) in HIV compartment  PLHIV not on ART, CD4≤200 and Female</v>
      </c>
      <c r="B102" s="8" t="s">
        <v>275</v>
      </c>
      <c r="C102" s="8">
        <v>3</v>
      </c>
      <c r="D102" s="9">
        <v>1</v>
      </c>
      <c r="E102" s="9">
        <v>3</v>
      </c>
      <c r="F102" s="9">
        <v>2</v>
      </c>
      <c r="G102" s="9" t="str">
        <f t="shared" si="7"/>
        <v>N,3,1,3,2</v>
      </c>
      <c r="H102" s="28">
        <f>IF(Pop_Init!C102=OR(1,2),'Indirect Model Parameters'!$C$13,1-'Indirect Model Parameters'!$C$13)*IF(E102=1,1-'Indirect Model Parameters'!$C$11,'Indirect Model Parameters'!$C$11)*IF(F102=1,0.55,0.45)</f>
        <v>5.6250000000000001E-2</v>
      </c>
      <c r="I102" s="29">
        <f>(H102/SUM($H$2:$H$129))*'Indirect Model Parameters'!$C$10</f>
        <v>367.79730281977959</v>
      </c>
    </row>
    <row r="103" spans="1:9" ht="48" x14ac:dyDescent="0.2">
      <c r="A103" s="1" t="str">
        <f t="shared" si="6"/>
        <v>Population in TB compartment  LTBI, infected recently (at risk for rapid progression) with  Multidrug-resistant (MDR-TB) in HIV compartment  PLHIV not on ART, CD4≤200 and Female</v>
      </c>
      <c r="B103" s="8" t="s">
        <v>275</v>
      </c>
      <c r="C103" s="8">
        <v>3</v>
      </c>
      <c r="D103" s="9">
        <v>2</v>
      </c>
      <c r="E103" s="9">
        <v>3</v>
      </c>
      <c r="F103" s="9">
        <v>2</v>
      </c>
      <c r="G103" s="9" t="str">
        <f t="shared" si="7"/>
        <v>N,3,2,3,2</v>
      </c>
      <c r="H103" s="28">
        <f>IF(Pop_Init!C103=OR(1,2),'Indirect Model Parameters'!$C$13,1-'Indirect Model Parameters'!$C$13)*IF(E103=1,1-'Indirect Model Parameters'!$C$11,'Indirect Model Parameters'!$C$11)*IF(F103=1,0.55,0.45)</f>
        <v>5.6250000000000001E-2</v>
      </c>
      <c r="I103" s="29">
        <f>(H103/SUM($H$2:$H$129))*'Indirect Model Parameters'!$C$10</f>
        <v>367.79730281977959</v>
      </c>
    </row>
    <row r="104" spans="1:9" ht="48" x14ac:dyDescent="0.2">
      <c r="A104" s="1" t="str">
        <f t="shared" si="6"/>
        <v>Population in TB compartment  LTBI, infected remotely with Drug-susceptible (DS) in HIV compartment  PLHIV not on ART, CD4≤200 and Female</v>
      </c>
      <c r="B104" s="8" t="s">
        <v>275</v>
      </c>
      <c r="C104" s="8">
        <v>4</v>
      </c>
      <c r="D104" s="9">
        <v>1</v>
      </c>
      <c r="E104" s="9">
        <v>3</v>
      </c>
      <c r="F104" s="9">
        <v>2</v>
      </c>
      <c r="G104" s="9" t="str">
        <f t="shared" si="7"/>
        <v>N,4,1,3,2</v>
      </c>
      <c r="H104" s="28">
        <f>IF(Pop_Init!C104=OR(1,2),'Indirect Model Parameters'!$C$13,1-'Indirect Model Parameters'!$C$13)*IF(E104=1,1-'Indirect Model Parameters'!$C$11,'Indirect Model Parameters'!$C$11)*IF(F104=1,0.55,0.45)</f>
        <v>5.6250000000000001E-2</v>
      </c>
      <c r="I104" s="29">
        <f>(H104/SUM($H$2:$H$129))*'Indirect Model Parameters'!$C$10</f>
        <v>367.79730281977959</v>
      </c>
    </row>
    <row r="105" spans="1:9" ht="48" x14ac:dyDescent="0.2">
      <c r="A105" s="1" t="str">
        <f t="shared" si="6"/>
        <v>Population in TB compartment  LTBI, infected remotely with  Multidrug-resistant (MDR-TB) in HIV compartment  PLHIV not on ART, CD4≤200 and Female</v>
      </c>
      <c r="B105" s="8" t="s">
        <v>275</v>
      </c>
      <c r="C105" s="8">
        <v>4</v>
      </c>
      <c r="D105" s="9">
        <v>2</v>
      </c>
      <c r="E105" s="9">
        <v>3</v>
      </c>
      <c r="F105" s="9">
        <v>2</v>
      </c>
      <c r="G105" s="9" t="str">
        <f t="shared" si="7"/>
        <v>N,4,2,3,2</v>
      </c>
      <c r="H105" s="28">
        <f>IF(Pop_Init!C105=OR(1,2),'Indirect Model Parameters'!$C$13,1-'Indirect Model Parameters'!$C$13)*IF(E105=1,1-'Indirect Model Parameters'!$C$11,'Indirect Model Parameters'!$C$11)*IF(F105=1,0.55,0.45)</f>
        <v>5.6250000000000001E-2</v>
      </c>
      <c r="I105" s="29">
        <f>(H105/SUM($H$2:$H$129))*'Indirect Model Parameters'!$C$10</f>
        <v>367.79730281977959</v>
      </c>
    </row>
    <row r="106" spans="1:9" ht="32" x14ac:dyDescent="0.2">
      <c r="A106" s="1" t="str">
        <f t="shared" si="6"/>
        <v>Population in TB compartment  LTBI, on IPT with Drug-susceptible (DS) in HIV compartment  PLHIV not on ART, CD4≤200 and Female</v>
      </c>
      <c r="B106" s="8" t="s">
        <v>275</v>
      </c>
      <c r="C106" s="8">
        <v>5</v>
      </c>
      <c r="D106" s="9">
        <v>1</v>
      </c>
      <c r="E106" s="9">
        <v>3</v>
      </c>
      <c r="F106" s="9">
        <v>2</v>
      </c>
      <c r="G106" s="9" t="str">
        <f t="shared" si="7"/>
        <v>N,5,1,3,2</v>
      </c>
      <c r="H106" s="28">
        <f>IF(Pop_Init!C106=OR(1,2),'Indirect Model Parameters'!$C$13,1-'Indirect Model Parameters'!$C$13)*IF(E106=1,1-'Indirect Model Parameters'!$C$11,'Indirect Model Parameters'!$C$11)*IF(F106=1,0.55,0.45)</f>
        <v>5.6250000000000001E-2</v>
      </c>
      <c r="I106" s="29">
        <f>(H106/SUM($H$2:$H$129))*'Indirect Model Parameters'!$C$10</f>
        <v>367.79730281977959</v>
      </c>
    </row>
    <row r="107" spans="1:9" ht="48" x14ac:dyDescent="0.2">
      <c r="A107" s="1" t="str">
        <f t="shared" si="6"/>
        <v>Population in TB compartment  LTBI, on IPT with  Multidrug-resistant (MDR-TB) in HIV compartment  PLHIV not on ART, CD4≤200 and Female</v>
      </c>
      <c r="B107" s="8" t="s">
        <v>275</v>
      </c>
      <c r="C107" s="8">
        <v>5</v>
      </c>
      <c r="D107" s="9">
        <v>2</v>
      </c>
      <c r="E107" s="9">
        <v>3</v>
      </c>
      <c r="F107" s="9">
        <v>2</v>
      </c>
      <c r="G107" s="9" t="str">
        <f t="shared" si="7"/>
        <v>N,5,2,3,2</v>
      </c>
      <c r="H107" s="28">
        <f>IF(Pop_Init!C107=OR(1,2),'Indirect Model Parameters'!$C$13,1-'Indirect Model Parameters'!$C$13)*IF(E107=1,1-'Indirect Model Parameters'!$C$11,'Indirect Model Parameters'!$C$11)*IF(F107=1,0.55,0.45)</f>
        <v>5.6250000000000001E-2</v>
      </c>
      <c r="I107" s="29">
        <f>(H107/SUM($H$2:$H$129))*'Indirect Model Parameters'!$C$10</f>
        <v>367.79730281977959</v>
      </c>
    </row>
    <row r="108" spans="1:9" ht="32" x14ac:dyDescent="0.2">
      <c r="A108" s="1" t="str">
        <f t="shared" si="6"/>
        <v>Population in TB compartment  Active with Drug-susceptible (DS) in HIV compartment  PLHIV not on ART, CD4≤200 and Female</v>
      </c>
      <c r="B108" s="8" t="s">
        <v>275</v>
      </c>
      <c r="C108" s="8">
        <v>6</v>
      </c>
      <c r="D108" s="9">
        <v>1</v>
      </c>
      <c r="E108" s="9">
        <v>3</v>
      </c>
      <c r="F108" s="9">
        <v>2</v>
      </c>
      <c r="G108" s="9" t="str">
        <f t="shared" si="7"/>
        <v>N,6,1,3,2</v>
      </c>
      <c r="H108" s="28">
        <f>IF(Pop_Init!C108=OR(1,2),'Indirect Model Parameters'!$C$13,1-'Indirect Model Parameters'!$C$13)*IF(E108=1,1-'Indirect Model Parameters'!$C$11,'Indirect Model Parameters'!$C$11)*IF(F108=1,0.55,0.45)</f>
        <v>5.6250000000000001E-2</v>
      </c>
      <c r="I108" s="29">
        <f>(H108/SUM($H$2:$H$129))*'Indirect Model Parameters'!$C$10</f>
        <v>367.79730281977959</v>
      </c>
    </row>
    <row r="109" spans="1:9" ht="48" x14ac:dyDescent="0.2">
      <c r="A109" s="1" t="str">
        <f t="shared" si="6"/>
        <v>Population in TB compartment  Active with  Multidrug-resistant (MDR-TB) in HIV compartment  PLHIV not on ART, CD4≤200 and Female</v>
      </c>
      <c r="B109" s="8" t="s">
        <v>275</v>
      </c>
      <c r="C109" s="8">
        <v>6</v>
      </c>
      <c r="D109" s="9">
        <v>2</v>
      </c>
      <c r="E109" s="9">
        <v>3</v>
      </c>
      <c r="F109" s="9">
        <v>2</v>
      </c>
      <c r="G109" s="9" t="str">
        <f t="shared" si="7"/>
        <v>N,6,2,3,2</v>
      </c>
      <c r="H109" s="28">
        <f>IF(Pop_Init!C109=OR(1,2),'Indirect Model Parameters'!$C$13,1-'Indirect Model Parameters'!$C$13)*IF(E109=1,1-'Indirect Model Parameters'!$C$11,'Indirect Model Parameters'!$C$11)*IF(F109=1,0.55,0.45)</f>
        <v>5.6250000000000001E-2</v>
      </c>
      <c r="I109" s="29">
        <f>(H109/SUM($H$2:$H$129))*'Indirect Model Parameters'!$C$10</f>
        <v>367.79730281977959</v>
      </c>
    </row>
    <row r="110" spans="1:9" ht="48" x14ac:dyDescent="0.2">
      <c r="A110" s="1" t="str">
        <f t="shared" si="6"/>
        <v>Population in TB compartment  Recovered/Treated with Drug-susceptible (DS) in HIV compartment  PLHIV not on ART, CD4≤200 and Female</v>
      </c>
      <c r="B110" s="8" t="s">
        <v>275</v>
      </c>
      <c r="C110" s="8">
        <v>7</v>
      </c>
      <c r="D110" s="9">
        <v>1</v>
      </c>
      <c r="E110" s="9">
        <v>3</v>
      </c>
      <c r="F110" s="9">
        <v>2</v>
      </c>
      <c r="G110" s="9" t="str">
        <f t="shared" si="7"/>
        <v>N,7,1,3,2</v>
      </c>
      <c r="H110" s="28">
        <f>IF(Pop_Init!C110=OR(1,2),'Indirect Model Parameters'!$C$13,1-'Indirect Model Parameters'!$C$13)*IF(E110=1,1-'Indirect Model Parameters'!$C$11,'Indirect Model Parameters'!$C$11)*IF(F110=1,0.55,0.45)</f>
        <v>5.6250000000000001E-2</v>
      </c>
      <c r="I110" s="29">
        <f>(H110/SUM($H$2:$H$129))*'Indirect Model Parameters'!$C$10</f>
        <v>367.79730281977959</v>
      </c>
    </row>
    <row r="111" spans="1:9" ht="48" x14ac:dyDescent="0.2">
      <c r="A111" s="1" t="str">
        <f t="shared" si="6"/>
        <v>Population in TB compartment  Recovered/Treated with  Multidrug-resistant (MDR-TB) in HIV compartment  PLHIV not on ART, CD4≤200 and Female</v>
      </c>
      <c r="B111" s="8" t="s">
        <v>275</v>
      </c>
      <c r="C111" s="8">
        <v>7</v>
      </c>
      <c r="D111" s="9">
        <v>2</v>
      </c>
      <c r="E111" s="9">
        <v>3</v>
      </c>
      <c r="F111" s="9">
        <v>2</v>
      </c>
      <c r="G111" s="9" t="str">
        <f t="shared" si="7"/>
        <v>N,7,2,3,2</v>
      </c>
      <c r="H111" s="28">
        <f>IF(Pop_Init!C111=OR(1,2),'Indirect Model Parameters'!$C$13,1-'Indirect Model Parameters'!$C$13)*IF(E111=1,1-'Indirect Model Parameters'!$C$11,'Indirect Model Parameters'!$C$11)*IF(F111=1,0.55,0.45)</f>
        <v>5.6250000000000001E-2</v>
      </c>
      <c r="I111" s="29">
        <f>(H111/SUM($H$2:$H$129))*'Indirect Model Parameters'!$C$10</f>
        <v>367.79730281977959</v>
      </c>
    </row>
    <row r="112" spans="1:9" ht="48" x14ac:dyDescent="0.2">
      <c r="A112" s="1" t="str">
        <f t="shared" si="6"/>
        <v>Population in TB compartment  LTBI, after IPT with Drug-susceptible (DS) in HIV compartment  PLHIV not on ART, CD4≤200 and Female</v>
      </c>
      <c r="B112" s="8" t="s">
        <v>275</v>
      </c>
      <c r="C112" s="8">
        <v>8</v>
      </c>
      <c r="D112" s="9">
        <v>1</v>
      </c>
      <c r="E112" s="9">
        <v>3</v>
      </c>
      <c r="F112" s="9">
        <v>2</v>
      </c>
      <c r="G112" s="9" t="str">
        <f t="shared" si="7"/>
        <v>N,8,1,3,2</v>
      </c>
      <c r="H112" s="28">
        <f>IF(Pop_Init!C112=OR(1,2),'Indirect Model Parameters'!$C$13,1-'Indirect Model Parameters'!$C$13)*IF(E112=1,1-'Indirect Model Parameters'!$C$11,'Indirect Model Parameters'!$C$11)*IF(F112=1,0.55,0.45)</f>
        <v>5.6250000000000001E-2</v>
      </c>
      <c r="I112" s="29">
        <f>(H112/SUM($H$2:$H$129))*'Indirect Model Parameters'!$C$10</f>
        <v>367.79730281977959</v>
      </c>
    </row>
    <row r="113" spans="1:9" ht="48" x14ac:dyDescent="0.2">
      <c r="A113" s="1" t="str">
        <f t="shared" si="6"/>
        <v>Population in TB compartment  LTBI, after IPT with  Multidrug-resistant (MDR-TB) in HIV compartment  PLHIV not on ART, CD4≤200 and Female</v>
      </c>
      <c r="B113" s="8" t="s">
        <v>275</v>
      </c>
      <c r="C113" s="8">
        <v>8</v>
      </c>
      <c r="D113" s="9">
        <v>2</v>
      </c>
      <c r="E113" s="9">
        <v>3</v>
      </c>
      <c r="F113" s="9">
        <v>2</v>
      </c>
      <c r="G113" s="9" t="str">
        <f t="shared" si="7"/>
        <v>N,8,2,3,2</v>
      </c>
      <c r="H113" s="28">
        <f>IF(Pop_Init!C113=OR(1,2),'Indirect Model Parameters'!$C$13,1-'Indirect Model Parameters'!$C$13)*IF(E113=1,1-'Indirect Model Parameters'!$C$11,'Indirect Model Parameters'!$C$11)*IF(F113=1,0.55,0.45)</f>
        <v>5.6250000000000001E-2</v>
      </c>
      <c r="I113" s="29">
        <f>(H113/SUM($H$2:$H$129))*'Indirect Model Parameters'!$C$10</f>
        <v>367.79730281977959</v>
      </c>
    </row>
    <row r="114" spans="1:9" ht="48" x14ac:dyDescent="0.2">
      <c r="A114" s="1" t="str">
        <f t="shared" si="6"/>
        <v>Population in TB compartment  Uninfected, not on IPT with Drug-susceptible (DS) in HIV compartment  PLHIV and on ART and Female</v>
      </c>
      <c r="B114" s="8" t="s">
        <v>275</v>
      </c>
      <c r="C114" s="8">
        <v>1</v>
      </c>
      <c r="D114" s="9">
        <v>1</v>
      </c>
      <c r="E114" s="9">
        <v>4</v>
      </c>
      <c r="F114" s="9">
        <v>2</v>
      </c>
      <c r="G114" s="9" t="str">
        <f t="shared" si="7"/>
        <v>N,1,1,4,2</v>
      </c>
      <c r="H114" s="28">
        <f>IF(Pop_Init!C114=OR(1,2),'Indirect Model Parameters'!$C$13,1-'Indirect Model Parameters'!$C$13)*IF(E114=1,1-'Indirect Model Parameters'!$C$11,'Indirect Model Parameters'!$C$11)*IF(F114=1,0.55,0.45)</f>
        <v>5.6250000000000001E-2</v>
      </c>
      <c r="I114" s="29">
        <f>(H114/SUM($H$2:$H$129))*'Indirect Model Parameters'!$C$10</f>
        <v>367.79730281977959</v>
      </c>
    </row>
    <row r="115" spans="1:9" ht="48" x14ac:dyDescent="0.2">
      <c r="A115" s="1" t="str">
        <f t="shared" si="6"/>
        <v>Population in TB compartment  Uninfected, on IPT with  Multidrug-resistant (MDR-TB) in HIV compartment  PLHIV not on ART, CD4≤200 and Female</v>
      </c>
      <c r="B115" s="8" t="s">
        <v>275</v>
      </c>
      <c r="C115" s="8">
        <v>2</v>
      </c>
      <c r="D115" s="9">
        <v>2</v>
      </c>
      <c r="E115" s="9">
        <v>3</v>
      </c>
      <c r="F115" s="9">
        <v>2</v>
      </c>
      <c r="G115" s="9" t="str">
        <f t="shared" si="7"/>
        <v>N,2,2,3,2</v>
      </c>
      <c r="H115" s="28">
        <v>0</v>
      </c>
      <c r="I115" s="29">
        <f>(H115/SUM($H$2:$H$129))*'Indirect Model Parameters'!$C$10</f>
        <v>0</v>
      </c>
    </row>
    <row r="116" spans="1:9" ht="48" x14ac:dyDescent="0.2">
      <c r="A116" s="1" t="str">
        <f t="shared" si="6"/>
        <v>Population in TB compartment  Uninfected, on IPT with Drug-susceptible (DS) in HIV compartment  PLHIV and on ART and Female</v>
      </c>
      <c r="B116" s="8" t="s">
        <v>275</v>
      </c>
      <c r="C116" s="8">
        <v>2</v>
      </c>
      <c r="D116" s="9">
        <v>1</v>
      </c>
      <c r="E116" s="9">
        <v>4</v>
      </c>
      <c r="F116" s="9">
        <v>2</v>
      </c>
      <c r="G116" s="9" t="str">
        <f t="shared" si="7"/>
        <v>N,2,1,4,2</v>
      </c>
      <c r="H116" s="28">
        <f>IF(Pop_Init!C116=OR(1,2),'Indirect Model Parameters'!$C$13,1-'Indirect Model Parameters'!$C$13)*IF(E116=1,1-'Indirect Model Parameters'!$C$11,'Indirect Model Parameters'!$C$11)*IF(F116=1,0.55,0.45)</f>
        <v>5.6250000000000001E-2</v>
      </c>
      <c r="I116" s="29">
        <f>(H116/SUM($H$2:$H$129))*'Indirect Model Parameters'!$C$10</f>
        <v>367.79730281977959</v>
      </c>
    </row>
    <row r="117" spans="1:9" ht="48" x14ac:dyDescent="0.2">
      <c r="A117" s="1" t="str">
        <f t="shared" si="6"/>
        <v>Population in TB compartment  Uninfected, on IPT with  Multidrug-resistant (MDR-TB) in HIV compartment  PLHIV and on ART and Female</v>
      </c>
      <c r="B117" s="8" t="s">
        <v>275</v>
      </c>
      <c r="C117" s="8">
        <v>2</v>
      </c>
      <c r="D117" s="9">
        <v>2</v>
      </c>
      <c r="E117" s="9">
        <v>4</v>
      </c>
      <c r="F117" s="9">
        <v>2</v>
      </c>
      <c r="G117" s="9" t="str">
        <f t="shared" si="7"/>
        <v>N,2,2,4,2</v>
      </c>
      <c r="H117" s="28">
        <v>0</v>
      </c>
      <c r="I117" s="29">
        <f>(H117/SUM($H$2:$H$129))*'Indirect Model Parameters'!$C$10</f>
        <v>0</v>
      </c>
    </row>
    <row r="118" spans="1:9" ht="48" x14ac:dyDescent="0.2">
      <c r="A118" s="1" t="str">
        <f t="shared" si="6"/>
        <v>Population in TB compartment  LTBI, infected recently (at risk for rapid progression) with Drug-susceptible (DS) in HIV compartment  PLHIV and on ART and Female</v>
      </c>
      <c r="B118" s="8" t="s">
        <v>275</v>
      </c>
      <c r="C118" s="8">
        <v>3</v>
      </c>
      <c r="D118" s="9">
        <v>1</v>
      </c>
      <c r="E118" s="9">
        <v>4</v>
      </c>
      <c r="F118" s="9">
        <v>2</v>
      </c>
      <c r="G118" s="9" t="str">
        <f t="shared" si="7"/>
        <v>N,3,1,4,2</v>
      </c>
      <c r="H118" s="28">
        <f>IF(Pop_Init!C118=OR(1,2),'Indirect Model Parameters'!$C$13,1-'Indirect Model Parameters'!$C$13)*IF(E118=1,1-'Indirect Model Parameters'!$C$11,'Indirect Model Parameters'!$C$11)*IF(F118=1,0.55,0.45)</f>
        <v>5.6250000000000001E-2</v>
      </c>
      <c r="I118" s="29">
        <f>(H118/SUM($H$2:$H$129))*'Indirect Model Parameters'!$C$10</f>
        <v>367.79730281977959</v>
      </c>
    </row>
    <row r="119" spans="1:9" ht="48" x14ac:dyDescent="0.2">
      <c r="A119" s="1" t="str">
        <f t="shared" si="6"/>
        <v>Population in TB compartment  LTBI, infected recently (at risk for rapid progression) with  Multidrug-resistant (MDR-TB) in HIV compartment  PLHIV and on ART and Female</v>
      </c>
      <c r="B119" s="8" t="s">
        <v>275</v>
      </c>
      <c r="C119" s="8">
        <v>3</v>
      </c>
      <c r="D119" s="9">
        <v>2</v>
      </c>
      <c r="E119" s="9">
        <v>4</v>
      </c>
      <c r="F119" s="9">
        <v>2</v>
      </c>
      <c r="G119" s="9" t="str">
        <f t="shared" si="7"/>
        <v>N,3,2,4,2</v>
      </c>
      <c r="H119" s="28">
        <f>IF(Pop_Init!C119=OR(1,2),'Indirect Model Parameters'!$C$13,1-'Indirect Model Parameters'!$C$13)*IF(E119=1,1-'Indirect Model Parameters'!$C$11,'Indirect Model Parameters'!$C$11)*IF(F119=1,0.55,0.45)</f>
        <v>5.6250000000000001E-2</v>
      </c>
      <c r="I119" s="29">
        <f>(H119/SUM($H$2:$H$129))*'Indirect Model Parameters'!$C$10</f>
        <v>367.79730281977959</v>
      </c>
    </row>
    <row r="120" spans="1:9" ht="48" x14ac:dyDescent="0.2">
      <c r="A120" s="1" t="str">
        <f t="shared" si="6"/>
        <v>Population in TB compartment  LTBI, infected remotely with Drug-susceptible (DS) in HIV compartment  PLHIV and on ART and Female</v>
      </c>
      <c r="B120" s="8" t="s">
        <v>275</v>
      </c>
      <c r="C120" s="8">
        <v>4</v>
      </c>
      <c r="D120" s="9">
        <v>1</v>
      </c>
      <c r="E120" s="9">
        <v>4</v>
      </c>
      <c r="F120" s="9">
        <v>2</v>
      </c>
      <c r="G120" s="9" t="str">
        <f t="shared" si="7"/>
        <v>N,4,1,4,2</v>
      </c>
      <c r="H120" s="28">
        <f>IF(Pop_Init!C120=OR(1,2),'Indirect Model Parameters'!$C$13,1-'Indirect Model Parameters'!$C$13)*IF(E120=1,1-'Indirect Model Parameters'!$C$11,'Indirect Model Parameters'!$C$11)*IF(F120=1,0.55,0.45)</f>
        <v>5.6250000000000001E-2</v>
      </c>
      <c r="I120" s="29">
        <f>(H120/SUM($H$2:$H$129))*'Indirect Model Parameters'!$C$10</f>
        <v>367.79730281977959</v>
      </c>
    </row>
    <row r="121" spans="1:9" ht="48" x14ac:dyDescent="0.2">
      <c r="A121" s="1" t="str">
        <f t="shared" si="6"/>
        <v>Population in TB compartment  LTBI, infected remotely with  Multidrug-resistant (MDR-TB) in HIV compartment  PLHIV and on ART and Female</v>
      </c>
      <c r="B121" s="8" t="s">
        <v>275</v>
      </c>
      <c r="C121" s="8">
        <v>4</v>
      </c>
      <c r="D121" s="9">
        <v>2</v>
      </c>
      <c r="E121" s="9">
        <v>4</v>
      </c>
      <c r="F121" s="9">
        <v>2</v>
      </c>
      <c r="G121" s="9" t="str">
        <f t="shared" si="7"/>
        <v>N,4,2,4,2</v>
      </c>
      <c r="H121" s="28">
        <f>IF(Pop_Init!C121=OR(1,2),'Indirect Model Parameters'!$C$13,1-'Indirect Model Parameters'!$C$13)*IF(E121=1,1-'Indirect Model Parameters'!$C$11,'Indirect Model Parameters'!$C$11)*IF(F121=1,0.55,0.45)</f>
        <v>5.6250000000000001E-2</v>
      </c>
      <c r="I121" s="29">
        <f>(H121/SUM($H$2:$H$129))*'Indirect Model Parameters'!$C$10</f>
        <v>367.79730281977959</v>
      </c>
    </row>
    <row r="122" spans="1:9" ht="32" x14ac:dyDescent="0.2">
      <c r="A122" s="1" t="str">
        <f t="shared" si="6"/>
        <v>Population in TB compartment  LTBI, on IPT with Drug-susceptible (DS) in HIV compartment  PLHIV and on ART and Female</v>
      </c>
      <c r="B122" s="8" t="s">
        <v>275</v>
      </c>
      <c r="C122" s="8">
        <v>5</v>
      </c>
      <c r="D122" s="9">
        <v>1</v>
      </c>
      <c r="E122" s="9">
        <v>4</v>
      </c>
      <c r="F122" s="9">
        <v>2</v>
      </c>
      <c r="G122" s="9" t="str">
        <f t="shared" si="7"/>
        <v>N,5,1,4,2</v>
      </c>
      <c r="H122" s="28">
        <f>IF(Pop_Init!C122=OR(1,2),'Indirect Model Parameters'!$C$13,1-'Indirect Model Parameters'!$C$13)*IF(E122=1,1-'Indirect Model Parameters'!$C$11,'Indirect Model Parameters'!$C$11)*IF(F122=1,0.55,0.45)</f>
        <v>5.6250000000000001E-2</v>
      </c>
      <c r="I122" s="29">
        <f>(H122/SUM($H$2:$H$129))*'Indirect Model Parameters'!$C$10</f>
        <v>367.79730281977959</v>
      </c>
    </row>
    <row r="123" spans="1:9" ht="48" x14ac:dyDescent="0.2">
      <c r="A123" s="1" t="str">
        <f t="shared" si="6"/>
        <v>Population in TB compartment  LTBI, on IPT with  Multidrug-resistant (MDR-TB) in HIV compartment  PLHIV and on ART and Female</v>
      </c>
      <c r="B123" s="8" t="s">
        <v>275</v>
      </c>
      <c r="C123" s="8">
        <v>5</v>
      </c>
      <c r="D123" s="9">
        <v>2</v>
      </c>
      <c r="E123" s="9">
        <v>4</v>
      </c>
      <c r="F123" s="9">
        <v>2</v>
      </c>
      <c r="G123" s="9" t="str">
        <f t="shared" si="7"/>
        <v>N,5,2,4,2</v>
      </c>
      <c r="H123" s="28">
        <f>IF(Pop_Init!C123=OR(1,2),'Indirect Model Parameters'!$C$13,1-'Indirect Model Parameters'!$C$13)*IF(E123=1,1-'Indirect Model Parameters'!$C$11,'Indirect Model Parameters'!$C$11)*IF(F123=1,0.55,0.45)</f>
        <v>5.6250000000000001E-2</v>
      </c>
      <c r="I123" s="29">
        <f>(H123/SUM($H$2:$H$129))*'Indirect Model Parameters'!$C$10</f>
        <v>367.79730281977959</v>
      </c>
    </row>
    <row r="124" spans="1:9" ht="32" x14ac:dyDescent="0.2">
      <c r="A124" s="1" t="str">
        <f t="shared" si="6"/>
        <v>Population in TB compartment  Active with Drug-susceptible (DS) in HIV compartment  PLHIV and on ART and Female</v>
      </c>
      <c r="B124" s="8" t="s">
        <v>275</v>
      </c>
      <c r="C124" s="8">
        <v>6</v>
      </c>
      <c r="D124" s="9">
        <v>1</v>
      </c>
      <c r="E124" s="9">
        <v>4</v>
      </c>
      <c r="F124" s="9">
        <v>2</v>
      </c>
      <c r="G124" s="9" t="str">
        <f t="shared" si="7"/>
        <v>N,6,1,4,2</v>
      </c>
      <c r="H124" s="28">
        <f>IF(Pop_Init!C124=OR(1,2),'Indirect Model Parameters'!$C$13,1-'Indirect Model Parameters'!$C$13)*IF(E124=1,1-'Indirect Model Parameters'!$C$11,'Indirect Model Parameters'!$C$11)*IF(F124=1,0.55,0.45)</f>
        <v>5.6250000000000001E-2</v>
      </c>
      <c r="I124" s="29">
        <f>(H124/SUM($H$2:$H$129))*'Indirect Model Parameters'!$C$10</f>
        <v>367.79730281977959</v>
      </c>
    </row>
    <row r="125" spans="1:9" ht="32" x14ac:dyDescent="0.2">
      <c r="A125" s="1" t="str">
        <f t="shared" si="6"/>
        <v>Population in TB compartment  Active with  Multidrug-resistant (MDR-TB) in HIV compartment  PLHIV and on ART and Female</v>
      </c>
      <c r="B125" s="8" t="s">
        <v>275</v>
      </c>
      <c r="C125" s="8">
        <v>6</v>
      </c>
      <c r="D125" s="9">
        <v>2</v>
      </c>
      <c r="E125" s="9">
        <v>4</v>
      </c>
      <c r="F125" s="9">
        <v>2</v>
      </c>
      <c r="G125" s="9" t="str">
        <f t="shared" si="7"/>
        <v>N,6,2,4,2</v>
      </c>
      <c r="H125" s="28">
        <f>IF(Pop_Init!C125=OR(1,2),'Indirect Model Parameters'!$C$13,1-'Indirect Model Parameters'!$C$13)*IF(E125=1,1-'Indirect Model Parameters'!$C$11,'Indirect Model Parameters'!$C$11)*IF(F125=1,0.55,0.45)</f>
        <v>5.6250000000000001E-2</v>
      </c>
      <c r="I125" s="29">
        <f>(H125/SUM($H$2:$H$129))*'Indirect Model Parameters'!$C$10</f>
        <v>367.79730281977959</v>
      </c>
    </row>
    <row r="126" spans="1:9" ht="48" x14ac:dyDescent="0.2">
      <c r="A126" s="1" t="str">
        <f t="shared" si="6"/>
        <v>Population in TB compartment  Recovered/Treated with Drug-susceptible (DS) in HIV compartment  PLHIV and on ART and Female</v>
      </c>
      <c r="B126" s="8" t="s">
        <v>275</v>
      </c>
      <c r="C126" s="8">
        <v>7</v>
      </c>
      <c r="D126" s="9">
        <v>1</v>
      </c>
      <c r="E126" s="9">
        <v>4</v>
      </c>
      <c r="F126" s="9">
        <v>2</v>
      </c>
      <c r="G126" s="9" t="str">
        <f t="shared" si="7"/>
        <v>N,7,1,4,2</v>
      </c>
      <c r="H126" s="28">
        <f>IF(Pop_Init!C126=OR(1,2),'Indirect Model Parameters'!$C$13,1-'Indirect Model Parameters'!$C$13)*IF(E126=1,1-'Indirect Model Parameters'!$C$11,'Indirect Model Parameters'!$C$11)*IF(F126=1,0.55,0.45)</f>
        <v>5.6250000000000001E-2</v>
      </c>
      <c r="I126" s="29">
        <f>(H126/SUM($H$2:$H$129))*'Indirect Model Parameters'!$C$10</f>
        <v>367.79730281977959</v>
      </c>
    </row>
    <row r="127" spans="1:9" ht="48" x14ac:dyDescent="0.2">
      <c r="A127" s="1" t="str">
        <f t="shared" si="6"/>
        <v>Population in TB compartment  Recovered/Treated with  Multidrug-resistant (MDR-TB) in HIV compartment  PLHIV and on ART and Female</v>
      </c>
      <c r="B127" s="8" t="s">
        <v>275</v>
      </c>
      <c r="C127" s="8">
        <v>7</v>
      </c>
      <c r="D127" s="9">
        <v>2</v>
      </c>
      <c r="E127" s="9">
        <v>4</v>
      </c>
      <c r="F127" s="9">
        <v>2</v>
      </c>
      <c r="G127" s="9" t="str">
        <f t="shared" si="7"/>
        <v>N,7,2,4,2</v>
      </c>
      <c r="H127" s="28">
        <f>IF(Pop_Init!C127=OR(1,2),'Indirect Model Parameters'!$C$13,1-'Indirect Model Parameters'!$C$13)*IF(E127=1,1-'Indirect Model Parameters'!$C$11,'Indirect Model Parameters'!$C$11)*IF(F127=1,0.55,0.45)</f>
        <v>5.6250000000000001E-2</v>
      </c>
      <c r="I127" s="29">
        <f>(H127/SUM($H$2:$H$129))*'Indirect Model Parameters'!$C$10</f>
        <v>367.79730281977959</v>
      </c>
    </row>
    <row r="128" spans="1:9" ht="48" x14ac:dyDescent="0.2">
      <c r="A128" s="1" t="str">
        <f t="shared" si="6"/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 t="shared" si="7"/>
        <v>N,8,1,4,2</v>
      </c>
      <c r="H128" s="28">
        <f>IF(Pop_Init!C128=OR(1,2),'Indirect Model Parameters'!$C$13,1-'Indirect Model Parameters'!$C$13)*IF(E128=1,1-'Indirect Model Parameters'!$C$11,'Indirect Model Parameters'!$C$11)*IF(F128=1,0.55,0.45)</f>
        <v>5.6250000000000001E-2</v>
      </c>
      <c r="I128" s="29">
        <f>(H128/SUM($H$2:$H$129))*'Indirect Model Parameters'!$C$10</f>
        <v>367.79730281977959</v>
      </c>
    </row>
    <row r="129" spans="1:9" ht="48" x14ac:dyDescent="0.2">
      <c r="A129" s="1" t="str">
        <f t="shared" si="6"/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 t="shared" si="7"/>
        <v>N,8,2,4,2</v>
      </c>
      <c r="H129" s="28">
        <f>IF(Pop_Init!C129=OR(1,2),'Indirect Model Parameters'!$C$13,1-'Indirect Model Parameters'!$C$13)*IF(E129=1,1-'Indirect Model Parameters'!$C$11,'Indirect Model Parameters'!$C$11)*IF(F129=1,0.55,0.45)</f>
        <v>5.6250000000000001E-2</v>
      </c>
      <c r="I129" s="29">
        <f>(H129/SUM($H$2:$H$129))*'Indirect Model Parameters'!$C$10</f>
        <v>367.79730281977959</v>
      </c>
    </row>
    <row r="130" spans="1:9" x14ac:dyDescent="0.2">
      <c r="B130" s="8"/>
      <c r="C130" s="8"/>
    </row>
    <row r="131" spans="1:9" x14ac:dyDescent="0.2">
      <c r="B131" s="8"/>
      <c r="C131" s="8"/>
    </row>
    <row r="132" spans="1:9" x14ac:dyDescent="0.2">
      <c r="B132" s="8"/>
      <c r="C132" s="8"/>
    </row>
    <row r="133" spans="1:9" x14ac:dyDescent="0.2">
      <c r="B133" s="8"/>
      <c r="C133" s="8"/>
    </row>
    <row r="134" spans="1:9" x14ac:dyDescent="0.2">
      <c r="B134" s="8"/>
      <c r="C134" s="8"/>
    </row>
    <row r="135" spans="1:9" x14ac:dyDescent="0.2">
      <c r="B135" s="8"/>
      <c r="C135" s="8"/>
    </row>
    <row r="136" spans="1:9" x14ac:dyDescent="0.2">
      <c r="B136" s="8"/>
      <c r="C136" s="8"/>
    </row>
    <row r="137" spans="1:9" x14ac:dyDescent="0.2">
      <c r="B137" s="8"/>
      <c r="C137" s="8"/>
    </row>
    <row r="138" spans="1:9" x14ac:dyDescent="0.2">
      <c r="B138" s="8"/>
      <c r="C138" s="8"/>
    </row>
    <row r="139" spans="1:9" x14ac:dyDescent="0.2">
      <c r="B139" s="8"/>
      <c r="C139" s="8"/>
    </row>
    <row r="140" spans="1:9" x14ac:dyDescent="0.2">
      <c r="B140" s="8"/>
      <c r="C140" s="8"/>
    </row>
    <row r="141" spans="1:9" x14ac:dyDescent="0.2">
      <c r="B141" s="8"/>
      <c r="C141" s="8"/>
    </row>
    <row r="142" spans="1:9" x14ac:dyDescent="0.2">
      <c r="B142" s="8"/>
      <c r="C142" s="8"/>
    </row>
    <row r="143" spans="1:9" x14ac:dyDescent="0.2">
      <c r="B143" s="8"/>
      <c r="C143" s="8"/>
    </row>
    <row r="144" spans="1:9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L129">
    <sortCondition ref="F2:F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8.83203125" defaultRowHeight="15" x14ac:dyDescent="0.2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 x14ac:dyDescent="0.2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 x14ac:dyDescent="0.2">
      <c r="A2" s="18" t="s">
        <v>237</v>
      </c>
      <c r="B2" s="1" t="s">
        <v>238</v>
      </c>
      <c r="C2" s="19">
        <v>1</v>
      </c>
    </row>
    <row r="3" spans="1:8" ht="51" x14ac:dyDescent="0.2">
      <c r="A3" s="18" t="s">
        <v>239</v>
      </c>
      <c r="B3" s="1" t="s">
        <v>240</v>
      </c>
      <c r="C3" s="19">
        <v>1.1000000000000001</v>
      </c>
    </row>
    <row r="4" spans="1:8" ht="51" x14ac:dyDescent="0.2">
      <c r="A4" s="18" t="s">
        <v>241</v>
      </c>
      <c r="B4" s="1" t="s">
        <v>242</v>
      </c>
      <c r="C4" s="19">
        <v>1</v>
      </c>
    </row>
    <row r="5" spans="1:8" ht="42.75" customHeight="1" x14ac:dyDescent="0.2">
      <c r="A5" s="18" t="s">
        <v>243</v>
      </c>
      <c r="B5" s="1" t="s">
        <v>244</v>
      </c>
      <c r="C5" s="1">
        <v>1.1000000000000001</v>
      </c>
    </row>
    <row r="6" spans="1:8" ht="39" customHeight="1" x14ac:dyDescent="0.2">
      <c r="A6" s="18" t="s">
        <v>243</v>
      </c>
      <c r="B6" s="1" t="s">
        <v>245</v>
      </c>
      <c r="C6" s="1">
        <v>1.1000000000000001</v>
      </c>
    </row>
    <row r="7" spans="1:8" ht="35.25" customHeight="1" x14ac:dyDescent="0.2">
      <c r="A7" s="18" t="s">
        <v>243</v>
      </c>
      <c r="B7" s="1" t="s">
        <v>246</v>
      </c>
      <c r="C7" s="1">
        <v>1.2</v>
      </c>
    </row>
    <row r="8" spans="1:8" ht="38.25" customHeight="1" x14ac:dyDescent="0.2">
      <c r="A8" s="18" t="s">
        <v>243</v>
      </c>
      <c r="B8" s="1" t="s">
        <v>247</v>
      </c>
      <c r="C8" s="1">
        <v>1.2</v>
      </c>
    </row>
    <row r="9" spans="1:8" ht="17" x14ac:dyDescent="0.2">
      <c r="A9" s="18" t="s">
        <v>248</v>
      </c>
      <c r="B9" s="1" t="s">
        <v>249</v>
      </c>
      <c r="C9" s="1">
        <v>1</v>
      </c>
    </row>
    <row r="10" spans="1:8" ht="17" x14ac:dyDescent="0.2">
      <c r="A10" s="25" t="s">
        <v>277</v>
      </c>
      <c r="C10" s="26">
        <v>100000</v>
      </c>
    </row>
    <row r="11" spans="1:8" ht="17" x14ac:dyDescent="0.2">
      <c r="A11" s="25" t="s">
        <v>278</v>
      </c>
      <c r="C11" s="1">
        <v>0.25</v>
      </c>
    </row>
    <row r="12" spans="1:8" ht="17" x14ac:dyDescent="0.2">
      <c r="A12" s="25" t="s">
        <v>279</v>
      </c>
      <c r="C12" s="1">
        <v>0.55000000000000004</v>
      </c>
    </row>
    <row r="13" spans="1:8" ht="17" x14ac:dyDescent="0.2">
      <c r="A13" s="25" t="s">
        <v>280</v>
      </c>
      <c r="C13" s="1">
        <v>0.5</v>
      </c>
    </row>
    <row r="14" spans="1:8" ht="17" x14ac:dyDescent="0.2">
      <c r="A14" s="27" t="s">
        <v>282</v>
      </c>
      <c r="C14" s="1">
        <v>0.01</v>
      </c>
    </row>
    <row r="15" spans="1:8" ht="17" x14ac:dyDescent="0.2">
      <c r="A15" s="27" t="s">
        <v>283</v>
      </c>
    </row>
    <row r="16" spans="1:8" ht="16" x14ac:dyDescent="0.2">
      <c r="A16" s="18"/>
    </row>
    <row r="17" spans="1:1" ht="16" x14ac:dyDescent="0.2">
      <c r="A17" s="18"/>
    </row>
    <row r="18" spans="1:1" ht="16" x14ac:dyDescent="0.2">
      <c r="A18" s="18"/>
    </row>
    <row r="19" spans="1:1" ht="16" x14ac:dyDescent="0.2">
      <c r="A19" s="18"/>
    </row>
    <row r="20" spans="1:1" ht="16" x14ac:dyDescent="0.2">
      <c r="A20" s="18"/>
    </row>
    <row r="21" spans="1:1" ht="16" x14ac:dyDescent="0.2">
      <c r="A21" s="18"/>
    </row>
    <row r="22" spans="1:1" ht="16" x14ac:dyDescent="0.2">
      <c r="A22" s="18"/>
    </row>
    <row r="23" spans="1:1" ht="16" x14ac:dyDescent="0.2">
      <c r="A23" s="18"/>
    </row>
    <row r="24" spans="1:1" ht="16" x14ac:dyDescent="0.2">
      <c r="A24" s="18"/>
    </row>
    <row r="25" spans="1:1" ht="16" x14ac:dyDescent="0.2">
      <c r="A25" s="18"/>
    </row>
    <row r="26" spans="1:1" ht="16" x14ac:dyDescent="0.2">
      <c r="A26" s="18"/>
    </row>
    <row r="27" spans="1:1" ht="16" x14ac:dyDescent="0.2">
      <c r="A27" s="18"/>
    </row>
    <row r="28" spans="1:1" ht="16" x14ac:dyDescent="0.2">
      <c r="A28" s="18"/>
    </row>
    <row r="29" spans="1:1" ht="16" x14ac:dyDescent="0.2">
      <c r="A29" s="18"/>
    </row>
    <row r="30" spans="1:1" ht="16" x14ac:dyDescent="0.2">
      <c r="A30" s="18"/>
    </row>
    <row r="31" spans="1:1" ht="16" x14ac:dyDescent="0.2">
      <c r="A31" s="18"/>
    </row>
    <row r="32" spans="1:1" ht="16" x14ac:dyDescent="0.2">
      <c r="A32" s="18"/>
    </row>
    <row r="33" spans="1:1" ht="16" x14ac:dyDescent="0.2">
      <c r="A33" s="18"/>
    </row>
    <row r="34" spans="1:1" ht="16" x14ac:dyDescent="0.2">
      <c r="A34" s="18"/>
    </row>
    <row r="35" spans="1:1" ht="16" x14ac:dyDescent="0.2">
      <c r="A35" s="18"/>
    </row>
    <row r="36" spans="1:1" ht="16" x14ac:dyDescent="0.2">
      <c r="A36" s="18"/>
    </row>
    <row r="37" spans="1:1" ht="16" x14ac:dyDescent="0.2">
      <c r="A37" s="18"/>
    </row>
    <row r="38" spans="1:1" ht="16" x14ac:dyDescent="0.2">
      <c r="A38" s="18"/>
    </row>
    <row r="39" spans="1:1" ht="16" x14ac:dyDescent="0.2">
      <c r="A39" s="18"/>
    </row>
    <row r="40" spans="1:1" ht="16" x14ac:dyDescent="0.2">
      <c r="A40" s="18"/>
    </row>
    <row r="41" spans="1:1" ht="16" x14ac:dyDescent="0.2">
      <c r="A41" s="18"/>
    </row>
    <row r="42" spans="1:1" ht="16" x14ac:dyDescent="0.2">
      <c r="A42" s="18"/>
    </row>
    <row r="43" spans="1:1" ht="16" x14ac:dyDescent="0.2">
      <c r="A43" s="18"/>
    </row>
    <row r="44" spans="1:1" ht="16" x14ac:dyDescent="0.2">
      <c r="A44" s="18"/>
    </row>
    <row r="45" spans="1:1" ht="16" x14ac:dyDescent="0.2">
      <c r="A45" s="18"/>
    </row>
    <row r="46" spans="1:1" ht="16" x14ac:dyDescent="0.2">
      <c r="A46" s="18"/>
    </row>
    <row r="47" spans="1:1" ht="16" x14ac:dyDescent="0.2">
      <c r="A47" s="18"/>
    </row>
    <row r="48" spans="1:1" ht="16" x14ac:dyDescent="0.2">
      <c r="A48" s="18"/>
    </row>
    <row r="49" spans="1:1" ht="16" x14ac:dyDescent="0.2">
      <c r="A49" s="18"/>
    </row>
    <row r="50" spans="1:1" ht="16" x14ac:dyDescent="0.2">
      <c r="A50" s="18"/>
    </row>
    <row r="51" spans="1:1" ht="16" x14ac:dyDescent="0.2">
      <c r="A51" s="18"/>
    </row>
    <row r="52" spans="1:1" ht="16" x14ac:dyDescent="0.2">
      <c r="A52" s="18"/>
    </row>
    <row r="53" spans="1:1" ht="16" x14ac:dyDescent="0.2">
      <c r="A53" s="18"/>
    </row>
    <row r="54" spans="1:1" ht="16" x14ac:dyDescent="0.2">
      <c r="A54" s="18"/>
    </row>
    <row r="55" spans="1:1" ht="16" x14ac:dyDescent="0.2">
      <c r="A55" s="18"/>
    </row>
    <row r="56" spans="1:1" ht="16" x14ac:dyDescent="0.2">
      <c r="A56" s="18"/>
    </row>
    <row r="57" spans="1:1" ht="16" x14ac:dyDescent="0.2">
      <c r="A57" s="18"/>
    </row>
    <row r="58" spans="1:1" ht="16" x14ac:dyDescent="0.2">
      <c r="A58" s="18"/>
    </row>
    <row r="59" spans="1:1" ht="16" x14ac:dyDescent="0.2">
      <c r="A59" s="18"/>
    </row>
    <row r="60" spans="1:1" ht="16" x14ac:dyDescent="0.2">
      <c r="A60" s="18"/>
    </row>
    <row r="61" spans="1:1" ht="16" x14ac:dyDescent="0.2">
      <c r="A61" s="18"/>
    </row>
    <row r="62" spans="1:1" ht="16" x14ac:dyDescent="0.2">
      <c r="A62" s="18"/>
    </row>
    <row r="63" spans="1:1" ht="16" x14ac:dyDescent="0.2">
      <c r="A63" s="18"/>
    </row>
    <row r="64" spans="1:1" ht="16" x14ac:dyDescent="0.2">
      <c r="A64" s="18"/>
    </row>
    <row r="65" spans="1:1" ht="16" x14ac:dyDescent="0.2">
      <c r="A65" s="18"/>
    </row>
    <row r="66" spans="1:1" ht="16" x14ac:dyDescent="0.2">
      <c r="A66" s="18"/>
    </row>
    <row r="67" spans="1:1" ht="16" x14ac:dyDescent="0.2">
      <c r="A67" s="18"/>
    </row>
    <row r="68" spans="1:1" ht="16" x14ac:dyDescent="0.2">
      <c r="A68" s="18"/>
    </row>
    <row r="69" spans="1:1" ht="16" x14ac:dyDescent="0.2">
      <c r="A69" s="18"/>
    </row>
    <row r="70" spans="1:1" ht="16" x14ac:dyDescent="0.2">
      <c r="A70" s="18"/>
    </row>
    <row r="71" spans="1:1" ht="16" x14ac:dyDescent="0.2">
      <c r="A71" s="18"/>
    </row>
    <row r="72" spans="1:1" ht="16" x14ac:dyDescent="0.2">
      <c r="A72" s="18"/>
    </row>
    <row r="73" spans="1:1" ht="16" x14ac:dyDescent="0.2">
      <c r="A73" s="18"/>
    </row>
    <row r="74" spans="1:1" ht="16" x14ac:dyDescent="0.2">
      <c r="A74" s="18"/>
    </row>
    <row r="75" spans="1:1" ht="16" x14ac:dyDescent="0.2">
      <c r="A75" s="18"/>
    </row>
    <row r="76" spans="1:1" ht="16" x14ac:dyDescent="0.2">
      <c r="A76" s="18"/>
    </row>
    <row r="77" spans="1:1" ht="16" x14ac:dyDescent="0.2">
      <c r="A77" s="18"/>
    </row>
    <row r="78" spans="1:1" ht="16" x14ac:dyDescent="0.2">
      <c r="A78" s="18"/>
    </row>
    <row r="79" spans="1:1" ht="16" x14ac:dyDescent="0.2">
      <c r="A79" s="18"/>
    </row>
    <row r="80" spans="1:1" ht="16" x14ac:dyDescent="0.2">
      <c r="A80" s="18"/>
    </row>
    <row r="81" spans="1:1" ht="16" x14ac:dyDescent="0.2">
      <c r="A81" s="18"/>
    </row>
    <row r="82" spans="1:1" ht="16" x14ac:dyDescent="0.2">
      <c r="A82" s="18"/>
    </row>
    <row r="83" spans="1:1" ht="16" x14ac:dyDescent="0.2">
      <c r="A83" s="18"/>
    </row>
    <row r="84" spans="1:1" ht="16" x14ac:dyDescent="0.2">
      <c r="A84" s="18"/>
    </row>
    <row r="85" spans="1:1" ht="16" x14ac:dyDescent="0.2">
      <c r="A85" s="18"/>
    </row>
    <row r="86" spans="1:1" ht="16" x14ac:dyDescent="0.2">
      <c r="A86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 x14ac:dyDescent="0.2"/>
  <sheetData>
    <row r="1" spans="1:2" x14ac:dyDescent="0.2">
      <c r="A1" t="s">
        <v>250</v>
      </c>
    </row>
    <row r="2" spans="1:2" x14ac:dyDescent="0.2">
      <c r="A2">
        <v>1</v>
      </c>
      <c r="B2" t="s">
        <v>251</v>
      </c>
    </row>
    <row r="3" spans="1:2" x14ac:dyDescent="0.2">
      <c r="A3">
        <v>2</v>
      </c>
      <c r="B3" t="s">
        <v>252</v>
      </c>
    </row>
    <row r="4" spans="1:2" x14ac:dyDescent="0.2">
      <c r="A4">
        <v>3</v>
      </c>
      <c r="B4" t="s">
        <v>253</v>
      </c>
    </row>
    <row r="5" spans="1:2" x14ac:dyDescent="0.2">
      <c r="A5">
        <v>4</v>
      </c>
      <c r="B5" t="s">
        <v>254</v>
      </c>
    </row>
    <row r="6" spans="1:2" x14ac:dyDescent="0.2">
      <c r="A6">
        <v>5</v>
      </c>
      <c r="B6" t="s">
        <v>255</v>
      </c>
    </row>
    <row r="7" spans="1:2" x14ac:dyDescent="0.2">
      <c r="A7">
        <v>6</v>
      </c>
      <c r="B7" t="s">
        <v>256</v>
      </c>
    </row>
    <row r="8" spans="1:2" x14ac:dyDescent="0.2">
      <c r="A8">
        <v>7</v>
      </c>
      <c r="B8" t="s">
        <v>257</v>
      </c>
    </row>
    <row r="9" spans="1:2" x14ac:dyDescent="0.2">
      <c r="A9">
        <v>8</v>
      </c>
      <c r="B9" t="s">
        <v>258</v>
      </c>
    </row>
    <row r="11" spans="1:2" x14ac:dyDescent="0.2">
      <c r="A11" t="s">
        <v>259</v>
      </c>
    </row>
    <row r="12" spans="1:2" x14ac:dyDescent="0.2">
      <c r="A12">
        <v>1</v>
      </c>
      <c r="B12" t="s">
        <v>260</v>
      </c>
    </row>
    <row r="13" spans="1:2" x14ac:dyDescent="0.2">
      <c r="A13">
        <v>2</v>
      </c>
      <c r="B13" t="s">
        <v>261</v>
      </c>
    </row>
    <row r="15" spans="1:2" x14ac:dyDescent="0.2">
      <c r="A15" t="s">
        <v>262</v>
      </c>
    </row>
    <row r="16" spans="1:2" x14ac:dyDescent="0.2">
      <c r="A16">
        <v>1</v>
      </c>
      <c r="B16" t="s">
        <v>263</v>
      </c>
    </row>
    <row r="17" spans="1:2" x14ac:dyDescent="0.2">
      <c r="A17">
        <v>2</v>
      </c>
      <c r="B17" t="s">
        <v>264</v>
      </c>
    </row>
    <row r="18" spans="1:2" x14ac:dyDescent="0.2">
      <c r="A18">
        <v>3</v>
      </c>
      <c r="B18" t="s">
        <v>265</v>
      </c>
    </row>
    <row r="19" spans="1:2" x14ac:dyDescent="0.2">
      <c r="A19">
        <v>4</v>
      </c>
      <c r="B19" t="s">
        <v>266</v>
      </c>
    </row>
    <row r="21" spans="1:2" x14ac:dyDescent="0.2">
      <c r="A21" t="s">
        <v>267</v>
      </c>
    </row>
    <row r="22" spans="1:2" x14ac:dyDescent="0.2">
      <c r="A22">
        <v>1</v>
      </c>
      <c r="B22" t="s">
        <v>268</v>
      </c>
    </row>
    <row r="23" spans="1:2" x14ac:dyDescent="0.2">
      <c r="A23">
        <v>2</v>
      </c>
      <c r="B23" t="s">
        <v>269</v>
      </c>
    </row>
    <row r="25" spans="1:2" x14ac:dyDescent="0.2">
      <c r="A25" t="s">
        <v>270</v>
      </c>
    </row>
    <row r="26" spans="1:2" x14ac:dyDescent="0.2">
      <c r="A26">
        <v>1</v>
      </c>
      <c r="B26" t="s">
        <v>271</v>
      </c>
    </row>
    <row r="27" spans="1:2" x14ac:dyDescent="0.2">
      <c r="A27">
        <v>2</v>
      </c>
      <c r="B27" t="s">
        <v>272</v>
      </c>
    </row>
    <row r="28" spans="1:2" x14ac:dyDescent="0.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Pop_Init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2020-07-01T16:39:28Z</dcterms:modified>
  <cp:category/>
  <cp:contentStatus/>
</cp:coreProperties>
</file>