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input_parameters/"/>
    </mc:Choice>
  </mc:AlternateContent>
  <xr:revisionPtr revIDLastSave="0" documentId="13_ncr:1_{73C0E46D-D56C-0F49-B2FE-644E2A60ADD2}" xr6:coauthVersionLast="47" xr6:coauthVersionMax="47" xr10:uidLastSave="{00000000-0000-0000-0000-000000000000}"/>
  <bookViews>
    <workbookView xWindow="-38400" yWindow="-1140" windowWidth="38400" windowHeight="21600" xr2:uid="{00000000-000D-0000-FFFF-FFFF00000000}"/>
  </bookViews>
  <sheets>
    <sheet name="model_matched_parameters" sheetId="1" r:id="rId1"/>
    <sheet name="set_ref" sheetId="5" r:id="rId2"/>
  </sheets>
  <definedNames>
    <definedName name="_xlnm._FilterDatabase" localSheetId="0" hidden="1">model_matched_parameters!$A$1:$K$46</definedName>
    <definedName name="Epidemiological_data_point__description">model_matched_parameters!$A$1:$O$42</definedName>
    <definedName name="G_SET">set_ref!$A$21:$B$23</definedName>
    <definedName name="HIV_SET">set_ref!$A$15:$B$19</definedName>
    <definedName name="indirect_model_parameters">#REF!</definedName>
    <definedName name="indirect_model_params">#REF!</definedName>
    <definedName name="model_matched_parameters">model_matched_parameters!$H$1:$I$42</definedName>
    <definedName name="P_SET">set_ref!$A$25:$B$34</definedName>
    <definedName name="R_SET">set_ref!$A$11:$B$13</definedName>
    <definedName name="TB_SET">set_ref!$A$1:$B$9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K9" i="1"/>
  <c r="H9" i="1"/>
  <c r="K43" i="1"/>
  <c r="J43" i="1"/>
  <c r="K37" i="1"/>
  <c r="K38" i="1"/>
  <c r="K39" i="1"/>
  <c r="J37" i="1"/>
  <c r="J38" i="1"/>
  <c r="J39" i="1"/>
  <c r="H36" i="1"/>
  <c r="H37" i="1"/>
  <c r="H38" i="1"/>
  <c r="H39" i="1"/>
  <c r="J35" i="1"/>
  <c r="K35" i="1"/>
  <c r="J34" i="1"/>
  <c r="K34" i="1"/>
  <c r="H34" i="1"/>
  <c r="H35" i="1"/>
  <c r="K30" i="1"/>
  <c r="K31" i="1"/>
  <c r="J30" i="1"/>
  <c r="J31" i="1"/>
  <c r="H30" i="1"/>
  <c r="H31" i="1"/>
  <c r="K24" i="1"/>
  <c r="I27" i="1"/>
  <c r="J27" i="1" s="1"/>
  <c r="I28" i="1"/>
  <c r="J28" i="1" s="1"/>
  <c r="I26" i="1"/>
  <c r="K26" i="1" s="1"/>
  <c r="I25" i="1"/>
  <c r="K25" i="1" s="1"/>
  <c r="J10" i="1"/>
  <c r="K10" i="1"/>
  <c r="K13" i="1"/>
  <c r="J44" i="1"/>
  <c r="K44" i="1"/>
  <c r="J45" i="1"/>
  <c r="K45" i="1"/>
  <c r="J46" i="1"/>
  <c r="K46" i="1"/>
  <c r="H44" i="1"/>
  <c r="H45" i="1"/>
  <c r="H46" i="1"/>
  <c r="H43" i="1"/>
  <c r="J19" i="1"/>
  <c r="K19" i="1"/>
  <c r="J20" i="1"/>
  <c r="K20" i="1"/>
  <c r="J21" i="1"/>
  <c r="K21" i="1"/>
  <c r="J16" i="1"/>
  <c r="K16" i="1"/>
  <c r="J17" i="1"/>
  <c r="K17" i="1"/>
  <c r="J29" i="1"/>
  <c r="K29" i="1"/>
  <c r="K15" i="1"/>
  <c r="J15" i="1"/>
  <c r="J13" i="1"/>
  <c r="K12" i="1"/>
  <c r="J12" i="1"/>
  <c r="K8" i="1"/>
  <c r="J8" i="1"/>
  <c r="K5" i="1"/>
  <c r="K6" i="1"/>
  <c r="K7" i="1"/>
  <c r="J5" i="1"/>
  <c r="J6" i="1"/>
  <c r="J7" i="1"/>
  <c r="H42" i="1"/>
  <c r="H2" i="1"/>
  <c r="H3" i="1"/>
  <c r="H32" i="1"/>
  <c r="H33" i="1"/>
  <c r="H40" i="1"/>
  <c r="H41" i="1"/>
  <c r="H10" i="1"/>
  <c r="H11" i="1"/>
  <c r="H14" i="1"/>
  <c r="H4" i="1"/>
  <c r="H5" i="1"/>
  <c r="H6" i="1"/>
  <c r="H7" i="1"/>
  <c r="H15" i="1"/>
  <c r="H16" i="1"/>
  <c r="H17" i="1"/>
  <c r="H22" i="1"/>
  <c r="H29" i="1"/>
  <c r="H23" i="1"/>
  <c r="H24" i="1"/>
  <c r="H18" i="1"/>
  <c r="H19" i="1"/>
  <c r="H20" i="1"/>
  <c r="H21" i="1"/>
  <c r="H25" i="1"/>
  <c r="H26" i="1"/>
  <c r="H27" i="1"/>
  <c r="H28" i="1"/>
  <c r="H8" i="1"/>
  <c r="H12" i="1"/>
  <c r="H13" i="1"/>
  <c r="K3" i="1"/>
  <c r="K2" i="1"/>
  <c r="J3" i="1"/>
  <c r="J2" i="1"/>
  <c r="K33" i="1"/>
  <c r="J33" i="1"/>
  <c r="J22" i="1"/>
  <c r="J24" i="1"/>
  <c r="J26" i="1" l="1"/>
  <c r="J25" i="1"/>
  <c r="K27" i="1"/>
  <c r="K28" i="1"/>
  <c r="K22" i="1"/>
  <c r="I32" i="1"/>
  <c r="J32" i="1" l="1"/>
  <c r="K32" i="1"/>
  <c r="I42" i="1"/>
</calcChain>
</file>

<file path=xl/sharedStrings.xml><?xml version="1.0" encoding="utf-8"?>
<sst xmlns="http://schemas.openxmlformats.org/spreadsheetml/2006/main" count="287" uniqueCount="121">
  <si>
    <t>Epidemiological data point (description)</t>
  </si>
  <si>
    <t>notation</t>
  </si>
  <si>
    <t>SORT TYPE</t>
  </si>
  <si>
    <t>TB compartment</t>
  </si>
  <si>
    <t>DR compartment</t>
  </si>
  <si>
    <t>HIV compartment</t>
  </si>
  <si>
    <t>G compartment</t>
  </si>
  <si>
    <t>Number of effective contacts per infectious year - male</t>
  </si>
  <si>
    <t>beta</t>
  </si>
  <si>
    <t>TB Mac</t>
  </si>
  <si>
    <t>Number of effective contacts per infectious year - female</t>
  </si>
  <si>
    <t>varepsilon</t>
  </si>
  <si>
    <t>WHO: TB country profile for SA</t>
  </si>
  <si>
    <t>iota</t>
  </si>
  <si>
    <t>Relative transmisibility of TB for HIV -</t>
  </si>
  <si>
    <t>phi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</si>
  <si>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</si>
  <si>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</si>
  <si>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</si>
  <si>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</si>
  <si>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</si>
  <si>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</si>
  <si>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No IPT for people who are HIV-negative.</t>
  </si>
  <si>
    <t>Indicator so that people with MDR cannot move into LTBI after IPT</t>
  </si>
  <si>
    <t>gamma</t>
  </si>
  <si>
    <t>omega</t>
  </si>
  <si>
    <t>pi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</si>
  <si>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</si>
  <si>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</si>
  <si>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</si>
  <si>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</si>
  <si>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</si>
  <si>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</si>
  <si>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</si>
  <si>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</si>
  <si>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</si>
  <si>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</si>
  <si>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</si>
  <si>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</si>
  <si>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</si>
  <si>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</si>
  <si>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</si>
  <si>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</si>
  <si>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</si>
  <si>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</si>
  <si>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</si>
  <si>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</si>
  <si>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</si>
  <si>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</si>
  <si>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</si>
  <si>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</si>
  <si>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</si>
  <si>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</si>
  <si>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</si>
  <si>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</si>
  <si>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</si>
  <si>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</si>
  <si>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</si>
  <si>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Rate of moving off of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</si>
  <si>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</si>
  <si>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Female per year under policy Standard (baseline)</t>
  </si>
  <si>
    <t>Represents an expected 7.72 years for males HIV to move into HIV &lt;= 200</t>
  </si>
  <si>
    <t>Represents an expected 10.25 years for females HIV to move into HIV &lt;= 200</t>
  </si>
  <si>
    <t>PMID: 29223580</t>
  </si>
  <si>
    <t>evaluate populations between 15 and 59 that age out at 60 and age in at 15</t>
  </si>
  <si>
    <t>Assumed</t>
  </si>
  <si>
    <t>PMID: 32551948</t>
  </si>
  <si>
    <t>Huang 2020</t>
  </si>
  <si>
    <t>PUB MED ID: Martinez 32770236, Huang 24368620, Williams 20974976</t>
  </si>
  <si>
    <t>Martinez 2020, Huang 2014, Williams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</si>
  <si>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</si>
  <si>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</si>
  <si>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</si>
  <si>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Base rates of TB progression, relapse</t>
  </si>
  <si>
    <t>Andrews 2012 (.21) - changed to David's (.56)</t>
  </si>
  <si>
    <t>Base rates of TB progression from LTBI after IPT to active</t>
  </si>
  <si>
    <t>6% initation* 6% adherence</t>
  </si>
  <si>
    <t>6% initiation rate, 6%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</si>
  <si>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</si>
  <si>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</si>
  <si>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</si>
  <si>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</si>
  <si>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</si>
  <si>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Increased risk of re-infection after finishing treatment</t>
  </si>
  <si>
    <t>Dynamic parameter based on IPT coverage and adherence</t>
  </si>
  <si>
    <t>model_matched_param</t>
  </si>
  <si>
    <t>value</t>
  </si>
  <si>
    <t>min</t>
  </si>
  <si>
    <t>max</t>
  </si>
  <si>
    <t>calibrated</t>
  </si>
  <si>
    <t>no</t>
  </si>
  <si>
    <t>yes</t>
  </si>
  <si>
    <t>increased risk of mortality for hiv- populations with active TB</t>
  </si>
  <si>
    <t>increased risk of mortality for hiv+, CD4 &gt;= 200 populations with active TB</t>
  </si>
  <si>
    <t>increased risk of mortality for hiv+, CD4 &lt; 200 populations with active TB</t>
  </si>
  <si>
    <t>increased risk of mortality for hiv+, ART populations with active TB</t>
  </si>
  <si>
    <t>Diminished Risk of acquiring latent TB infection while on IPT for those infected with DS TB</t>
  </si>
  <si>
    <t>Diminished Risk of acquiring latent TB infection while on IPT for those infected with MDR TB</t>
  </si>
  <si>
    <t>Reference/Literature/Case Study (not updated) - see manuscript</t>
  </si>
  <si>
    <t>notes - not updated see manuscript</t>
  </si>
  <si>
    <t>Duration of LTBI recently infected period</t>
  </si>
  <si>
    <t>TB progression from TB infected recently to active (HIV-)</t>
  </si>
  <si>
    <t>TB progression from TB infected remotely to active (HIV-)</t>
  </si>
  <si>
    <t>country_specific - needs to be updated</t>
  </si>
  <si>
    <t>Base rates of TB progression from active to recovered/treated (HIV-)</t>
  </si>
  <si>
    <t>HIV incidence factor for males</t>
  </si>
  <si>
    <t>HIV incidence factor for females</t>
  </si>
  <si>
    <t>Non-disease, mortality rates for males factor</t>
  </si>
  <si>
    <t>Non-disease, mortality rates for females factor</t>
  </si>
  <si>
    <t>Increased risk of HIV mortality from causes other than active TB - hiv neg</t>
  </si>
  <si>
    <t>Increased risk of HIV mortality from causes other than active TB - hiv pos cd4 less</t>
  </si>
  <si>
    <t>Increased risk of HIV mortality from causes other than active TB - hiv pos cd4 more</t>
  </si>
  <si>
    <t>Increased risk of HIV mortality from causes other than active TB - hiv pos art</t>
  </si>
  <si>
    <t>eta^baselinefactor</t>
  </si>
  <si>
    <t>Rate of exits from the population due to aging</t>
  </si>
  <si>
    <t>Fraction of new TB infections that are MDR-TB for males</t>
  </si>
  <si>
    <t>x</t>
  </si>
  <si>
    <t>mu.baselinefactor</t>
  </si>
  <si>
    <t>risk.other</t>
  </si>
  <si>
    <t>alpha.out</t>
  </si>
  <si>
    <t>risk.TB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</si>
</sst>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3" fillId="0" borderId="0" xfId="0" applyFont="1"/>
    <xf numFmtId="0" fontId="11" fillId="0" borderId="0" xfId="0" applyFont="1"/>
    <xf numFmtId="0" fontId="14" fillId="0" borderId="0" xfId="0" applyFont="1" applyAlignment="1">
      <alignment horizontal="left" vertical="center" wrapText="1" indent="1"/>
    </xf>
    <xf numFmtId="0" fontId="6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5" fontId="10" fillId="3" borderId="0" xfId="0" applyNumberFormat="1" applyFont="1" applyFill="1" applyAlignment="1">
      <alignment vertical="center" wrapText="1"/>
    </xf>
    <xf numFmtId="165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/>
    </xf>
    <xf numFmtId="0" fontId="1" fillId="0" borderId="0" xfId="0" applyFont="1" applyFill="1" applyAlignment="1">
      <alignment vertical="center" wrapText="1"/>
    </xf>
  </cellXfs>
  <cellStyles count="2">
    <cellStyle name="Normal" xfId="0" builtinId="0"/>
    <cellStyle name="Normal 2" xfId="1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zoomScale="119" zoomScaleNormal="100" workbookViewId="0">
      <pane xSplit="8" ySplit="1" topLeftCell="I31" activePane="bottomRight" state="frozen"/>
      <selection pane="topRight" activeCell="I1" sqref="I1"/>
      <selection pane="bottomLeft" activeCell="A2" sqref="A2"/>
      <selection pane="bottomRight" activeCell="I47" sqref="I47"/>
    </sheetView>
  </sheetViews>
  <sheetFormatPr baseColWidth="10" defaultColWidth="8.83203125" defaultRowHeight="15" x14ac:dyDescent="0.2"/>
  <cols>
    <col min="1" max="1" width="69.33203125" style="7" customWidth="1"/>
    <col min="2" max="3" width="7.83203125" style="5" customWidth="1"/>
    <col min="4" max="4" width="6.83203125" style="5" customWidth="1"/>
    <col min="5" max="5" width="8" style="5" customWidth="1"/>
    <col min="6" max="6" width="6.83203125" style="5" customWidth="1"/>
    <col min="7" max="7" width="9.33203125" style="5" customWidth="1"/>
    <col min="8" max="8" width="22.33203125" style="5" customWidth="1"/>
    <col min="9" max="9" width="19.5" style="29" customWidth="1"/>
    <col min="10" max="11" width="11.6640625" style="5" bestFit="1" customWidth="1"/>
    <col min="12" max="12" width="8.83203125" style="6"/>
    <col min="13" max="13" width="22.83203125" style="5" hidden="1" customWidth="1"/>
    <col min="14" max="14" width="29.33203125" style="7" hidden="1" customWidth="1"/>
    <col min="15" max="15" width="15.5" style="6" hidden="1" customWidth="1"/>
    <col min="16" max="18" width="8.83203125" style="6"/>
    <col min="19" max="19" width="2.1640625" style="6" customWidth="1"/>
    <col min="20" max="20" width="0.1640625" style="6" customWidth="1"/>
    <col min="21" max="21" width="8.83203125" style="6" customWidth="1"/>
    <col min="22" max="16384" width="8.83203125" style="6"/>
  </cols>
  <sheetData>
    <row r="1" spans="1:16" s="3" customFormat="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85</v>
      </c>
      <c r="I1" s="28" t="s">
        <v>86</v>
      </c>
      <c r="J1" s="11" t="s">
        <v>87</v>
      </c>
      <c r="K1" s="10" t="s">
        <v>88</v>
      </c>
      <c r="L1" s="9" t="s">
        <v>89</v>
      </c>
      <c r="M1" s="8" t="s">
        <v>98</v>
      </c>
      <c r="N1" s="8" t="s">
        <v>99</v>
      </c>
      <c r="O1" s="9" t="s">
        <v>103</v>
      </c>
    </row>
    <row r="2" spans="1:16" ht="17" x14ac:dyDescent="0.2">
      <c r="A2" s="12" t="s">
        <v>7</v>
      </c>
      <c r="B2" s="4" t="s">
        <v>8</v>
      </c>
      <c r="C2" s="30">
        <v>1</v>
      </c>
      <c r="D2" s="4"/>
      <c r="G2" s="5">
        <v>1</v>
      </c>
      <c r="H2" s="5" t="str">
        <f t="shared" ref="H2:H46" si="0">CONCATENATE(B2,"_",D2,IF(D2&lt;&gt;"",",",""),E2,IF(E2&lt;&gt;"",",",""),F2,IF(F2&lt;&gt;"",",",""),G2)</f>
        <v>beta_1</v>
      </c>
      <c r="I2" s="24">
        <v>9</v>
      </c>
      <c r="J2" s="5">
        <f>I2*0.75</f>
        <v>6.75</v>
      </c>
      <c r="K2" s="5">
        <f>I2*1.25</f>
        <v>11.25</v>
      </c>
      <c r="L2" s="6" t="s">
        <v>91</v>
      </c>
      <c r="M2" s="14" t="s">
        <v>9</v>
      </c>
      <c r="N2" s="15"/>
      <c r="O2" s="16" t="s">
        <v>91</v>
      </c>
      <c r="P2" s="6" t="s">
        <v>116</v>
      </c>
    </row>
    <row r="3" spans="1:16" ht="17" x14ac:dyDescent="0.2">
      <c r="A3" s="12" t="s">
        <v>10</v>
      </c>
      <c r="B3" s="4" t="s">
        <v>8</v>
      </c>
      <c r="C3" s="30">
        <v>2</v>
      </c>
      <c r="D3" s="4"/>
      <c r="G3" s="5">
        <v>2</v>
      </c>
      <c r="H3" s="5" t="str">
        <f t="shared" si="0"/>
        <v>beta_2</v>
      </c>
      <c r="I3" s="24">
        <v>9</v>
      </c>
      <c r="J3" s="5">
        <f>I3*0.75</f>
        <v>6.75</v>
      </c>
      <c r="K3" s="5">
        <f>I3*1.25</f>
        <v>11.25</v>
      </c>
      <c r="L3" s="6" t="s">
        <v>91</v>
      </c>
      <c r="M3" s="14" t="s">
        <v>9</v>
      </c>
      <c r="N3" s="15"/>
      <c r="O3" s="16" t="s">
        <v>91</v>
      </c>
      <c r="P3" s="6" t="s">
        <v>116</v>
      </c>
    </row>
    <row r="4" spans="1:16" ht="17" x14ac:dyDescent="0.2">
      <c r="A4" s="12" t="s">
        <v>14</v>
      </c>
      <c r="B4" s="4" t="s">
        <v>15</v>
      </c>
      <c r="C4" s="30">
        <v>3</v>
      </c>
      <c r="D4" s="4"/>
      <c r="F4" s="5">
        <v>1</v>
      </c>
      <c r="H4" s="5" t="str">
        <f t="shared" si="0"/>
        <v>phi_1,</v>
      </c>
      <c r="I4" s="24">
        <v>1</v>
      </c>
      <c r="L4" s="6" t="s">
        <v>90</v>
      </c>
      <c r="M4" s="14" t="s">
        <v>65</v>
      </c>
      <c r="N4" s="15"/>
      <c r="O4" s="16" t="s">
        <v>90</v>
      </c>
      <c r="P4" s="6" t="s">
        <v>116</v>
      </c>
    </row>
    <row r="5" spans="1:16" ht="17" x14ac:dyDescent="0.2">
      <c r="A5" s="12" t="s">
        <v>16</v>
      </c>
      <c r="B5" s="4" t="s">
        <v>15</v>
      </c>
      <c r="C5" s="30">
        <v>4</v>
      </c>
      <c r="D5" s="4"/>
      <c r="F5" s="5">
        <v>2</v>
      </c>
      <c r="H5" s="5" t="str">
        <f t="shared" si="0"/>
        <v>phi_2,</v>
      </c>
      <c r="I5" s="24">
        <v>0.9</v>
      </c>
      <c r="J5" s="5">
        <f t="shared" ref="J5:J10" si="1">I5*0.75</f>
        <v>0.67500000000000004</v>
      </c>
      <c r="K5" s="5">
        <f t="shared" ref="K5:K10" si="2">I5*1.25</f>
        <v>1.125</v>
      </c>
      <c r="L5" s="6" t="s">
        <v>91</v>
      </c>
      <c r="M5" s="14" t="s">
        <v>67</v>
      </c>
      <c r="N5" s="18" t="s">
        <v>66</v>
      </c>
      <c r="O5" s="16" t="s">
        <v>90</v>
      </c>
      <c r="P5" s="6" t="s">
        <v>116</v>
      </c>
    </row>
    <row r="6" spans="1:16" ht="48" x14ac:dyDescent="0.2">
      <c r="A6" s="12" t="s">
        <v>17</v>
      </c>
      <c r="B6" s="4" t="s">
        <v>15</v>
      </c>
      <c r="C6" s="30">
        <v>5</v>
      </c>
      <c r="D6" s="4"/>
      <c r="F6" s="5">
        <v>3</v>
      </c>
      <c r="H6" s="5" t="str">
        <f t="shared" si="0"/>
        <v>phi_3,</v>
      </c>
      <c r="I6" s="24">
        <v>0.9</v>
      </c>
      <c r="J6" s="5">
        <f t="shared" si="1"/>
        <v>0.67500000000000004</v>
      </c>
      <c r="K6" s="5">
        <f t="shared" si="2"/>
        <v>1.125</v>
      </c>
      <c r="L6" s="6" t="s">
        <v>91</v>
      </c>
      <c r="M6" s="14"/>
      <c r="N6" s="15" t="s">
        <v>72</v>
      </c>
      <c r="O6" s="16" t="s">
        <v>90</v>
      </c>
      <c r="P6" s="6" t="s">
        <v>116</v>
      </c>
    </row>
    <row r="7" spans="1:16" ht="51" customHeight="1" x14ac:dyDescent="0.2">
      <c r="A7" s="12" t="s">
        <v>18</v>
      </c>
      <c r="B7" s="4" t="s">
        <v>15</v>
      </c>
      <c r="C7" s="30">
        <v>6</v>
      </c>
      <c r="D7" s="4"/>
      <c r="F7" s="5">
        <v>4</v>
      </c>
      <c r="H7" s="5" t="str">
        <f t="shared" si="0"/>
        <v>phi_4,</v>
      </c>
      <c r="I7" s="24">
        <v>0.9</v>
      </c>
      <c r="J7" s="5">
        <f t="shared" si="1"/>
        <v>0.67500000000000004</v>
      </c>
      <c r="K7" s="5">
        <f t="shared" si="2"/>
        <v>1.125</v>
      </c>
      <c r="L7" s="6" t="s">
        <v>91</v>
      </c>
      <c r="M7" s="14" t="s">
        <v>69</v>
      </c>
      <c r="N7" s="15" t="s">
        <v>68</v>
      </c>
      <c r="O7" s="16" t="s">
        <v>90</v>
      </c>
      <c r="P7" s="6" t="s">
        <v>116</v>
      </c>
    </row>
    <row r="8" spans="1:16" ht="51" customHeight="1" x14ac:dyDescent="0.2">
      <c r="A8" s="31" t="s">
        <v>115</v>
      </c>
      <c r="B8" s="4" t="s">
        <v>11</v>
      </c>
      <c r="C8" s="30">
        <v>7</v>
      </c>
      <c r="D8" s="4"/>
      <c r="G8" s="5">
        <v>1</v>
      </c>
      <c r="H8" s="5" t="str">
        <f t="shared" si="0"/>
        <v>varepsilon_1</v>
      </c>
      <c r="I8" s="24">
        <v>3.6999999999999998E-2</v>
      </c>
      <c r="J8" s="5">
        <f t="shared" si="1"/>
        <v>2.7749999999999997E-2</v>
      </c>
      <c r="K8" s="5">
        <f t="shared" si="2"/>
        <v>4.6249999999999999E-2</v>
      </c>
      <c r="L8" s="6" t="s">
        <v>91</v>
      </c>
      <c r="M8" s="14" t="s">
        <v>69</v>
      </c>
      <c r="N8" s="15" t="s">
        <v>68</v>
      </c>
      <c r="O8" s="16" t="s">
        <v>90</v>
      </c>
      <c r="P8" s="6" t="s">
        <v>116</v>
      </c>
    </row>
    <row r="9" spans="1:16" ht="51" customHeight="1" x14ac:dyDescent="0.2">
      <c r="A9" s="31" t="s">
        <v>115</v>
      </c>
      <c r="B9" s="4" t="s">
        <v>11</v>
      </c>
      <c r="C9" s="30">
        <v>8</v>
      </c>
      <c r="D9" s="4"/>
      <c r="G9" s="5">
        <v>2</v>
      </c>
      <c r="H9" s="5" t="str">
        <f t="shared" si="0"/>
        <v>varepsilon_2</v>
      </c>
      <c r="I9" s="24">
        <v>3.6999999999999998E-2</v>
      </c>
      <c r="J9" s="5">
        <f t="shared" si="1"/>
        <v>2.7749999999999997E-2</v>
      </c>
      <c r="K9" s="5">
        <f t="shared" si="2"/>
        <v>4.6249999999999999E-2</v>
      </c>
      <c r="L9" s="6" t="s">
        <v>91</v>
      </c>
      <c r="M9" s="14"/>
      <c r="N9" s="15"/>
      <c r="O9" s="16"/>
      <c r="P9" s="6" t="s">
        <v>116</v>
      </c>
    </row>
    <row r="10" spans="1:16" ht="51" customHeight="1" x14ac:dyDescent="0.2">
      <c r="A10" s="26" t="s">
        <v>96</v>
      </c>
      <c r="B10" s="4" t="s">
        <v>13</v>
      </c>
      <c r="C10" s="30">
        <v>9</v>
      </c>
      <c r="D10" s="4"/>
      <c r="E10" s="5">
        <v>1</v>
      </c>
      <c r="H10" s="5" t="str">
        <f t="shared" si="0"/>
        <v>iota_1,</v>
      </c>
      <c r="I10" s="27">
        <v>0.67</v>
      </c>
      <c r="J10" s="5">
        <f t="shared" si="1"/>
        <v>0.50250000000000006</v>
      </c>
      <c r="K10" s="5">
        <f t="shared" si="2"/>
        <v>0.83750000000000002</v>
      </c>
      <c r="L10" s="6" t="s">
        <v>91</v>
      </c>
      <c r="M10" s="14" t="s">
        <v>69</v>
      </c>
      <c r="N10" s="15" t="s">
        <v>68</v>
      </c>
      <c r="O10" s="16" t="s">
        <v>90</v>
      </c>
      <c r="P10" s="6" t="s">
        <v>116</v>
      </c>
    </row>
    <row r="11" spans="1:16" ht="51" customHeight="1" x14ac:dyDescent="0.2">
      <c r="A11" s="26" t="s">
        <v>97</v>
      </c>
      <c r="B11" s="4" t="s">
        <v>13</v>
      </c>
      <c r="C11" s="30">
        <v>10</v>
      </c>
      <c r="D11" s="4"/>
      <c r="E11" s="5">
        <v>2</v>
      </c>
      <c r="H11" s="5" t="str">
        <f t="shared" si="0"/>
        <v>iota_2,</v>
      </c>
      <c r="I11" s="27">
        <v>1</v>
      </c>
      <c r="L11" s="6" t="s">
        <v>90</v>
      </c>
      <c r="M11" s="14" t="s">
        <v>12</v>
      </c>
      <c r="N11" s="15" t="s">
        <v>70</v>
      </c>
      <c r="O11" s="16" t="s">
        <v>90</v>
      </c>
      <c r="P11" s="6" t="s">
        <v>116</v>
      </c>
    </row>
    <row r="12" spans="1:16" ht="51" customHeight="1" x14ac:dyDescent="0.2">
      <c r="A12" s="23" t="s">
        <v>83</v>
      </c>
      <c r="B12" s="4" t="s">
        <v>78</v>
      </c>
      <c r="C12" s="30">
        <v>11</v>
      </c>
      <c r="D12" s="4"/>
      <c r="H12" s="5" t="str">
        <f t="shared" si="0"/>
        <v>xi_</v>
      </c>
      <c r="I12" s="27">
        <v>4</v>
      </c>
      <c r="J12" s="5">
        <f>I12*0.75</f>
        <v>3</v>
      </c>
      <c r="K12" s="5">
        <f>I12*1.25</f>
        <v>5</v>
      </c>
      <c r="L12" s="6" t="s">
        <v>91</v>
      </c>
      <c r="M12" s="14" t="s">
        <v>74</v>
      </c>
      <c r="N12" s="19" t="s">
        <v>71</v>
      </c>
      <c r="O12" s="16" t="s">
        <v>90</v>
      </c>
      <c r="P12" s="6" t="s">
        <v>116</v>
      </c>
    </row>
    <row r="13" spans="1:16" ht="51" customHeight="1" x14ac:dyDescent="0.2">
      <c r="A13" s="12" t="s">
        <v>20</v>
      </c>
      <c r="B13" s="4" t="s">
        <v>21</v>
      </c>
      <c r="C13" s="30">
        <v>12</v>
      </c>
      <c r="D13" s="4"/>
      <c r="H13" s="5" t="str">
        <f t="shared" si="0"/>
        <v>zeta_</v>
      </c>
      <c r="I13" s="27">
        <v>0.4</v>
      </c>
      <c r="J13" s="5">
        <f>I13*0.75</f>
        <v>0.30000000000000004</v>
      </c>
      <c r="K13" s="5">
        <f>I13*(1.25)</f>
        <v>0.5</v>
      </c>
      <c r="L13" s="6" t="s">
        <v>91</v>
      </c>
      <c r="M13" s="14"/>
      <c r="N13" s="15"/>
      <c r="O13" s="16" t="s">
        <v>90</v>
      </c>
      <c r="P13" s="6" t="s">
        <v>116</v>
      </c>
    </row>
    <row r="14" spans="1:16" ht="51" customHeight="1" x14ac:dyDescent="0.2">
      <c r="A14" s="13" t="s">
        <v>58</v>
      </c>
      <c r="B14" s="4" t="s">
        <v>25</v>
      </c>
      <c r="C14" s="30">
        <v>13</v>
      </c>
      <c r="D14" s="4"/>
      <c r="H14" s="5" t="str">
        <f t="shared" si="0"/>
        <v>omega_</v>
      </c>
      <c r="I14" s="24">
        <v>2</v>
      </c>
      <c r="L14" s="6" t="s">
        <v>90</v>
      </c>
      <c r="M14" s="14"/>
      <c r="N14" s="15"/>
      <c r="O14" s="16" t="s">
        <v>90</v>
      </c>
      <c r="P14" s="6" t="s">
        <v>116</v>
      </c>
    </row>
    <row r="15" spans="1:16" ht="51" customHeight="1" x14ac:dyDescent="0.2">
      <c r="A15" s="26" t="s">
        <v>100</v>
      </c>
      <c r="B15" s="4" t="s">
        <v>26</v>
      </c>
      <c r="C15" s="30">
        <v>14</v>
      </c>
      <c r="D15" s="4">
        <v>34</v>
      </c>
      <c r="H15" s="5" t="str">
        <f t="shared" si="0"/>
        <v>pi_34,</v>
      </c>
      <c r="I15" s="25">
        <v>0.5</v>
      </c>
      <c r="J15" s="5">
        <f t="shared" ref="J15:J22" si="3">I15*0.75</f>
        <v>0.375</v>
      </c>
      <c r="K15" s="5">
        <f t="shared" ref="K15:K22" si="4">I15*1.25</f>
        <v>0.625</v>
      </c>
      <c r="L15" s="6" t="s">
        <v>91</v>
      </c>
      <c r="M15" s="5" t="s">
        <v>84</v>
      </c>
      <c r="N15" s="15" t="s">
        <v>22</v>
      </c>
      <c r="O15" s="16" t="s">
        <v>91</v>
      </c>
      <c r="P15" s="6" t="s">
        <v>116</v>
      </c>
    </row>
    <row r="16" spans="1:16" ht="48" x14ac:dyDescent="0.2">
      <c r="A16" s="26" t="s">
        <v>101</v>
      </c>
      <c r="B16" s="4" t="s">
        <v>26</v>
      </c>
      <c r="C16" s="30">
        <v>15</v>
      </c>
      <c r="D16" s="4">
        <v>36</v>
      </c>
      <c r="H16" s="5" t="str">
        <f t="shared" si="0"/>
        <v>pi_36,</v>
      </c>
      <c r="I16" s="25">
        <v>2.5000000000000001E-2</v>
      </c>
      <c r="J16" s="5">
        <f t="shared" si="3"/>
        <v>1.8750000000000003E-2</v>
      </c>
      <c r="K16" s="5">
        <f t="shared" si="4"/>
        <v>3.125E-2</v>
      </c>
      <c r="L16" s="6" t="s">
        <v>91</v>
      </c>
      <c r="M16" s="5" t="s">
        <v>84</v>
      </c>
      <c r="N16" s="15" t="s">
        <v>22</v>
      </c>
      <c r="O16" s="16" t="s">
        <v>91</v>
      </c>
      <c r="P16" s="6" t="s">
        <v>116</v>
      </c>
    </row>
    <row r="17" spans="1:16" ht="48" x14ac:dyDescent="0.2">
      <c r="A17" s="26" t="s">
        <v>102</v>
      </c>
      <c r="B17" s="4" t="s">
        <v>26</v>
      </c>
      <c r="C17" s="30">
        <v>16</v>
      </c>
      <c r="D17" s="4">
        <v>46</v>
      </c>
      <c r="H17" s="5" t="str">
        <f t="shared" si="0"/>
        <v>pi_46,</v>
      </c>
      <c r="I17" s="25">
        <v>1E-3</v>
      </c>
      <c r="J17" s="5">
        <f t="shared" si="3"/>
        <v>7.5000000000000002E-4</v>
      </c>
      <c r="K17" s="5">
        <f t="shared" si="4"/>
        <v>1.25E-3</v>
      </c>
      <c r="L17" s="6" t="s">
        <v>91</v>
      </c>
      <c r="M17" s="5" t="s">
        <v>84</v>
      </c>
      <c r="N17" s="15" t="s">
        <v>77</v>
      </c>
      <c r="O17" s="16" t="s">
        <v>91</v>
      </c>
      <c r="P17" s="6" t="s">
        <v>116</v>
      </c>
    </row>
    <row r="18" spans="1:16" ht="48" x14ac:dyDescent="0.2">
      <c r="A18" s="12" t="s">
        <v>28</v>
      </c>
      <c r="B18" s="4" t="s">
        <v>29</v>
      </c>
      <c r="C18" s="30">
        <v>17</v>
      </c>
      <c r="D18" s="4"/>
      <c r="F18" s="5">
        <v>1</v>
      </c>
      <c r="H18" s="5" t="str">
        <f t="shared" si="0"/>
        <v>theta_1,</v>
      </c>
      <c r="I18" s="24">
        <v>1</v>
      </c>
      <c r="L18" s="6" t="s">
        <v>90</v>
      </c>
      <c r="M18" s="5" t="s">
        <v>84</v>
      </c>
      <c r="N18" s="15" t="s">
        <v>76</v>
      </c>
      <c r="O18" s="16" t="s">
        <v>91</v>
      </c>
      <c r="P18" s="6" t="s">
        <v>116</v>
      </c>
    </row>
    <row r="19" spans="1:16" ht="48" x14ac:dyDescent="0.2">
      <c r="A19" s="12" t="s">
        <v>30</v>
      </c>
      <c r="B19" s="4" t="s">
        <v>29</v>
      </c>
      <c r="C19" s="30">
        <v>18</v>
      </c>
      <c r="D19" s="4"/>
      <c r="F19" s="5">
        <v>2</v>
      </c>
      <c r="H19" s="5" t="str">
        <f t="shared" si="0"/>
        <v>theta_2,</v>
      </c>
      <c r="I19" s="24">
        <v>8</v>
      </c>
      <c r="J19" s="5">
        <f t="shared" si="3"/>
        <v>6</v>
      </c>
      <c r="K19" s="5">
        <f t="shared" si="4"/>
        <v>10</v>
      </c>
      <c r="L19" s="6" t="s">
        <v>91</v>
      </c>
      <c r="M19" s="5" t="s">
        <v>84</v>
      </c>
      <c r="N19" s="15"/>
      <c r="O19" s="16" t="s">
        <v>91</v>
      </c>
      <c r="P19" s="6" t="s">
        <v>116</v>
      </c>
    </row>
    <row r="20" spans="1:16" ht="48" x14ac:dyDescent="0.2">
      <c r="A20" s="12" t="s">
        <v>31</v>
      </c>
      <c r="B20" s="4" t="s">
        <v>29</v>
      </c>
      <c r="C20" s="30">
        <v>19</v>
      </c>
      <c r="D20" s="4"/>
      <c r="F20" s="5">
        <v>3</v>
      </c>
      <c r="H20" s="5" t="str">
        <f t="shared" si="0"/>
        <v>theta_3,</v>
      </c>
      <c r="I20" s="24">
        <v>15</v>
      </c>
      <c r="J20" s="5">
        <f t="shared" si="3"/>
        <v>11.25</v>
      </c>
      <c r="K20" s="5">
        <f t="shared" si="4"/>
        <v>18.75</v>
      </c>
      <c r="L20" s="6" t="s">
        <v>91</v>
      </c>
      <c r="M20" s="5" t="s">
        <v>84</v>
      </c>
      <c r="N20" s="15"/>
      <c r="O20" s="16" t="s">
        <v>91</v>
      </c>
      <c r="P20" s="6" t="s">
        <v>116</v>
      </c>
    </row>
    <row r="21" spans="1:16" ht="48" x14ac:dyDescent="0.2">
      <c r="A21" s="12" t="s">
        <v>32</v>
      </c>
      <c r="B21" s="4" t="s">
        <v>29</v>
      </c>
      <c r="C21" s="30">
        <v>20</v>
      </c>
      <c r="D21" s="4"/>
      <c r="F21" s="5">
        <v>4</v>
      </c>
      <c r="H21" s="5" t="str">
        <f t="shared" si="0"/>
        <v>theta_4,</v>
      </c>
      <c r="I21" s="24">
        <v>3</v>
      </c>
      <c r="J21" s="5">
        <f t="shared" si="3"/>
        <v>2.25</v>
      </c>
      <c r="K21" s="5">
        <f t="shared" si="4"/>
        <v>3.75</v>
      </c>
      <c r="L21" s="6" t="s">
        <v>91</v>
      </c>
      <c r="M21" s="5" t="s">
        <v>84</v>
      </c>
      <c r="N21" s="15"/>
      <c r="O21" s="16" t="s">
        <v>91</v>
      </c>
      <c r="P21" s="6" t="s">
        <v>116</v>
      </c>
    </row>
    <row r="22" spans="1:16" ht="48" x14ac:dyDescent="0.2">
      <c r="A22" s="12" t="s">
        <v>27</v>
      </c>
      <c r="B22" s="4" t="s">
        <v>26</v>
      </c>
      <c r="C22" s="30">
        <v>21</v>
      </c>
      <c r="D22" s="4">
        <v>56</v>
      </c>
      <c r="H22" s="5" t="str">
        <f t="shared" si="0"/>
        <v>pi_56,</v>
      </c>
      <c r="I22" s="25">
        <v>3.3E-3</v>
      </c>
      <c r="J22" s="5">
        <f t="shared" si="3"/>
        <v>2.4749999999999998E-3</v>
      </c>
      <c r="K22" s="5">
        <f t="shared" si="4"/>
        <v>4.1250000000000002E-3</v>
      </c>
      <c r="L22" s="6" t="s">
        <v>91</v>
      </c>
      <c r="M22" s="5" t="s">
        <v>84</v>
      </c>
      <c r="N22" s="15"/>
      <c r="O22" s="16" t="s">
        <v>91</v>
      </c>
      <c r="P22" s="6" t="s">
        <v>116</v>
      </c>
    </row>
    <row r="23" spans="1:16" ht="48" x14ac:dyDescent="0.2">
      <c r="A23" s="26" t="s">
        <v>104</v>
      </c>
      <c r="B23" s="5" t="s">
        <v>26</v>
      </c>
      <c r="C23" s="30">
        <v>22</v>
      </c>
      <c r="D23" s="5">
        <v>67</v>
      </c>
      <c r="H23" s="5" t="str">
        <f t="shared" si="0"/>
        <v>pi_67,</v>
      </c>
      <c r="I23" s="25">
        <v>2</v>
      </c>
      <c r="J23" s="25"/>
      <c r="K23" s="25"/>
      <c r="L23" s="6" t="s">
        <v>90</v>
      </c>
      <c r="M23" s="5" t="s">
        <v>84</v>
      </c>
      <c r="N23" s="15" t="s">
        <v>22</v>
      </c>
      <c r="O23" s="16" t="s">
        <v>91</v>
      </c>
      <c r="P23" s="6" t="s">
        <v>116</v>
      </c>
    </row>
    <row r="24" spans="1:16" ht="51" customHeight="1" x14ac:dyDescent="0.2">
      <c r="A24" s="21" t="s">
        <v>75</v>
      </c>
      <c r="B24" s="5" t="s">
        <v>26</v>
      </c>
      <c r="C24" s="30">
        <v>23</v>
      </c>
      <c r="D24" s="5">
        <v>86</v>
      </c>
      <c r="H24" s="5" t="str">
        <f t="shared" si="0"/>
        <v>pi_86,</v>
      </c>
      <c r="I24" s="25">
        <v>3.3E-3</v>
      </c>
      <c r="J24" s="5">
        <f t="shared" ref="J24:J35" si="5">I24*0.75</f>
        <v>2.4749999999999998E-3</v>
      </c>
      <c r="K24" s="5">
        <f t="shared" ref="K24:K35" si="6">I24*1.25</f>
        <v>4.1250000000000002E-3</v>
      </c>
      <c r="L24" s="6" t="s">
        <v>91</v>
      </c>
      <c r="M24" s="5" t="s">
        <v>84</v>
      </c>
      <c r="N24" s="15" t="s">
        <v>22</v>
      </c>
      <c r="O24" s="16" t="s">
        <v>91</v>
      </c>
      <c r="P24" s="6" t="s">
        <v>116</v>
      </c>
    </row>
    <row r="25" spans="1:16" ht="51" customHeight="1" x14ac:dyDescent="0.2">
      <c r="A25" s="22" t="s">
        <v>79</v>
      </c>
      <c r="B25" s="4" t="s">
        <v>19</v>
      </c>
      <c r="C25" s="30">
        <v>24</v>
      </c>
      <c r="D25" s="4"/>
      <c r="F25" s="5">
        <v>1</v>
      </c>
      <c r="H25" s="5" t="str">
        <f t="shared" si="0"/>
        <v>upsilon_1,</v>
      </c>
      <c r="I25" s="24">
        <f>0.25</f>
        <v>0.25</v>
      </c>
      <c r="J25" s="5">
        <f t="shared" si="5"/>
        <v>0.1875</v>
      </c>
      <c r="K25" s="5">
        <f t="shared" si="6"/>
        <v>0.3125</v>
      </c>
      <c r="L25" s="6" t="s">
        <v>91</v>
      </c>
      <c r="M25" s="5" t="s">
        <v>84</v>
      </c>
      <c r="N25" s="15" t="s">
        <v>76</v>
      </c>
      <c r="O25" s="16" t="s">
        <v>91</v>
      </c>
      <c r="P25" s="6" t="s">
        <v>116</v>
      </c>
    </row>
    <row r="26" spans="1:16" ht="51" customHeight="1" x14ac:dyDescent="0.2">
      <c r="A26" s="22" t="s">
        <v>80</v>
      </c>
      <c r="B26" s="4" t="s">
        <v>19</v>
      </c>
      <c r="C26" s="30">
        <v>25</v>
      </c>
      <c r="D26" s="4"/>
      <c r="F26" s="5">
        <v>2</v>
      </c>
      <c r="H26" s="5" t="str">
        <f t="shared" si="0"/>
        <v>upsilon_2,</v>
      </c>
      <c r="I26" s="24">
        <f>1/3</f>
        <v>0.33333333333333331</v>
      </c>
      <c r="J26" s="5">
        <f t="shared" si="5"/>
        <v>0.25</v>
      </c>
      <c r="K26" s="5">
        <f t="shared" si="6"/>
        <v>0.41666666666666663</v>
      </c>
      <c r="L26" s="6" t="s">
        <v>91</v>
      </c>
      <c r="M26" s="5" t="s">
        <v>84</v>
      </c>
      <c r="N26" s="15" t="s">
        <v>76</v>
      </c>
      <c r="O26" s="16" t="s">
        <v>91</v>
      </c>
      <c r="P26" s="6" t="s">
        <v>116</v>
      </c>
    </row>
    <row r="27" spans="1:16" ht="48" x14ac:dyDescent="0.2">
      <c r="A27" s="22" t="s">
        <v>81</v>
      </c>
      <c r="B27" s="4" t="s">
        <v>19</v>
      </c>
      <c r="C27" s="30">
        <v>26</v>
      </c>
      <c r="D27" s="4"/>
      <c r="F27" s="5">
        <v>3</v>
      </c>
      <c r="H27" s="5" t="str">
        <f t="shared" si="0"/>
        <v>upsilon_3,</v>
      </c>
      <c r="I27" s="24">
        <f>1/3</f>
        <v>0.33333333333333331</v>
      </c>
      <c r="J27" s="5">
        <f t="shared" si="5"/>
        <v>0.25</v>
      </c>
      <c r="K27" s="5">
        <f t="shared" si="6"/>
        <v>0.41666666666666663</v>
      </c>
      <c r="L27" s="6" t="s">
        <v>91</v>
      </c>
      <c r="M27" s="5" t="s">
        <v>84</v>
      </c>
      <c r="N27" s="15"/>
      <c r="O27" s="16" t="s">
        <v>91</v>
      </c>
      <c r="P27" s="6" t="s">
        <v>116</v>
      </c>
    </row>
    <row r="28" spans="1:16" ht="48" x14ac:dyDescent="0.2">
      <c r="A28" s="22" t="s">
        <v>82</v>
      </c>
      <c r="B28" s="4" t="s">
        <v>19</v>
      </c>
      <c r="C28" s="30">
        <v>27</v>
      </c>
      <c r="D28" s="4"/>
      <c r="F28" s="5">
        <v>4</v>
      </c>
      <c r="H28" s="5" t="str">
        <f t="shared" si="0"/>
        <v>upsilon_4,</v>
      </c>
      <c r="I28" s="24">
        <f>1/3</f>
        <v>0.33333333333333331</v>
      </c>
      <c r="J28" s="5">
        <f t="shared" si="5"/>
        <v>0.25</v>
      </c>
      <c r="K28" s="5">
        <f t="shared" si="6"/>
        <v>0.41666666666666663</v>
      </c>
      <c r="L28" s="6" t="s">
        <v>91</v>
      </c>
      <c r="M28" s="5" t="s">
        <v>84</v>
      </c>
      <c r="N28" s="15"/>
      <c r="O28" s="16" t="s">
        <v>91</v>
      </c>
      <c r="P28" s="6" t="s">
        <v>116</v>
      </c>
    </row>
    <row r="29" spans="1:16" ht="48" x14ac:dyDescent="0.2">
      <c r="A29" s="20" t="s">
        <v>73</v>
      </c>
      <c r="B29" s="4" t="s">
        <v>26</v>
      </c>
      <c r="C29" s="30">
        <v>28</v>
      </c>
      <c r="D29" s="4">
        <v>76</v>
      </c>
      <c r="H29" s="5" t="str">
        <f t="shared" si="0"/>
        <v>pi_76,</v>
      </c>
      <c r="I29" s="25">
        <v>0.01</v>
      </c>
      <c r="J29" s="5">
        <f t="shared" si="5"/>
        <v>7.4999999999999997E-3</v>
      </c>
      <c r="K29" s="5">
        <f t="shared" si="6"/>
        <v>1.2500000000000001E-2</v>
      </c>
      <c r="L29" s="6" t="s">
        <v>91</v>
      </c>
      <c r="M29" s="5" t="s">
        <v>84</v>
      </c>
      <c r="N29" s="15"/>
      <c r="O29" s="16" t="s">
        <v>91</v>
      </c>
      <c r="P29" s="6" t="s">
        <v>116</v>
      </c>
    </row>
    <row r="30" spans="1:16" ht="17" x14ac:dyDescent="0.2">
      <c r="A30" s="26" t="s">
        <v>105</v>
      </c>
      <c r="B30" s="4" t="s">
        <v>113</v>
      </c>
      <c r="C30" s="30">
        <v>29</v>
      </c>
      <c r="D30" s="4"/>
      <c r="G30" s="5">
        <v>1</v>
      </c>
      <c r="H30" s="5" t="str">
        <f t="shared" si="0"/>
        <v>eta^baselinefactor_1</v>
      </c>
      <c r="I30" s="25">
        <v>1</v>
      </c>
      <c r="J30" s="5">
        <f t="shared" si="5"/>
        <v>0.75</v>
      </c>
      <c r="K30" s="5">
        <f t="shared" si="6"/>
        <v>1.25</v>
      </c>
      <c r="L30" s="6" t="s">
        <v>91</v>
      </c>
      <c r="N30" s="15"/>
      <c r="O30" s="16"/>
    </row>
    <row r="31" spans="1:16" ht="17" x14ac:dyDescent="0.2">
      <c r="A31" s="26" t="s">
        <v>106</v>
      </c>
      <c r="B31" s="4" t="s">
        <v>113</v>
      </c>
      <c r="C31" s="30">
        <v>30</v>
      </c>
      <c r="D31" s="4"/>
      <c r="G31" s="5">
        <v>2</v>
      </c>
      <c r="H31" s="5" t="str">
        <f t="shared" si="0"/>
        <v>eta^baselinefactor_2</v>
      </c>
      <c r="I31" s="25">
        <v>1</v>
      </c>
      <c r="J31" s="5">
        <f t="shared" si="5"/>
        <v>0.75</v>
      </c>
      <c r="K31" s="5">
        <f t="shared" si="6"/>
        <v>1.25</v>
      </c>
      <c r="L31" s="6" t="s">
        <v>91</v>
      </c>
      <c r="N31" s="15"/>
      <c r="O31" s="16"/>
    </row>
    <row r="32" spans="1:16" ht="51" x14ac:dyDescent="0.15">
      <c r="A32" s="12" t="s">
        <v>59</v>
      </c>
      <c r="B32" s="4" t="s">
        <v>33</v>
      </c>
      <c r="C32" s="30">
        <v>31</v>
      </c>
      <c r="D32" s="4"/>
      <c r="F32" s="5">
        <v>23</v>
      </c>
      <c r="G32" s="5">
        <v>1</v>
      </c>
      <c r="H32" s="5" t="str">
        <f t="shared" si="0"/>
        <v>eta_23,1</v>
      </c>
      <c r="I32" s="27">
        <f>1/(0.25+1.71+1.05+4.71)</f>
        <v>0.1295336787564767</v>
      </c>
      <c r="J32" s="5">
        <f t="shared" si="5"/>
        <v>9.7150259067357525E-2</v>
      </c>
      <c r="K32" s="5">
        <f t="shared" si="6"/>
        <v>0.16191709844559588</v>
      </c>
      <c r="L32" s="6" t="s">
        <v>91</v>
      </c>
      <c r="M32" s="17" t="s">
        <v>63</v>
      </c>
      <c r="N32" s="15" t="s">
        <v>61</v>
      </c>
      <c r="O32" s="16" t="s">
        <v>90</v>
      </c>
    </row>
    <row r="33" spans="1:16" ht="51" x14ac:dyDescent="0.15">
      <c r="A33" s="12" t="s">
        <v>60</v>
      </c>
      <c r="B33" s="4" t="s">
        <v>33</v>
      </c>
      <c r="C33" s="30">
        <v>32</v>
      </c>
      <c r="D33" s="4"/>
      <c r="F33" s="5">
        <v>23</v>
      </c>
      <c r="G33" s="5">
        <v>2</v>
      </c>
      <c r="H33" s="5" t="str">
        <f t="shared" si="0"/>
        <v>eta_23,2</v>
      </c>
      <c r="I33" s="27">
        <v>9.7560975609756101E-2</v>
      </c>
      <c r="J33" s="5">
        <f t="shared" si="5"/>
        <v>7.3170731707317083E-2</v>
      </c>
      <c r="K33" s="5">
        <f t="shared" si="6"/>
        <v>0.12195121951219512</v>
      </c>
      <c r="L33" s="6" t="s">
        <v>91</v>
      </c>
      <c r="M33" s="17" t="s">
        <v>63</v>
      </c>
      <c r="N33" s="15" t="s">
        <v>62</v>
      </c>
      <c r="O33" s="16" t="s">
        <v>90</v>
      </c>
    </row>
    <row r="34" spans="1:16" ht="17" x14ac:dyDescent="0.15">
      <c r="A34" s="26" t="s">
        <v>107</v>
      </c>
      <c r="B34" s="4" t="s">
        <v>117</v>
      </c>
      <c r="C34" s="30">
        <v>33</v>
      </c>
      <c r="D34" s="4"/>
      <c r="G34" s="5">
        <v>1</v>
      </c>
      <c r="H34" s="5" t="str">
        <f t="shared" si="0"/>
        <v>mu.baselinefactor_1</v>
      </c>
      <c r="I34" s="27">
        <v>1</v>
      </c>
      <c r="J34" s="5">
        <f t="shared" si="5"/>
        <v>0.75</v>
      </c>
      <c r="K34" s="5">
        <f t="shared" si="6"/>
        <v>1.25</v>
      </c>
      <c r="L34" s="6" t="s">
        <v>91</v>
      </c>
      <c r="M34" s="17"/>
      <c r="N34" s="15"/>
      <c r="O34" s="16"/>
    </row>
    <row r="35" spans="1:16" ht="17" x14ac:dyDescent="0.15">
      <c r="A35" s="26" t="s">
        <v>108</v>
      </c>
      <c r="B35" s="4" t="s">
        <v>117</v>
      </c>
      <c r="C35" s="30">
        <v>34</v>
      </c>
      <c r="D35" s="4"/>
      <c r="G35" s="5">
        <v>2</v>
      </c>
      <c r="H35" s="5" t="str">
        <f t="shared" si="0"/>
        <v>mu.baselinefactor_2</v>
      </c>
      <c r="I35" s="27">
        <v>1</v>
      </c>
      <c r="J35" s="5">
        <f t="shared" si="5"/>
        <v>0.75</v>
      </c>
      <c r="K35" s="5">
        <f t="shared" si="6"/>
        <v>1.25</v>
      </c>
      <c r="L35" s="6" t="s">
        <v>91</v>
      </c>
      <c r="M35" s="17"/>
      <c r="N35" s="15"/>
      <c r="O35" s="16"/>
    </row>
    <row r="36" spans="1:16" ht="17" x14ac:dyDescent="0.15">
      <c r="A36" s="26" t="s">
        <v>109</v>
      </c>
      <c r="B36" s="4" t="s">
        <v>118</v>
      </c>
      <c r="C36" s="30">
        <v>35</v>
      </c>
      <c r="D36" s="4"/>
      <c r="F36" s="5">
        <v>1</v>
      </c>
      <c r="H36" s="5" t="str">
        <f t="shared" si="0"/>
        <v>risk.other_1,</v>
      </c>
      <c r="I36" s="27">
        <v>1</v>
      </c>
      <c r="L36" s="6" t="s">
        <v>90</v>
      </c>
      <c r="M36" s="17"/>
      <c r="N36" s="15"/>
      <c r="O36" s="16"/>
    </row>
    <row r="37" spans="1:16" ht="34" x14ac:dyDescent="0.15">
      <c r="A37" s="26" t="s">
        <v>110</v>
      </c>
      <c r="B37" s="4" t="s">
        <v>118</v>
      </c>
      <c r="C37" s="30">
        <v>36</v>
      </c>
      <c r="D37" s="4"/>
      <c r="F37" s="5">
        <v>2</v>
      </c>
      <c r="H37" s="5" t="str">
        <f t="shared" si="0"/>
        <v>risk.other_2,</v>
      </c>
      <c r="I37" s="27">
        <v>10</v>
      </c>
      <c r="J37" s="5">
        <f>I37*0.75</f>
        <v>7.5</v>
      </c>
      <c r="K37" s="5">
        <f>I37*1.25</f>
        <v>12.5</v>
      </c>
      <c r="L37" s="6" t="s">
        <v>91</v>
      </c>
      <c r="M37" s="17"/>
      <c r="N37" s="15"/>
      <c r="O37" s="16"/>
    </row>
    <row r="38" spans="1:16" ht="34" x14ac:dyDescent="0.2">
      <c r="A38" s="26" t="s">
        <v>111</v>
      </c>
      <c r="B38" s="4" t="s">
        <v>118</v>
      </c>
      <c r="C38" s="30">
        <v>37</v>
      </c>
      <c r="D38" s="4"/>
      <c r="F38" s="5">
        <v>3</v>
      </c>
      <c r="H38" s="5" t="str">
        <f t="shared" si="0"/>
        <v>risk.other_3,</v>
      </c>
      <c r="I38" s="25">
        <v>40</v>
      </c>
      <c r="J38" s="5">
        <f>I38*0.75</f>
        <v>30</v>
      </c>
      <c r="K38" s="5">
        <f>I38*1.25</f>
        <v>50</v>
      </c>
      <c r="L38" s="6" t="s">
        <v>91</v>
      </c>
      <c r="N38" s="15"/>
      <c r="O38" s="16"/>
    </row>
    <row r="39" spans="1:16" ht="17" x14ac:dyDescent="0.2">
      <c r="A39" s="26" t="s">
        <v>112</v>
      </c>
      <c r="B39" s="4" t="s">
        <v>118</v>
      </c>
      <c r="C39" s="30">
        <v>38</v>
      </c>
      <c r="D39" s="4"/>
      <c r="F39" s="5">
        <v>4</v>
      </c>
      <c r="H39" s="5" t="str">
        <f t="shared" si="0"/>
        <v>risk.other_4,</v>
      </c>
      <c r="I39" s="25">
        <v>1.35</v>
      </c>
      <c r="J39" s="5">
        <f>I39*0.75</f>
        <v>1.0125000000000002</v>
      </c>
      <c r="K39" s="5">
        <f>I39*1.25</f>
        <v>1.6875</v>
      </c>
      <c r="L39" s="6" t="s">
        <v>91</v>
      </c>
      <c r="N39" s="15"/>
      <c r="O39" s="16"/>
    </row>
    <row r="40" spans="1:16" ht="48" x14ac:dyDescent="0.2">
      <c r="A40" s="12" t="s">
        <v>23</v>
      </c>
      <c r="B40" s="4" t="s">
        <v>24</v>
      </c>
      <c r="C40" s="30">
        <v>39</v>
      </c>
      <c r="D40" s="4"/>
      <c r="E40" s="5">
        <v>1</v>
      </c>
      <c r="H40" s="5" t="str">
        <f t="shared" si="0"/>
        <v>gamma_1,</v>
      </c>
      <c r="I40" s="24">
        <v>1</v>
      </c>
      <c r="L40" s="6" t="s">
        <v>90</v>
      </c>
      <c r="M40" s="5" t="s">
        <v>84</v>
      </c>
      <c r="N40" s="15"/>
      <c r="O40" s="16" t="s">
        <v>91</v>
      </c>
      <c r="P40" s="6" t="s">
        <v>116</v>
      </c>
    </row>
    <row r="41" spans="1:16" ht="48" x14ac:dyDescent="0.2">
      <c r="A41" s="12" t="s">
        <v>23</v>
      </c>
      <c r="B41" s="4" t="s">
        <v>24</v>
      </c>
      <c r="C41" s="30">
        <v>40</v>
      </c>
      <c r="D41" s="4"/>
      <c r="E41" s="5">
        <v>2</v>
      </c>
      <c r="H41" s="5" t="str">
        <f t="shared" si="0"/>
        <v>gamma_2,</v>
      </c>
      <c r="I41" s="24">
        <v>0</v>
      </c>
      <c r="L41" s="6" t="s">
        <v>90</v>
      </c>
      <c r="M41" s="5" t="s">
        <v>84</v>
      </c>
      <c r="N41" s="15" t="s">
        <v>22</v>
      </c>
      <c r="O41" s="16" t="s">
        <v>91</v>
      </c>
      <c r="P41" s="6" t="s">
        <v>116</v>
      </c>
    </row>
    <row r="42" spans="1:16" ht="48" x14ac:dyDescent="0.2">
      <c r="A42" s="7" t="s">
        <v>114</v>
      </c>
      <c r="B42" s="5" t="s">
        <v>119</v>
      </c>
      <c r="C42" s="30">
        <v>41</v>
      </c>
      <c r="H42" s="5" t="str">
        <f t="shared" si="0"/>
        <v>alpha.out_</v>
      </c>
      <c r="I42" s="27">
        <f>1/(60-15)</f>
        <v>2.2222222222222223E-2</v>
      </c>
      <c r="L42" s="6" t="s">
        <v>90</v>
      </c>
      <c r="M42" s="14"/>
      <c r="N42" s="15" t="s">
        <v>64</v>
      </c>
      <c r="O42" s="16" t="s">
        <v>91</v>
      </c>
    </row>
    <row r="43" spans="1:16" ht="16" x14ac:dyDescent="0.2">
      <c r="A43" s="7" t="s">
        <v>92</v>
      </c>
      <c r="B43" s="5" t="s">
        <v>120</v>
      </c>
      <c r="C43" s="30">
        <v>42</v>
      </c>
      <c r="F43" s="5">
        <v>1</v>
      </c>
      <c r="H43" s="5" t="str">
        <f t="shared" si="0"/>
        <v>risk.TB_1,</v>
      </c>
      <c r="I43" s="24">
        <v>15.5</v>
      </c>
      <c r="J43" s="5">
        <f>I43*0.75</f>
        <v>11.625</v>
      </c>
      <c r="K43" s="5">
        <f>I43*1.25</f>
        <v>19.375</v>
      </c>
      <c r="L43" s="6" t="s">
        <v>91</v>
      </c>
      <c r="O43" s="6" t="s">
        <v>90</v>
      </c>
    </row>
    <row r="44" spans="1:16" ht="16" x14ac:dyDescent="0.2">
      <c r="A44" s="7" t="s">
        <v>93</v>
      </c>
      <c r="B44" s="5" t="s">
        <v>120</v>
      </c>
      <c r="C44" s="30">
        <v>43</v>
      </c>
      <c r="F44" s="5">
        <v>2</v>
      </c>
      <c r="H44" s="5" t="str">
        <f t="shared" si="0"/>
        <v>risk.TB_2,</v>
      </c>
      <c r="I44" s="24">
        <v>26</v>
      </c>
      <c r="J44" s="5">
        <f>I44*0.75</f>
        <v>19.5</v>
      </c>
      <c r="K44" s="5">
        <f>I44*1.25</f>
        <v>32.5</v>
      </c>
      <c r="L44" s="6" t="s">
        <v>91</v>
      </c>
      <c r="O44" s="6" t="s">
        <v>90</v>
      </c>
    </row>
    <row r="45" spans="1:16" ht="16" x14ac:dyDescent="0.2">
      <c r="A45" s="7" t="s">
        <v>94</v>
      </c>
      <c r="B45" s="5" t="s">
        <v>120</v>
      </c>
      <c r="C45" s="30">
        <v>44</v>
      </c>
      <c r="F45" s="5">
        <v>3</v>
      </c>
      <c r="H45" s="5" t="str">
        <f t="shared" si="0"/>
        <v>risk.TB_3,</v>
      </c>
      <c r="I45" s="24">
        <v>50</v>
      </c>
      <c r="J45" s="5">
        <f>I45*0.75</f>
        <v>37.5</v>
      </c>
      <c r="K45" s="5">
        <f>I45*1.25</f>
        <v>62.5</v>
      </c>
      <c r="L45" s="6" t="s">
        <v>91</v>
      </c>
      <c r="O45" s="6" t="s">
        <v>90</v>
      </c>
    </row>
    <row r="46" spans="1:16" ht="16" x14ac:dyDescent="0.2">
      <c r="A46" s="7" t="s">
        <v>95</v>
      </c>
      <c r="B46" s="5" t="s">
        <v>120</v>
      </c>
      <c r="C46" s="30">
        <v>45</v>
      </c>
      <c r="F46" s="5">
        <v>4</v>
      </c>
      <c r="H46" s="5" t="str">
        <f t="shared" si="0"/>
        <v>risk.TB_4,</v>
      </c>
      <c r="I46" s="24">
        <v>18.5</v>
      </c>
      <c r="J46" s="5">
        <f>I46*0.75</f>
        <v>13.875</v>
      </c>
      <c r="K46" s="5">
        <f>I46*1.25</f>
        <v>23.125</v>
      </c>
      <c r="L46" s="6" t="s">
        <v>91</v>
      </c>
      <c r="O46" s="6" t="s">
        <v>90</v>
      </c>
    </row>
  </sheetData>
  <sortState xmlns:xlrd2="http://schemas.microsoft.com/office/spreadsheetml/2017/richdata2" ref="A2:K46">
    <sortCondition ref="C2:C46"/>
  </sortState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G26" sqref="G26"/>
    </sheetView>
  </sheetViews>
  <sheetFormatPr baseColWidth="10" defaultColWidth="11.5" defaultRowHeight="15" x14ac:dyDescent="0.2"/>
  <sheetData>
    <row r="1" spans="1:2" x14ac:dyDescent="0.2">
      <c r="A1" t="s">
        <v>34</v>
      </c>
    </row>
    <row r="2" spans="1:2" x14ac:dyDescent="0.2">
      <c r="A2">
        <v>1</v>
      </c>
      <c r="B2" t="s">
        <v>35</v>
      </c>
    </row>
    <row r="3" spans="1:2" x14ac:dyDescent="0.2">
      <c r="A3">
        <v>2</v>
      </c>
      <c r="B3" t="s">
        <v>36</v>
      </c>
    </row>
    <row r="4" spans="1:2" x14ac:dyDescent="0.2">
      <c r="A4">
        <v>3</v>
      </c>
      <c r="B4" t="s">
        <v>37</v>
      </c>
    </row>
    <row r="5" spans="1:2" x14ac:dyDescent="0.2">
      <c r="A5">
        <v>4</v>
      </c>
      <c r="B5" t="s">
        <v>38</v>
      </c>
    </row>
    <row r="6" spans="1:2" x14ac:dyDescent="0.2">
      <c r="A6">
        <v>5</v>
      </c>
      <c r="B6" t="s">
        <v>39</v>
      </c>
    </row>
    <row r="7" spans="1:2" x14ac:dyDescent="0.2">
      <c r="A7">
        <v>6</v>
      </c>
      <c r="B7" t="s">
        <v>40</v>
      </c>
    </row>
    <row r="8" spans="1:2" x14ac:dyDescent="0.2">
      <c r="A8">
        <v>7</v>
      </c>
      <c r="B8" t="s">
        <v>41</v>
      </c>
    </row>
    <row r="9" spans="1:2" x14ac:dyDescent="0.2">
      <c r="A9">
        <v>8</v>
      </c>
      <c r="B9" t="s">
        <v>42</v>
      </c>
    </row>
    <row r="11" spans="1:2" x14ac:dyDescent="0.2">
      <c r="A11" t="s">
        <v>43</v>
      </c>
    </row>
    <row r="12" spans="1:2" x14ac:dyDescent="0.2">
      <c r="A12">
        <v>1</v>
      </c>
      <c r="B12" t="s">
        <v>44</v>
      </c>
    </row>
    <row r="13" spans="1:2" x14ac:dyDescent="0.2">
      <c r="A13">
        <v>2</v>
      </c>
      <c r="B13" t="s">
        <v>45</v>
      </c>
    </row>
    <row r="15" spans="1:2" x14ac:dyDescent="0.2">
      <c r="A15" t="s">
        <v>46</v>
      </c>
    </row>
    <row r="16" spans="1:2" x14ac:dyDescent="0.2">
      <c r="A16">
        <v>1</v>
      </c>
      <c r="B16" t="s">
        <v>47</v>
      </c>
    </row>
    <row r="17" spans="1:2" x14ac:dyDescent="0.2">
      <c r="A17">
        <v>2</v>
      </c>
      <c r="B17" t="s">
        <v>48</v>
      </c>
    </row>
    <row r="18" spans="1:2" x14ac:dyDescent="0.2">
      <c r="A18">
        <v>3</v>
      </c>
      <c r="B18" t="s">
        <v>49</v>
      </c>
    </row>
    <row r="19" spans="1:2" x14ac:dyDescent="0.2">
      <c r="A19">
        <v>4</v>
      </c>
      <c r="B19" t="s">
        <v>50</v>
      </c>
    </row>
    <row r="21" spans="1:2" x14ac:dyDescent="0.2">
      <c r="A21" t="s">
        <v>51</v>
      </c>
    </row>
    <row r="22" spans="1:2" x14ac:dyDescent="0.2">
      <c r="A22">
        <v>1</v>
      </c>
      <c r="B22" t="s">
        <v>52</v>
      </c>
    </row>
    <row r="23" spans="1:2" x14ac:dyDescent="0.2">
      <c r="A23">
        <v>2</v>
      </c>
      <c r="B23" t="s">
        <v>53</v>
      </c>
    </row>
    <row r="25" spans="1:2" x14ac:dyDescent="0.2">
      <c r="A25" t="s">
        <v>54</v>
      </c>
    </row>
    <row r="26" spans="1:2" x14ac:dyDescent="0.2">
      <c r="A26">
        <v>1</v>
      </c>
      <c r="B26" t="s">
        <v>55</v>
      </c>
    </row>
    <row r="27" spans="1:2" x14ac:dyDescent="0.2">
      <c r="A27">
        <v>2</v>
      </c>
      <c r="B27" t="s">
        <v>56</v>
      </c>
    </row>
    <row r="28" spans="1:2" x14ac:dyDescent="0.2">
      <c r="A28">
        <v>3</v>
      </c>
      <c r="B28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model_matched_parameters</vt:lpstr>
      <vt:lpstr>set_ref</vt:lpstr>
      <vt:lpstr>Epidemiological_data_point__description</vt:lpstr>
      <vt:lpstr>G_SET</vt:lpstr>
      <vt:lpstr>HIV_SET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2022-07-30T20:37:09Z</dcterms:modified>
  <cp:category/>
  <cp:contentStatus/>
</cp:coreProperties>
</file>