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0D5849E5-6A8C-1648-9ECA-60CF49D11E0F}" xr6:coauthVersionLast="36" xr6:coauthVersionMax="36" xr10:uidLastSave="{00000000-0000-0000-0000-000000000000}"/>
  <bookViews>
    <workbookView xWindow="0" yWindow="460" windowWidth="28800" windowHeight="16220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definedNames>
    <definedName name="_xlnm._FilterDatabase" localSheetId="0" hidden="1">Model_Matched_Parameters!$A$1:$O$194</definedName>
    <definedName name="_xlnm._FilterDatabase" localSheetId="1" hidden="1">Pop_Init!$A$1:$L$129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8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100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6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2" i="6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I62" i="6" l="1"/>
  <c r="I2" i="6"/>
  <c r="I126" i="6"/>
  <c r="I122" i="6"/>
  <c r="I118" i="6"/>
  <c r="I114" i="6"/>
  <c r="I106" i="6"/>
  <c r="I98" i="6"/>
  <c r="I90" i="6"/>
  <c r="I86" i="6"/>
  <c r="I82" i="6"/>
  <c r="I74" i="6"/>
  <c r="I70" i="6"/>
  <c r="I66" i="6"/>
  <c r="I58" i="6"/>
  <c r="I50" i="6"/>
  <c r="I42" i="6"/>
  <c r="I34" i="6"/>
  <c r="I26" i="6"/>
  <c r="I18" i="6"/>
  <c r="I10" i="6"/>
  <c r="I129" i="6"/>
  <c r="I125" i="6"/>
  <c r="I121" i="6"/>
  <c r="I117" i="6"/>
  <c r="I113" i="6"/>
  <c r="I109" i="6"/>
  <c r="I105" i="6"/>
  <c r="I115" i="6"/>
  <c r="I97" i="6"/>
  <c r="I93" i="6"/>
  <c r="I89" i="6"/>
  <c r="I101" i="6"/>
  <c r="I81" i="6"/>
  <c r="I77" i="6"/>
  <c r="I73" i="6"/>
  <c r="I99" i="6"/>
  <c r="I65" i="6"/>
  <c r="I61" i="6"/>
  <c r="I57" i="6"/>
  <c r="I85" i="6"/>
  <c r="I49" i="6"/>
  <c r="I45" i="6"/>
  <c r="I41" i="6"/>
  <c r="I83" i="6"/>
  <c r="I33" i="6"/>
  <c r="I29" i="6"/>
  <c r="I25" i="6"/>
  <c r="I69" i="6"/>
  <c r="I17" i="6"/>
  <c r="I13" i="6"/>
  <c r="I9" i="6"/>
  <c r="I67" i="6"/>
  <c r="I54" i="6"/>
  <c r="I46" i="6"/>
  <c r="I38" i="6"/>
  <c r="I30" i="6"/>
  <c r="I22" i="6"/>
  <c r="I14" i="6"/>
  <c r="I6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16" i="6"/>
  <c r="I12" i="6"/>
  <c r="I8" i="6"/>
  <c r="I4" i="6"/>
  <c r="I110" i="6"/>
  <c r="I102" i="6"/>
  <c r="I94" i="6"/>
  <c r="I78" i="6"/>
  <c r="I127" i="6"/>
  <c r="I123" i="6"/>
  <c r="I119" i="6"/>
  <c r="I53" i="6"/>
  <c r="I111" i="6"/>
  <c r="I107" i="6"/>
  <c r="I103" i="6"/>
  <c r="I51" i="6"/>
  <c r="I95" i="6"/>
  <c r="I91" i="6"/>
  <c r="I87" i="6"/>
  <c r="I37" i="6"/>
  <c r="I79" i="6"/>
  <c r="I75" i="6"/>
  <c r="I71" i="6"/>
  <c r="I35" i="6"/>
  <c r="I63" i="6"/>
  <c r="I59" i="6"/>
  <c r="I55" i="6"/>
  <c r="I21" i="6"/>
  <c r="I47" i="6"/>
  <c r="I43" i="6"/>
  <c r="I39" i="6"/>
  <c r="I19" i="6"/>
  <c r="I31" i="6"/>
  <c r="I27" i="6"/>
  <c r="I23" i="6"/>
  <c r="I5" i="6"/>
  <c r="I15" i="6"/>
  <c r="I11" i="6"/>
  <c r="I7" i="6"/>
  <c r="I3" i="6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86" i="1"/>
  <c r="K105" i="1" l="1"/>
  <c r="K104" i="1"/>
  <c r="K109" i="1"/>
  <c r="K108" i="1"/>
  <c r="K10" i="1"/>
  <c r="K11" i="1"/>
  <c r="K9" i="1"/>
  <c r="B115" i="1" l="1"/>
  <c r="B122" i="1"/>
  <c r="B123" i="1"/>
  <c r="B130" i="1"/>
  <c r="B131" i="1"/>
  <c r="B138" i="1"/>
  <c r="B139" i="1"/>
  <c r="B146" i="1"/>
  <c r="B147" i="1"/>
  <c r="B154" i="1"/>
  <c r="B155" i="1"/>
  <c r="B162" i="1"/>
  <c r="B163" i="1"/>
  <c r="B170" i="1"/>
  <c r="B171" i="1"/>
  <c r="B114" i="1"/>
  <c r="B179" i="1"/>
  <c r="B180" i="1"/>
  <c r="B181" i="1"/>
  <c r="B182" i="1"/>
  <c r="B183" i="1"/>
  <c r="B184" i="1"/>
  <c r="B185" i="1"/>
  <c r="B178" i="1"/>
  <c r="B113" i="1"/>
  <c r="B112" i="1"/>
  <c r="B111" i="1"/>
  <c r="B110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3" i="1"/>
  <c r="B165" i="1"/>
  <c r="B161" i="1"/>
  <c r="B156" i="1"/>
  <c r="B153" i="1"/>
  <c r="B148" i="1"/>
  <c r="B145" i="1"/>
  <c r="B140" i="1"/>
  <c r="B137" i="1"/>
  <c r="B129" i="1"/>
  <c r="B124" i="1"/>
  <c r="J117" i="1"/>
  <c r="B116" i="1"/>
  <c r="B107" i="1"/>
  <c r="B104" i="1"/>
  <c r="B109" i="1"/>
  <c r="B102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0" i="1"/>
  <c r="J111" i="1"/>
  <c r="J112" i="1"/>
  <c r="J113" i="1"/>
  <c r="J178" i="1"/>
  <c r="J179" i="1"/>
  <c r="J180" i="1"/>
  <c r="J181" i="1"/>
  <c r="J182" i="1"/>
  <c r="J183" i="1"/>
  <c r="J184" i="1"/>
  <c r="J185" i="1"/>
  <c r="J114" i="1"/>
  <c r="J115" i="1"/>
  <c r="B80" i="1"/>
  <c r="J109" i="1" l="1"/>
  <c r="B105" i="1"/>
  <c r="B160" i="1"/>
  <c r="B152" i="1"/>
  <c r="J120" i="1"/>
  <c r="B128" i="1"/>
  <c r="B177" i="1"/>
  <c r="J107" i="1"/>
  <c r="J116" i="1"/>
  <c r="B169" i="1"/>
  <c r="B176" i="1"/>
  <c r="B174" i="1"/>
  <c r="B168" i="1"/>
  <c r="B166" i="1"/>
  <c r="B77" i="1"/>
  <c r="J43" i="1"/>
  <c r="B68" i="1"/>
  <c r="B64" i="1"/>
  <c r="B136" i="1"/>
  <c r="B134" i="1"/>
  <c r="B158" i="1"/>
  <c r="B157" i="1"/>
  <c r="B149" i="1"/>
  <c r="B141" i="1"/>
  <c r="B133" i="1"/>
  <c r="B125" i="1"/>
  <c r="B117" i="1"/>
  <c r="B83" i="1"/>
  <c r="B108" i="1"/>
  <c r="B172" i="1"/>
  <c r="B164" i="1"/>
  <c r="B132" i="1"/>
  <c r="B106" i="1"/>
  <c r="B82" i="1"/>
  <c r="J106" i="1"/>
  <c r="B119" i="1"/>
  <c r="B159" i="1"/>
  <c r="B151" i="1"/>
  <c r="B143" i="1"/>
  <c r="B135" i="1"/>
  <c r="B127" i="1"/>
  <c r="J104" i="1"/>
  <c r="J74" i="1"/>
  <c r="B72" i="1"/>
  <c r="B32" i="1"/>
  <c r="J59" i="1"/>
  <c r="B57" i="1"/>
  <c r="J108" i="1"/>
  <c r="J102" i="1"/>
  <c r="J67" i="1"/>
  <c r="B65" i="1"/>
  <c r="B33" i="1"/>
  <c r="B75" i="1"/>
  <c r="J118" i="1"/>
  <c r="B81" i="1"/>
  <c r="B56" i="1"/>
  <c r="B73" i="1"/>
  <c r="J122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6" i="1" l="1"/>
  <c r="B120" i="1"/>
  <c r="J105" i="1"/>
  <c r="J41" i="1"/>
  <c r="J66" i="1"/>
  <c r="B66" i="1"/>
  <c r="J68" i="1"/>
  <c r="B175" i="1"/>
  <c r="B49" i="1"/>
  <c r="B41" i="1"/>
  <c r="B150" i="1"/>
  <c r="J82" i="1"/>
  <c r="B167" i="1"/>
  <c r="B118" i="1"/>
  <c r="B48" i="1"/>
  <c r="B121" i="1"/>
  <c r="J83" i="1"/>
  <c r="B103" i="1"/>
  <c r="J103" i="1"/>
  <c r="J119" i="1"/>
  <c r="B144" i="1"/>
  <c r="B142" i="1"/>
  <c r="B43" i="1"/>
  <c r="B59" i="1"/>
  <c r="J85" i="1"/>
  <c r="B67" i="1"/>
  <c r="J42" i="1"/>
  <c r="B74" i="1"/>
  <c r="J124" i="1"/>
  <c r="J123" i="1"/>
  <c r="B85" i="1" l="1"/>
  <c r="J121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5" i="1"/>
  <c r="J126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8" i="1"/>
  <c r="J127" i="1"/>
  <c r="J53" i="1" l="1"/>
  <c r="B53" i="1"/>
  <c r="J52" i="1"/>
  <c r="B52" i="1"/>
  <c r="B24" i="1"/>
  <c r="J24" i="1"/>
  <c r="B29" i="1"/>
  <c r="J29" i="1"/>
  <c r="J35" i="1"/>
  <c r="B35" i="1"/>
  <c r="B19" i="1"/>
  <c r="J19" i="1"/>
  <c r="J129" i="1"/>
  <c r="J130" i="1"/>
  <c r="B26" i="1" l="1"/>
  <c r="J26" i="1"/>
  <c r="B21" i="1"/>
  <c r="J21" i="1"/>
  <c r="B37" i="1"/>
  <c r="J37" i="1"/>
  <c r="J131" i="1"/>
  <c r="J132" i="1"/>
  <c r="J28" i="1" l="1"/>
  <c r="B28" i="1"/>
  <c r="J134" i="1"/>
  <c r="J133" i="1"/>
  <c r="J135" i="1" l="1"/>
  <c r="J136" i="1"/>
  <c r="J138" i="1" l="1"/>
  <c r="J137" i="1"/>
  <c r="J140" i="1" l="1"/>
  <c r="J139" i="1"/>
  <c r="J141" i="1" l="1"/>
  <c r="J142" i="1"/>
  <c r="J144" i="1" l="1"/>
  <c r="J143" i="1"/>
  <c r="J146" i="1" l="1"/>
  <c r="J145" i="1"/>
  <c r="J148" i="1" l="1"/>
  <c r="J147" i="1"/>
  <c r="J149" i="1" l="1"/>
  <c r="J150" i="1"/>
  <c r="J152" i="1" l="1"/>
  <c r="J151" i="1"/>
  <c r="J153" i="1" l="1"/>
  <c r="J154" i="1"/>
  <c r="J156" i="1" l="1"/>
  <c r="J155" i="1"/>
  <c r="J157" i="1" l="1"/>
  <c r="J158" i="1"/>
  <c r="J159" i="1" l="1"/>
  <c r="J160" i="1"/>
  <c r="J162" i="1" l="1"/>
  <c r="J161" i="1"/>
  <c r="J163" i="1" l="1"/>
  <c r="J164" i="1"/>
  <c r="J166" i="1" l="1"/>
  <c r="J165" i="1"/>
  <c r="J167" i="1" l="1"/>
  <c r="J168" i="1"/>
  <c r="J170" i="1" l="1"/>
  <c r="J169" i="1"/>
  <c r="J171" i="1" l="1"/>
  <c r="J172" i="1"/>
  <c r="J173" i="1" l="1"/>
  <c r="J176" i="1"/>
  <c r="J174" i="1"/>
  <c r="J177" i="1" l="1"/>
  <c r="J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<sst xmlns="http://schemas.openxmlformats.org/spreadsheetml/2006/main" count="921" uniqueCount="282">
  <si>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</si>
  <si>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</si>
  <si>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</si>
  <si>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</si>
  <si>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</si>
  <si>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</si>
  <si>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</si>
  <si>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</si>
  <si>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</si>
  <si>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</si>
  <si>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</si>
  <si>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</si>
  <si>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</si>
  <si>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</si>
  <si>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</si>
  <si>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</si>
  <si>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</si>
  <si>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</si>
  <si>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</si>
  <si>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</si>
  <si>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</si>
  <si>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</si>
  <si>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</si>
  <si>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</si>
  <si>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</si>
  <si>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</si>
  <si>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</si>
  <si>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</si>
  <si>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</si>
  <si>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</si>
  <si>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</si>
  <si>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</si>
  <si>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</si>
  <si>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</si>
  <si>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</si>
  <si>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</si>
  <si>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</si>
  <si>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</si>
  <si>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</si>
  <si>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</si>
  <si>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</si>
  <si>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</si>
  <si>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</si>
  <si>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</si>
  <si>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</si>
  <si>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</si>
  <si>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</si>
  <si>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</si>
  <si>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</si>
  <si>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</si>
  <si>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</si>
  <si>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</si>
  <si>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</si>
  <si>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</si>
  <si>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</si>
  <si>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</si>
  <si>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</si>
  <si>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</si>
  <si>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</si>
  <si>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</si>
  <si>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</si>
  <si>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</si>
  <si>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</si>
  <si>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</si>
  <si>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</si>
  <si>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</si>
  <si>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</si>
  <si>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</si>
  <si>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</si>
  <si>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</si>
  <si>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</si>
  <si>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</si>
  <si>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</si>
  <si>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</si>
  <si>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</si>
  <si>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</si>
  <si>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</si>
  <si>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</si>
  <si>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</si>
  <si>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</si>
  <si>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</si>
  <si>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</si>
  <si>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</si>
  <si>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</si>
  <si>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</si>
  <si>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</si>
  <si>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</si>
  <si>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</si>
  <si>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</si>
  <si>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</si>
  <si>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</si>
  <si>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</si>
  <si>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</si>
  <si>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</si>
  <si>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</si>
  <si>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</si>
  <si>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</si>
  <si>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</si>
  <si>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</si>
  <si>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</si>
  <si>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</si>
  <si>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</si>
  <si>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</si>
  <si>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</si>
  <si>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</si>
  <si>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</si>
  <si>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</si>
  <si>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</si>
  <si>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</si>
  <si>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</si>
  <si>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</si>
  <si>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</si>
  <si>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</si>
  <si>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</si>
  <si>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</si>
  <si>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</si>
  <si>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</si>
  <si>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</si>
  <si>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</si>
  <si>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</si>
  <si>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</si>
  <si>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</si>
  <si>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</si>
  <si>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</si>
  <si>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</si>
  <si>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</si>
  <si>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</si>
  <si>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</si>
  <si>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</si>
  <si>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</si>
  <si>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</si>
  <si>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</si>
  <si>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</si>
  <si>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</si>
  <si>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</si>
  <si>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</si>
  <si>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</si>
  <si>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</si>
  <si>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</si>
  <si>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</si>
  <si>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</si>
  <si>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</si>
  <si>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</si>
  <si>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</si>
  <si>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</si>
  <si>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</si>
  <si>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</si>
  <si>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</si>
  <si>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</si>
  <si>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</si>
  <si>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</si>
  <si>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</si>
  <si>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</si>
  <si>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</si>
  <si>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</si>
  <si>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</si>
  <si>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</si>
  <si>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</si>
  <si>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</si>
  <si>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</si>
  <si>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</si>
  <si>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</si>
  <si>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</si>
  <si>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</si>
  <si>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</si>
  <si>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</si>
  <si>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</si>
  <si>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</si>
  <si>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</si>
  <si>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</si>
  <si>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</si>
  <si>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</si>
  <si>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</si>
  <si>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</si>
  <si>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</si>
  <si>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</si>
  <si>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</si>
  <si>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</si>
  <si>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</si>
  <si>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</si>
  <si>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</si>
  <si>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</si>
  <si>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</si>
  <si>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</si>
  <si>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</si>
  <si>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</si>
  <si>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</si>
  <si>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</si>
  <si>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</si>
  <si>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</si>
  <si>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</si>
  <si>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</si>
  <si>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</si>
  <si>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</si>
  <si>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</si>
  <si>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</si>
  <si>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</si>
  <si>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</si>
  <si>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</si>
  <si>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</si>
  <si>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</si>
  <si>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</si>
  <si>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</si>
  <si>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</si>
  <si>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</si>
  <si>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</si>
  <si>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</si>
  <si>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</si>
  <si>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</si>
  <si>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</si>
  <si>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</si>
  <si>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</si>
  <si>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</si>
  <si>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</si>
  <si>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</si>
  <si>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</si>
  <si>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</si>
  <si>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</si>
  <si>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</si>
  <si>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</si>
  <si>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</si>
  <si>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</si>
  <si>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</si>
  <si>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</si>
  <si>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</si>
  <si>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</si>
  <si>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</si>
  <si>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</si>
  <si>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</si>
  <si>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</si>
  <si>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</si>
  <si>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</si>
  <si>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</si>
  <si>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</si>
  <si>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</si>
  <si>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</si>
  <si>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</si>
  <si>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</si>
  <si>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</si>
  <si>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</si>
  <si>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</si>
  <si>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</si>
  <si>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</si>
  <si>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</si>
  <si>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</si>
  <si>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</si>
  <si>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</si>
  <si>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</si>
  <si>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</si>
  <si>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</si>
  <si>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</si>
  <si>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</si>
  <si>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</si>
  <si>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</si>
  <si>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</si>
  <si>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</si>
  <si>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</si>
  <si>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</si>
  <si>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</si>
  <si>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</si>
  <si>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</si>
  <si>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</si>
  <si>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</si>
  <si>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</si>
  <si>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</si>
  <si>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</si>
  <si>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</si>
  <si>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</si>
  <si>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</si>
  <si>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</si>
  <si>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</si>
  <si>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</si>
  <si>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</si>
  <si>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</si>
  <si>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</si>
  <si>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</si>
  <si>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</si>
  <si>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</si>
  <si>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</si>
  <si>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</si>
  <si>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</si>
  <si>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Reference - expected value (not 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</si>
</sst>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0" fillId="0" borderId="0" xfId="0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5" fillId="2" borderId="0" xfId="0" applyFont="1" applyFill="1"/>
    <xf numFmtId="0" fontId="1" fillId="0" borderId="0" xfId="0" applyFont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tabSelected="1" workbookViewId="0">
      <pane xSplit="10" ySplit="1" topLeftCell="K27" activePane="bottomRight" state="frozen"/>
      <selection pane="topRight" activeCell="I1" sqref="I1"/>
      <selection pane="bottomLeft" activeCell="A2" sqref="A2"/>
      <selection pane="bottomRight" activeCell="A29" sqref="A29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28.6640625" style="9" customWidth="1"/>
    <col min="15" max="15" width="29" style="10" customWidth="1"/>
    <col min="16" max="16384" width="8.83203125" style="10"/>
  </cols>
  <sheetData>
    <row r="1" spans="1:15" s="7" customFormat="1" ht="3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17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17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17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17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4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17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51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9">
        <v>0</v>
      </c>
      <c r="O14" s="10" t="s">
        <v>44</v>
      </c>
    </row>
    <row r="15" spans="1:15" ht="51">
      <c r="A15" s="20" t="s">
        <v>45</v>
      </c>
      <c r="B15" s="21" t="str">
        <f>CONCATENATE("Rate of IPT initiation from TB compartment ",VLOOKUP(E15,TB_SET,2)," and HIV compartment ",VLOOKUP(G15,HIV_SET,2)," for gender ",VLOOKUP(H15,G_SET,2), " under policy ", VLOOKUP(I15, P_SET,2))</f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9">
        <v>0</v>
      </c>
      <c r="O15" s="10" t="s">
        <v>44</v>
      </c>
    </row>
    <row r="16" spans="1:15" ht="51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4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4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4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4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4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4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17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7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7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7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4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4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4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4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4">
      <c r="A102" s="20" t="s">
        <v>144</v>
      </c>
      <c r="B102" s="9" t="str">
        <f>CONCATENATE("Rate of populations moving from HIV negative to HIVPL CD4 &gt; 200 under policy ", VLOOKUP(I102, P_SET, 2))</f>
        <v>Rate of populations moving from HIV negative to HIVPL CD4 &gt; 200 under policy Community ART + IPT</v>
      </c>
      <c r="C102" s="8" t="s">
        <v>145</v>
      </c>
      <c r="D102" s="8" t="s">
        <v>146</v>
      </c>
      <c r="E102" s="8"/>
      <c r="G102" s="9">
        <v>12</v>
      </c>
      <c r="I102" s="9">
        <v>3</v>
      </c>
      <c r="J102" s="9" t="str">
        <f t="shared" si="7"/>
        <v>eta_12,(3)</v>
      </c>
      <c r="K102" s="9">
        <v>0.05</v>
      </c>
      <c r="O102" s="10" t="s">
        <v>147</v>
      </c>
    </row>
    <row r="103" spans="1:15" ht="34">
      <c r="A103" s="20" t="s">
        <v>148</v>
      </c>
      <c r="B103" s="9" t="str">
        <f>CONCATENATE("Rate of populations moving from HIVPL CD4 &gt; 200 to HIVPL &lt;= 200 under policy ", VLOOKUP(I103, P_SET, 2))</f>
        <v>Rate of populations moving from HIVPL CD4 &gt; 200 to HIVPL &lt;= 200 under policy Community ART + IPT</v>
      </c>
      <c r="C103" s="8" t="s">
        <v>145</v>
      </c>
      <c r="D103" s="8" t="s">
        <v>146</v>
      </c>
      <c r="E103" s="8"/>
      <c r="G103" s="9">
        <v>23</v>
      </c>
      <c r="I103" s="9">
        <v>3</v>
      </c>
      <c r="J103" s="9" t="str">
        <f t="shared" si="7"/>
        <v>eta_23,(3)</v>
      </c>
      <c r="K103" s="9">
        <v>0.2</v>
      </c>
      <c r="O103" s="10" t="s">
        <v>149</v>
      </c>
    </row>
    <row r="104" spans="1:15" ht="34">
      <c r="A104" s="20" t="s">
        <v>150</v>
      </c>
      <c r="B104" s="9" t="str">
        <f>CONCATENATE("Rate of populations moving from HIVPL CD4 &gt; 200  to HIVPL on ART under policy ", VLOOKUP(I104, P_SET, 2))</f>
        <v>Rate of populations moving from HIVPL CD4 &gt; 200  to HIVPL on ART under policy Community ART + IPT</v>
      </c>
      <c r="C104" s="8" t="s">
        <v>145</v>
      </c>
      <c r="D104" s="8" t="s">
        <v>146</v>
      </c>
      <c r="E104" s="8"/>
      <c r="G104" s="9">
        <v>34</v>
      </c>
      <c r="I104" s="9">
        <v>3</v>
      </c>
      <c r="J104" s="9" t="str">
        <f t="shared" si="7"/>
        <v>eta_34,(3)</v>
      </c>
      <c r="K104" s="9">
        <f>K112*'Indirect Model Parameters'!C7</f>
        <v>0.48</v>
      </c>
      <c r="O104" s="10" t="s">
        <v>151</v>
      </c>
    </row>
    <row r="105" spans="1:15" ht="34">
      <c r="A105" s="20" t="s">
        <v>152</v>
      </c>
      <c r="B105" s="9" t="str">
        <f>CONCATENATE("Rate of populations moving from HIVPL CD4 &lt;= 200  to HIVPL on ART under policy ", VLOOKUP(I105, P_SET, 2))</f>
        <v>Rate of populations moving from HIVPL CD4 &lt;= 200  to HIVPL on ART under policy Community ART + IPT</v>
      </c>
      <c r="C105" s="8" t="s">
        <v>145</v>
      </c>
      <c r="D105" s="8" t="s">
        <v>146</v>
      </c>
      <c r="E105" s="8"/>
      <c r="G105" s="9">
        <v>24</v>
      </c>
      <c r="I105" s="9">
        <v>3</v>
      </c>
      <c r="J105" s="9" t="str">
        <f t="shared" si="7"/>
        <v>eta_24,(3)</v>
      </c>
      <c r="K105" s="9">
        <f>K113*'Indirect Model Parameters'!C8</f>
        <v>0.48</v>
      </c>
      <c r="O105" s="10" t="s">
        <v>153</v>
      </c>
    </row>
    <row r="106" spans="1:15" ht="34">
      <c r="A106" s="20" t="s">
        <v>154</v>
      </c>
      <c r="B106" s="9" t="str">
        <f>CONCATENATE("Rate of populations moving from HIV negative to HIVPL CD4 &gt; 200 under policy ", VLOOKUP(I106, P_SET, 2))</f>
        <v>Rate of populations moving from HIV negative to HIVPL CD4 &gt; 200 under policy Community ART</v>
      </c>
      <c r="C106" s="8" t="s">
        <v>145</v>
      </c>
      <c r="D106" s="8" t="s">
        <v>146</v>
      </c>
      <c r="E106" s="8"/>
      <c r="G106" s="9">
        <v>12</v>
      </c>
      <c r="I106" s="9">
        <v>2</v>
      </c>
      <c r="J106" s="9" t="str">
        <f t="shared" si="7"/>
        <v>eta_12,(2)</v>
      </c>
      <c r="K106" s="9">
        <v>0.05</v>
      </c>
      <c r="O106" s="10" t="s">
        <v>155</v>
      </c>
    </row>
    <row r="107" spans="1:15" ht="34">
      <c r="A107" s="20" t="s">
        <v>156</v>
      </c>
      <c r="B107" s="9" t="str">
        <f>CONCATENATE("Rate of populations moving from HIVPL CD4 &gt; 200 to HIVPL &lt;= 200 under policy ", VLOOKUP(I107, P_SET, 2))</f>
        <v>Rate of populations moving from HIVPL CD4 &gt; 200 to HIVPL &lt;= 200 under policy Community ART</v>
      </c>
      <c r="C107" s="8" t="s">
        <v>145</v>
      </c>
      <c r="D107" s="8" t="s">
        <v>146</v>
      </c>
      <c r="E107" s="8"/>
      <c r="G107" s="9">
        <v>23</v>
      </c>
      <c r="I107" s="9">
        <v>2</v>
      </c>
      <c r="J107" s="9" t="str">
        <f t="shared" si="7"/>
        <v>eta_23,(2)</v>
      </c>
      <c r="K107" s="9">
        <v>0.2</v>
      </c>
    </row>
    <row r="108" spans="1:15" ht="34">
      <c r="A108" s="20" t="s">
        <v>157</v>
      </c>
      <c r="B108" s="9" t="str">
        <f>CONCATENATE("Rate of populations moving from HIVPL CD4 &gt; 200  to HIVPL on ART under policy ", VLOOKUP(I108, P_SET, 2))</f>
        <v>Rate of populations moving from HIVPL CD4 &gt; 200  to HIVPL on ART under policy Community ART</v>
      </c>
      <c r="C108" s="8" t="s">
        <v>145</v>
      </c>
      <c r="D108" s="8" t="s">
        <v>146</v>
      </c>
      <c r="E108" s="8"/>
      <c r="G108" s="9">
        <v>34</v>
      </c>
      <c r="I108" s="9">
        <v>2</v>
      </c>
      <c r="J108" s="9" t="str">
        <f t="shared" si="7"/>
        <v>eta_34,(2)</v>
      </c>
      <c r="K108" s="9">
        <f>$K$112*'Indirect Model Parameters'!C5</f>
        <v>0.44000000000000006</v>
      </c>
    </row>
    <row r="109" spans="1:15" ht="34">
      <c r="A109" s="20" t="s">
        <v>158</v>
      </c>
      <c r="B109" s="9" t="str">
        <f>CONCATENATE("Rate of populations moving from HIVPL CD4 &lt;= 200  to HIVPL on ART under policy ", VLOOKUP(I109, P_SET, 2))</f>
        <v>Rate of populations moving from HIVPL CD4 &lt;= 200  to HIVPL on ART under policy Community ART</v>
      </c>
      <c r="C109" s="8" t="s">
        <v>145</v>
      </c>
      <c r="D109" s="8" t="s">
        <v>146</v>
      </c>
      <c r="E109" s="8"/>
      <c r="G109" s="9">
        <v>24</v>
      </c>
      <c r="I109" s="9">
        <v>2</v>
      </c>
      <c r="J109" s="9" t="str">
        <f t="shared" si="7"/>
        <v>eta_24,(2)</v>
      </c>
      <c r="K109" s="9">
        <f>$K$113*'Indirect Model Parameters'!C6</f>
        <v>0.44000000000000006</v>
      </c>
    </row>
    <row r="110" spans="1:15" ht="34">
      <c r="A110" s="20" t="s">
        <v>159</v>
      </c>
      <c r="B110" s="9" t="str">
        <f>CONCATENATE("Rate of populations moving from HIV negative to HIVPL CD4 &gt; 200 under policy ", VLOOKUP(I110, P_SET, 2))</f>
        <v>Rate of populations moving from HIV negative to HIVPL CD4 &gt; 200 under policy Standard (baseline)</v>
      </c>
      <c r="C110" s="8" t="s">
        <v>145</v>
      </c>
      <c r="D110" s="8" t="s">
        <v>146</v>
      </c>
      <c r="E110" s="8"/>
      <c r="G110" s="9">
        <v>12</v>
      </c>
      <c r="I110" s="9">
        <v>1</v>
      </c>
      <c r="J110" s="9" t="str">
        <f t="shared" si="7"/>
        <v>eta_12,(1)</v>
      </c>
      <c r="K110" s="9">
        <v>0.05</v>
      </c>
    </row>
    <row r="111" spans="1:15" ht="34">
      <c r="A111" s="20" t="s">
        <v>160</v>
      </c>
      <c r="B111" s="9" t="str">
        <f>CONCATENATE("Rate of populations moving from HIVPL CD4 &gt; 200 to HIVPL &lt;= 200 under policy ", VLOOKUP(I111, P_SET, 2))</f>
        <v>Rate of populations moving from HIVPL CD4 &gt; 200 to HIVPL &lt;= 200 under policy Standard (baseline)</v>
      </c>
      <c r="C111" s="8" t="s">
        <v>145</v>
      </c>
      <c r="D111" s="8" t="s">
        <v>146</v>
      </c>
      <c r="E111" s="8"/>
      <c r="G111" s="9">
        <v>23</v>
      </c>
      <c r="I111" s="9">
        <v>1</v>
      </c>
      <c r="J111" s="9" t="str">
        <f t="shared" si="7"/>
        <v>eta_23,(1)</v>
      </c>
      <c r="K111" s="9">
        <v>0.2</v>
      </c>
    </row>
    <row r="112" spans="1:15" ht="34">
      <c r="A112" s="20" t="s">
        <v>161</v>
      </c>
      <c r="B112" s="9" t="str">
        <f>CONCATENATE("Rate of populations moving from HIVPL CD4 &gt; 200  to HIVPL on ART under policy ", VLOOKUP(I112, P_SET, 2))</f>
        <v>Rate of populations moving from HIVPL CD4 &gt; 200  to HIVPL on ART under policy Standard (baseline)</v>
      </c>
      <c r="C112" s="8" t="s">
        <v>145</v>
      </c>
      <c r="D112" s="8" t="s">
        <v>146</v>
      </c>
      <c r="E112" s="8"/>
      <c r="G112" s="9">
        <v>24</v>
      </c>
      <c r="I112" s="9">
        <v>1</v>
      </c>
      <c r="J112" s="9" t="str">
        <f t="shared" si="7"/>
        <v>eta_24,(1)</v>
      </c>
      <c r="K112" s="9">
        <v>0.4</v>
      </c>
    </row>
    <row r="113" spans="1:11" ht="34">
      <c r="A113" s="20" t="s">
        <v>162</v>
      </c>
      <c r="B113" s="9" t="str">
        <f>CONCATENATE("Rate of populations moving from HIVPL CD4 &lt;= 200  to HIVPL on ART under policy ", VLOOKUP(I113, P_SET, 2))</f>
        <v>Rate of populations moving from HIVPL CD4 &lt;= 200  to HIVPL on ART under policy Standard (baseline)</v>
      </c>
      <c r="C113" s="8" t="s">
        <v>145</v>
      </c>
      <c r="D113" s="8" t="s">
        <v>146</v>
      </c>
      <c r="E113" s="8"/>
      <c r="G113" s="9">
        <v>34</v>
      </c>
      <c r="I113" s="9">
        <v>1</v>
      </c>
      <c r="J113" s="9" t="str">
        <f t="shared" si="7"/>
        <v>eta_34,(1)</v>
      </c>
      <c r="K113" s="9">
        <v>0.4</v>
      </c>
    </row>
    <row r="114" spans="1:11" ht="48">
      <c r="A114" s="20" t="s">
        <v>163</v>
      </c>
      <c r="B114" s="9" t="str">
        <f t="shared" ref="B114:B145" si="8">CONCATENATE("Mortality rates from populations in TB compartment ",VLOOKUP(E114,TB_SET,2)," and HIV compartment ",VLOOKUP(G114,HIV_SET,2)," and gender compartment ",VLOOKUP(H114,G_SET,2)," per year")</f>
        <v>Mortality rates from populations in TB compartment  Uninfected, not on IPT and HIV compartment  HIV-negative and gender compartment Male per year</v>
      </c>
      <c r="C114" s="8" t="s">
        <v>164</v>
      </c>
      <c r="D114" s="8" t="s">
        <v>165</v>
      </c>
      <c r="E114" s="8">
        <v>1</v>
      </c>
      <c r="G114" s="9">
        <v>1</v>
      </c>
      <c r="H114" s="9">
        <v>1</v>
      </c>
      <c r="J114" s="9" t="str">
        <f t="shared" si="7"/>
        <v>mu_1,1,1</v>
      </c>
    </row>
    <row r="115" spans="1:11" ht="48">
      <c r="A115" s="20" t="s">
        <v>166</v>
      </c>
      <c r="B115" s="9" t="str">
        <f t="shared" si="8"/>
        <v>Mortality rates from populations in TB compartment  Uninfected, not on IPT and HIV compartment  HIV-negative and gender compartment Female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2</v>
      </c>
      <c r="J115" s="9" t="str">
        <f t="shared" si="7"/>
        <v>mu_1,1,2</v>
      </c>
    </row>
    <row r="116" spans="1:11" ht="51">
      <c r="A116" s="20" t="s">
        <v>167</v>
      </c>
      <c r="B116" s="9" t="str">
        <f t="shared" si="8"/>
        <v>Mortality rates from populations in TB compartment  Uninfected, not on IPT and HIV compartment  PLHIV not on ART, CD4&gt;200 and gender compartment Male per year</v>
      </c>
      <c r="C116" s="8" t="s">
        <v>164</v>
      </c>
      <c r="D116" s="8" t="s">
        <v>165</v>
      </c>
      <c r="E116" s="8">
        <v>1</v>
      </c>
      <c r="G116" s="9">
        <v>2</v>
      </c>
      <c r="H116" s="9">
        <v>1</v>
      </c>
      <c r="J116" s="9" t="str">
        <f t="shared" si="7"/>
        <v>mu_1,2,1</v>
      </c>
    </row>
    <row r="117" spans="1:11" ht="51">
      <c r="A117" s="20" t="s">
        <v>168</v>
      </c>
      <c r="B117" s="9" t="str">
        <f t="shared" si="8"/>
        <v>Mortality rates from populations in TB compartment  Uninfected, not on IPT and HIV compartment  PLHIV not on ART, CD4&gt;200 and gender compartment Female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2</v>
      </c>
      <c r="J117" s="9" t="str">
        <f t="shared" si="7"/>
        <v>mu_1,2,2</v>
      </c>
    </row>
    <row r="118" spans="1:11" ht="51">
      <c r="A118" s="20" t="s">
        <v>169</v>
      </c>
      <c r="B118" s="9" t="str">
        <f t="shared" si="8"/>
        <v>Mortality rates from populations in TB compartment  Uninfected, not on IPT and HIV compartment  PLHIV not on ART, CD4≤200 and gender compartment Male per year</v>
      </c>
      <c r="C118" s="8" t="s">
        <v>164</v>
      </c>
      <c r="D118" s="8" t="s">
        <v>165</v>
      </c>
      <c r="E118" s="8">
        <v>1</v>
      </c>
      <c r="G118" s="9">
        <v>3</v>
      </c>
      <c r="H118" s="9">
        <v>1</v>
      </c>
      <c r="J118" s="9" t="str">
        <f t="shared" si="7"/>
        <v>mu_1,3,1</v>
      </c>
    </row>
    <row r="119" spans="1:11" ht="51">
      <c r="A119" s="20" t="s">
        <v>170</v>
      </c>
      <c r="B119" s="9" t="str">
        <f t="shared" si="8"/>
        <v>Mortality rates from populations in TB compartment  Uninfected, not on IPT and HIV compartment  PLHIV not on ART, CD4≤200 and gender compartment Female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2</v>
      </c>
      <c r="J119" s="9" t="str">
        <f t="shared" si="7"/>
        <v>mu_1,3,2</v>
      </c>
    </row>
    <row r="120" spans="1:11" ht="48">
      <c r="A120" s="20" t="s">
        <v>171</v>
      </c>
      <c r="B120" s="9" t="str">
        <f t="shared" si="8"/>
        <v>Mortality rates from populations in TB compartment  Uninfected, not on IPT and HIV compartment  PLHIV and on ART and gender compartment Male per year</v>
      </c>
      <c r="C120" s="8" t="s">
        <v>164</v>
      </c>
      <c r="D120" s="8" t="s">
        <v>165</v>
      </c>
      <c r="E120" s="8">
        <v>1</v>
      </c>
      <c r="G120" s="9">
        <v>4</v>
      </c>
      <c r="H120" s="9">
        <v>1</v>
      </c>
      <c r="J120" s="9" t="str">
        <f t="shared" si="7"/>
        <v>mu_1,4,1</v>
      </c>
    </row>
    <row r="121" spans="1:11" ht="48">
      <c r="A121" s="20" t="s">
        <v>172</v>
      </c>
      <c r="B121" s="9" t="str">
        <f t="shared" si="8"/>
        <v>Mortality rates from populations in TB compartment  Uninfected, not on IPT and HIV compartment  PLHIV and on ART and gender compartment Female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2</v>
      </c>
      <c r="J121" s="9" t="str">
        <f t="shared" si="7"/>
        <v>mu_1,4,2</v>
      </c>
    </row>
    <row r="122" spans="1:11" ht="48">
      <c r="A122" s="20" t="s">
        <v>173</v>
      </c>
      <c r="B122" s="9" t="str">
        <f t="shared" si="8"/>
        <v>Mortality rates from populations in TB compartment  Uninfected, on IPT and HIV compartment  HIV-negative and gender compartment Male per year</v>
      </c>
      <c r="C122" s="8" t="s">
        <v>164</v>
      </c>
      <c r="D122" s="8" t="s">
        <v>165</v>
      </c>
      <c r="E122" s="8">
        <v>2</v>
      </c>
      <c r="G122" s="9">
        <v>1</v>
      </c>
      <c r="H122" s="9">
        <v>1</v>
      </c>
      <c r="J122" s="9" t="str">
        <f t="shared" si="7"/>
        <v>mu_2,1,1</v>
      </c>
    </row>
    <row r="123" spans="1:11" ht="48">
      <c r="A123" s="20" t="s">
        <v>174</v>
      </c>
      <c r="B123" s="9" t="str">
        <f t="shared" si="8"/>
        <v>Mortality rates from populations in TB compartment  Uninfected, on IPT and HIV compartment  HIV-negative and gender compartment Female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2</v>
      </c>
      <c r="J123" s="9" t="str">
        <f t="shared" si="7"/>
        <v>mu_2,1,2</v>
      </c>
    </row>
    <row r="124" spans="1:11" ht="51">
      <c r="A124" s="20" t="s">
        <v>175</v>
      </c>
      <c r="B124" s="9" t="str">
        <f t="shared" si="8"/>
        <v>Mortality rates from populations in TB compartment  Uninfected, on IPT and HIV compartment  PLHIV not on ART, CD4&gt;200 and gender compartment Male per year</v>
      </c>
      <c r="C124" s="8" t="s">
        <v>164</v>
      </c>
      <c r="D124" s="8" t="s">
        <v>165</v>
      </c>
      <c r="E124" s="8">
        <v>2</v>
      </c>
      <c r="G124" s="9">
        <v>2</v>
      </c>
      <c r="H124" s="9">
        <v>1</v>
      </c>
      <c r="J124" s="9" t="str">
        <f t="shared" si="7"/>
        <v>mu_2,2,1</v>
      </c>
    </row>
    <row r="125" spans="1:11" ht="51">
      <c r="A125" s="20" t="s">
        <v>176</v>
      </c>
      <c r="B125" s="9" t="str">
        <f t="shared" si="8"/>
        <v>Mortality rates from populations in TB compartment  Uninfected, on IPT and HIV compartment  PLHIV not on ART, CD4&gt;200 and gender compartment Female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2</v>
      </c>
      <c r="J125" s="9" t="str">
        <f t="shared" si="7"/>
        <v>mu_2,2,2</v>
      </c>
    </row>
    <row r="126" spans="1:11" ht="51">
      <c r="A126" s="20" t="s">
        <v>177</v>
      </c>
      <c r="B126" s="9" t="str">
        <f t="shared" si="8"/>
        <v>Mortality rates from populations in TB compartment  Uninfected, on IPT and HIV compartment  PLHIV not on ART, CD4≤200 and gender compartment Male per year</v>
      </c>
      <c r="C126" s="8" t="s">
        <v>164</v>
      </c>
      <c r="D126" s="8" t="s">
        <v>165</v>
      </c>
      <c r="E126" s="8">
        <v>2</v>
      </c>
      <c r="G126" s="9">
        <v>3</v>
      </c>
      <c r="H126" s="9">
        <v>1</v>
      </c>
      <c r="J126" s="9" t="str">
        <f t="shared" si="7"/>
        <v>mu_2,3,1</v>
      </c>
    </row>
    <row r="127" spans="1:11" ht="51">
      <c r="A127" s="20" t="s">
        <v>178</v>
      </c>
      <c r="B127" s="9" t="str">
        <f t="shared" si="8"/>
        <v>Mortality rates from populations in TB compartment  Uninfected, on IPT and HIV compartment  PLHIV not on ART, CD4≤200 and gender compartment Female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2</v>
      </c>
      <c r="J127" s="9" t="str">
        <f t="shared" si="7"/>
        <v>mu_2,3,2</v>
      </c>
    </row>
    <row r="128" spans="1:11" ht="48">
      <c r="A128" s="20" t="s">
        <v>179</v>
      </c>
      <c r="B128" s="9" t="str">
        <f t="shared" si="8"/>
        <v>Mortality rates from populations in TB compartment  Uninfected, on IPT and HIV compartment  PLHIV and on ART and gender compartment Male per year</v>
      </c>
      <c r="C128" s="8" t="s">
        <v>164</v>
      </c>
      <c r="D128" s="8" t="s">
        <v>165</v>
      </c>
      <c r="E128" s="8">
        <v>2</v>
      </c>
      <c r="G128" s="9">
        <v>4</v>
      </c>
      <c r="H128" s="9">
        <v>1</v>
      </c>
      <c r="J128" s="9" t="str">
        <f t="shared" si="7"/>
        <v>mu_2,4,1</v>
      </c>
    </row>
    <row r="129" spans="1:10" ht="48">
      <c r="A129" s="20" t="s">
        <v>180</v>
      </c>
      <c r="B129" s="9" t="str">
        <f t="shared" si="8"/>
        <v>Mortality rates from populations in TB compartment  Uninfected, on IPT and HIV compartment  PLHIV and on ART and gender compartment Female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2</v>
      </c>
      <c r="J129" s="9" t="str">
        <f t="shared" si="7"/>
        <v>mu_2,4,2</v>
      </c>
    </row>
    <row r="130" spans="1:10" ht="51">
      <c r="A130" s="20" t="s">
        <v>181</v>
      </c>
      <c r="B130" s="9" t="str">
        <f t="shared" si="8"/>
        <v>Mortality rates from populations in TB compartment  LTBI, infected recently (at risk for rapid progression) and HIV compartment  HIV-negative and gender compartment Male per year</v>
      </c>
      <c r="C130" s="8" t="s">
        <v>164</v>
      </c>
      <c r="D130" s="8" t="s">
        <v>165</v>
      </c>
      <c r="E130" s="8">
        <v>3</v>
      </c>
      <c r="G130" s="9">
        <v>1</v>
      </c>
      <c r="H130" s="9">
        <v>1</v>
      </c>
      <c r="J130" s="9" t="str">
        <f t="shared" ref="J130:J161" si="9">CONCATENATE(C130, "_", E130, IF(E130&lt;&gt;"",",",""), F130, IF(F130&lt;&gt;"",",",""),  G130, IF(G130&lt;&gt;"",",",""),  H130, IF(I130&lt;&gt;"","(",""), I130, IF(I130&lt;&gt;"",")",""))</f>
        <v>mu_3,1,1</v>
      </c>
    </row>
    <row r="131" spans="1:10" ht="51">
      <c r="A131" s="20" t="s">
        <v>182</v>
      </c>
      <c r="B131" s="9" t="str">
        <f t="shared" si="8"/>
        <v>Mortality rates from populations in TB compartment  LTBI, infected recently (at risk for rapid progression) and HIV compartment  HIV-negative and gender compartment Female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2</v>
      </c>
      <c r="J131" s="9" t="str">
        <f t="shared" si="9"/>
        <v>mu_3,1,2</v>
      </c>
    </row>
    <row r="132" spans="1:10" ht="51">
      <c r="A132" s="20" t="s">
        <v>183</v>
      </c>
      <c r="B132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2" s="8" t="s">
        <v>164</v>
      </c>
      <c r="D132" s="8" t="s">
        <v>165</v>
      </c>
      <c r="E132" s="8">
        <v>3</v>
      </c>
      <c r="G132" s="9">
        <v>2</v>
      </c>
      <c r="H132" s="9">
        <v>1</v>
      </c>
      <c r="J132" s="9" t="str">
        <f t="shared" si="9"/>
        <v>mu_3,2,1</v>
      </c>
    </row>
    <row r="133" spans="1:10" ht="51">
      <c r="A133" s="20" t="s">
        <v>184</v>
      </c>
      <c r="B133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2</v>
      </c>
      <c r="J133" s="9" t="str">
        <f t="shared" si="9"/>
        <v>mu_3,2,2</v>
      </c>
    </row>
    <row r="134" spans="1:10" ht="51">
      <c r="A134" s="20" t="s">
        <v>185</v>
      </c>
      <c r="B134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4" s="8" t="s">
        <v>164</v>
      </c>
      <c r="D134" s="8" t="s">
        <v>165</v>
      </c>
      <c r="E134" s="8">
        <v>3</v>
      </c>
      <c r="G134" s="9">
        <v>3</v>
      </c>
      <c r="H134" s="9">
        <v>1</v>
      </c>
      <c r="J134" s="9" t="str">
        <f t="shared" si="9"/>
        <v>mu_3,3,1</v>
      </c>
    </row>
    <row r="135" spans="1:10" ht="51">
      <c r="A135" s="20" t="s">
        <v>186</v>
      </c>
      <c r="B135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2</v>
      </c>
      <c r="J135" s="9" t="str">
        <f t="shared" si="9"/>
        <v>mu_3,3,2</v>
      </c>
    </row>
    <row r="136" spans="1:10" ht="51">
      <c r="A136" s="20" t="s">
        <v>187</v>
      </c>
      <c r="B136" s="9" t="str">
        <f t="shared" si="8"/>
        <v>Mortality rates from populations in TB compartment  LTBI, infected recently (at risk for rapid progression) and HIV compartment  PLHIV and on ART and gender compartment Male per year</v>
      </c>
      <c r="C136" s="8" t="s">
        <v>164</v>
      </c>
      <c r="D136" s="8" t="s">
        <v>165</v>
      </c>
      <c r="E136" s="8">
        <v>3</v>
      </c>
      <c r="G136" s="9">
        <v>4</v>
      </c>
      <c r="H136" s="9">
        <v>1</v>
      </c>
      <c r="J136" s="9" t="str">
        <f t="shared" si="9"/>
        <v>mu_3,4,1</v>
      </c>
    </row>
    <row r="137" spans="1:10" ht="51">
      <c r="A137" s="20" t="s">
        <v>188</v>
      </c>
      <c r="B137" s="9" t="str">
        <f t="shared" si="8"/>
        <v>Mortality rates from populations in TB compartment  LTBI, infected recently (at risk for rapid progression) and HIV compartment  PLHIV and on ART and gender compartment Female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2</v>
      </c>
      <c r="J137" s="9" t="str">
        <f t="shared" si="9"/>
        <v>mu_3,4,2</v>
      </c>
    </row>
    <row r="138" spans="1:10" ht="48">
      <c r="A138" s="20" t="s">
        <v>189</v>
      </c>
      <c r="B138" s="9" t="str">
        <f t="shared" si="8"/>
        <v>Mortality rates from populations in TB compartment  LTBI, infected remotely and HIV compartment  HIV-negative and gender compartment Male per year</v>
      </c>
      <c r="C138" s="8" t="s">
        <v>164</v>
      </c>
      <c r="D138" s="8" t="s">
        <v>165</v>
      </c>
      <c r="E138" s="8">
        <v>4</v>
      </c>
      <c r="G138" s="9">
        <v>1</v>
      </c>
      <c r="H138" s="9">
        <v>1</v>
      </c>
      <c r="J138" s="9" t="str">
        <f t="shared" si="9"/>
        <v>mu_4,1,1</v>
      </c>
    </row>
    <row r="139" spans="1:10" ht="48">
      <c r="A139" s="20" t="s">
        <v>190</v>
      </c>
      <c r="B139" s="9" t="str">
        <f t="shared" si="8"/>
        <v>Mortality rates from populations in TB compartment  LTBI, infected remotely and HIV compartment  HIV-negative and gender compartment Female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2</v>
      </c>
      <c r="J139" s="9" t="str">
        <f t="shared" si="9"/>
        <v>mu_4,1,2</v>
      </c>
    </row>
    <row r="140" spans="1:10" ht="51">
      <c r="A140" s="20" t="s">
        <v>191</v>
      </c>
      <c r="B140" s="9" t="str">
        <f t="shared" si="8"/>
        <v>Mortality rates from populations in TB compartment  LTBI, infected remotely and HIV compartment  PLHIV not on ART, CD4&gt;200 and gender compartment Male per year</v>
      </c>
      <c r="C140" s="8" t="s">
        <v>164</v>
      </c>
      <c r="D140" s="8" t="s">
        <v>165</v>
      </c>
      <c r="E140" s="8">
        <v>4</v>
      </c>
      <c r="G140" s="9">
        <v>2</v>
      </c>
      <c r="H140" s="9">
        <v>1</v>
      </c>
      <c r="J140" s="9" t="str">
        <f t="shared" si="9"/>
        <v>mu_4,2,1</v>
      </c>
    </row>
    <row r="141" spans="1:10" ht="51">
      <c r="A141" s="20" t="s">
        <v>192</v>
      </c>
      <c r="B141" s="9" t="str">
        <f t="shared" si="8"/>
        <v>Mortality rates from populations in TB compartment  LTBI, infected remotely and HIV compartment  PLHIV not on ART, CD4&gt;200 and gender compartment Female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2</v>
      </c>
      <c r="J141" s="9" t="str">
        <f t="shared" si="9"/>
        <v>mu_4,2,2</v>
      </c>
    </row>
    <row r="142" spans="1:10" ht="51">
      <c r="A142" s="20" t="s">
        <v>193</v>
      </c>
      <c r="B142" s="9" t="str">
        <f t="shared" si="8"/>
        <v>Mortality rates from populations in TB compartment  LTBI, infected remotely and HIV compartment  PLHIV not on ART, CD4≤200 and gender compartment Male per year</v>
      </c>
      <c r="C142" s="8" t="s">
        <v>164</v>
      </c>
      <c r="D142" s="8" t="s">
        <v>165</v>
      </c>
      <c r="E142" s="8">
        <v>4</v>
      </c>
      <c r="G142" s="9">
        <v>3</v>
      </c>
      <c r="H142" s="9">
        <v>1</v>
      </c>
      <c r="J142" s="9" t="str">
        <f t="shared" si="9"/>
        <v>mu_4,3,1</v>
      </c>
    </row>
    <row r="143" spans="1:10" ht="51">
      <c r="A143" s="20" t="s">
        <v>194</v>
      </c>
      <c r="B143" s="9" t="str">
        <f t="shared" si="8"/>
        <v>Mortality rates from populations in TB compartment  LTBI, infected remotely and HIV compartment  PLHIV not on ART, CD4≤200 and gender compartment Female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2</v>
      </c>
      <c r="J143" s="9" t="str">
        <f t="shared" si="9"/>
        <v>mu_4,3,2</v>
      </c>
    </row>
    <row r="144" spans="1:10" ht="51">
      <c r="A144" s="20" t="s">
        <v>195</v>
      </c>
      <c r="B144" s="9" t="str">
        <f t="shared" si="8"/>
        <v>Mortality rates from populations in TB compartment  LTBI, infected remotely and HIV compartment  PLHIV and on ART and gender compartment Male per year</v>
      </c>
      <c r="C144" s="8" t="s">
        <v>164</v>
      </c>
      <c r="D144" s="8" t="s">
        <v>165</v>
      </c>
      <c r="E144" s="8">
        <v>4</v>
      </c>
      <c r="G144" s="9">
        <v>4</v>
      </c>
      <c r="H144" s="9">
        <v>1</v>
      </c>
      <c r="J144" s="9" t="str">
        <f t="shared" si="9"/>
        <v>mu_4,4,1</v>
      </c>
    </row>
    <row r="145" spans="1:10" ht="51">
      <c r="A145" s="20" t="s">
        <v>196</v>
      </c>
      <c r="B145" s="9" t="str">
        <f t="shared" si="8"/>
        <v>Mortality rates from populations in TB compartment  LTBI, infected remotely and HIV compartment  PLHIV and on ART and gender compartment Female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2</v>
      </c>
      <c r="J145" s="9" t="str">
        <f t="shared" si="9"/>
        <v>mu_4,4,2</v>
      </c>
    </row>
    <row r="146" spans="1:10" ht="48">
      <c r="A146" s="20" t="s">
        <v>197</v>
      </c>
      <c r="B146" s="9" t="str">
        <f t="shared" ref="B146:B177" si="10">CONCATENATE("Mortality rates from populations in TB compartment ",VLOOKUP(E146,TB_SET,2)," and HIV compartment ",VLOOKUP(G146,HIV_SET,2)," and gender compartment ",VLOOKUP(H146,G_SET,2)," per year")</f>
        <v>Mortality rates from populations in TB compartment  LTBI, on IPT and HIV compartment  HIV-negative and gender compartment Male per year</v>
      </c>
      <c r="C146" s="8" t="s">
        <v>164</v>
      </c>
      <c r="D146" s="8" t="s">
        <v>165</v>
      </c>
      <c r="E146" s="8">
        <v>5</v>
      </c>
      <c r="G146" s="9">
        <v>1</v>
      </c>
      <c r="H146" s="9">
        <v>1</v>
      </c>
      <c r="J146" s="9" t="str">
        <f t="shared" si="9"/>
        <v>mu_5,1,1</v>
      </c>
    </row>
    <row r="147" spans="1:10" ht="48">
      <c r="A147" s="20" t="s">
        <v>198</v>
      </c>
      <c r="B147" s="9" t="str">
        <f t="shared" si="10"/>
        <v>Mortality rates from populations in TB compartment  LTBI, on IPT and HIV compartment  HIV-negative and gender compartment Female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2</v>
      </c>
      <c r="J147" s="9" t="str">
        <f t="shared" si="9"/>
        <v>mu_5,1,2</v>
      </c>
    </row>
    <row r="148" spans="1:10" ht="51">
      <c r="A148" s="20" t="s">
        <v>199</v>
      </c>
      <c r="B148" s="9" t="str">
        <f t="shared" si="10"/>
        <v>Mortality rates from populations in TB compartment  LTBI, on IPT and HIV compartment  PLHIV not on ART, CD4&gt;200 and gender compartment Male per year</v>
      </c>
      <c r="C148" s="8" t="s">
        <v>164</v>
      </c>
      <c r="D148" s="8" t="s">
        <v>165</v>
      </c>
      <c r="E148" s="8">
        <v>5</v>
      </c>
      <c r="G148" s="9">
        <v>2</v>
      </c>
      <c r="H148" s="9">
        <v>1</v>
      </c>
      <c r="J148" s="9" t="str">
        <f t="shared" si="9"/>
        <v>mu_5,2,1</v>
      </c>
    </row>
    <row r="149" spans="1:10" ht="51">
      <c r="A149" s="20" t="s">
        <v>200</v>
      </c>
      <c r="B149" s="9" t="str">
        <f t="shared" si="10"/>
        <v>Mortality rates from populations in TB compartment  LTBI, on IPT and HIV compartment  PLHIV not on ART, CD4&gt;200 and gender compartment Female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2</v>
      </c>
      <c r="J149" s="9" t="str">
        <f t="shared" si="9"/>
        <v>mu_5,2,2</v>
      </c>
    </row>
    <row r="150" spans="1:10" ht="51">
      <c r="A150" s="20" t="s">
        <v>201</v>
      </c>
      <c r="B150" s="9" t="str">
        <f t="shared" si="10"/>
        <v>Mortality rates from populations in TB compartment  LTBI, on IPT and HIV compartment  PLHIV not on ART, CD4≤200 and gender compartment Male per year</v>
      </c>
      <c r="C150" s="8" t="s">
        <v>164</v>
      </c>
      <c r="D150" s="8" t="s">
        <v>165</v>
      </c>
      <c r="E150" s="8">
        <v>5</v>
      </c>
      <c r="G150" s="9">
        <v>3</v>
      </c>
      <c r="H150" s="9">
        <v>1</v>
      </c>
      <c r="J150" s="9" t="str">
        <f t="shared" si="9"/>
        <v>mu_5,3,1</v>
      </c>
    </row>
    <row r="151" spans="1:10" ht="51">
      <c r="A151" s="20" t="s">
        <v>202</v>
      </c>
      <c r="B151" s="9" t="str">
        <f t="shared" si="10"/>
        <v>Mortality rates from populations in TB compartment  LTBI, on IPT and HIV compartment  PLHIV not on ART, CD4≤200 and gender compartment Female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2</v>
      </c>
      <c r="J151" s="9" t="str">
        <f t="shared" si="9"/>
        <v>mu_5,3,2</v>
      </c>
    </row>
    <row r="152" spans="1:10" ht="48">
      <c r="A152" s="20" t="s">
        <v>203</v>
      </c>
      <c r="B152" s="9" t="str">
        <f t="shared" si="10"/>
        <v>Mortality rates from populations in TB compartment  LTBI, on IPT and HIV compartment  PLHIV and on ART and gender compartment Male per year</v>
      </c>
      <c r="C152" s="8" t="s">
        <v>164</v>
      </c>
      <c r="D152" s="8" t="s">
        <v>165</v>
      </c>
      <c r="E152" s="8">
        <v>5</v>
      </c>
      <c r="G152" s="9">
        <v>4</v>
      </c>
      <c r="H152" s="9">
        <v>1</v>
      </c>
      <c r="J152" s="9" t="str">
        <f t="shared" si="9"/>
        <v>mu_5,4,1</v>
      </c>
    </row>
    <row r="153" spans="1:10" ht="48">
      <c r="A153" s="20" t="s">
        <v>204</v>
      </c>
      <c r="B153" s="9" t="str">
        <f t="shared" si="10"/>
        <v>Mortality rates from populations in TB compartment  LTBI, on IPT and HIV compartment  PLHIV and on ART and gender compartment Female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2</v>
      </c>
      <c r="J153" s="9" t="str">
        <f t="shared" si="9"/>
        <v>mu_5,4,2</v>
      </c>
    </row>
    <row r="154" spans="1:10" ht="48">
      <c r="A154" s="20" t="s">
        <v>205</v>
      </c>
      <c r="B154" s="9" t="str">
        <f t="shared" si="10"/>
        <v>Mortality rates from populations in TB compartment  Active and HIV compartment  HIV-negative and gender compartment Male per year</v>
      </c>
      <c r="C154" s="8" t="s">
        <v>164</v>
      </c>
      <c r="D154" s="8" t="s">
        <v>165</v>
      </c>
      <c r="E154" s="8">
        <v>6</v>
      </c>
      <c r="G154" s="9">
        <v>1</v>
      </c>
      <c r="H154" s="9">
        <v>1</v>
      </c>
      <c r="J154" s="9" t="str">
        <f t="shared" si="9"/>
        <v>mu_6,1,1</v>
      </c>
    </row>
    <row r="155" spans="1:10" ht="48">
      <c r="A155" s="20" t="s">
        <v>206</v>
      </c>
      <c r="B155" s="9" t="str">
        <f t="shared" si="10"/>
        <v>Mortality rates from populations in TB compartment  Active and HIV compartment  HIV-negative and gender compartment Female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2</v>
      </c>
      <c r="J155" s="9" t="str">
        <f t="shared" si="9"/>
        <v>mu_6,1,2</v>
      </c>
    </row>
    <row r="156" spans="1:10" ht="51">
      <c r="A156" s="20" t="s">
        <v>207</v>
      </c>
      <c r="B156" s="9" t="str">
        <f t="shared" si="10"/>
        <v>Mortality rates from populations in TB compartment  Active and HIV compartment  PLHIV not on ART, CD4&gt;200 and gender compartment Male per year</v>
      </c>
      <c r="C156" s="8" t="s">
        <v>164</v>
      </c>
      <c r="D156" s="8" t="s">
        <v>165</v>
      </c>
      <c r="E156" s="8">
        <v>6</v>
      </c>
      <c r="G156" s="9">
        <v>2</v>
      </c>
      <c r="H156" s="9">
        <v>1</v>
      </c>
      <c r="J156" s="9" t="str">
        <f t="shared" si="9"/>
        <v>mu_6,2,1</v>
      </c>
    </row>
    <row r="157" spans="1:10" ht="51">
      <c r="A157" s="20" t="s">
        <v>208</v>
      </c>
      <c r="B157" s="9" t="str">
        <f t="shared" si="10"/>
        <v>Mortality rates from populations in TB compartment  Active and HIV compartment  PLHIV not on ART, CD4&gt;200 and gender compartment Female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2</v>
      </c>
      <c r="J157" s="9" t="str">
        <f t="shared" si="9"/>
        <v>mu_6,2,2</v>
      </c>
    </row>
    <row r="158" spans="1:10" ht="51">
      <c r="A158" s="20" t="s">
        <v>209</v>
      </c>
      <c r="B158" s="9" t="str">
        <f t="shared" si="10"/>
        <v>Mortality rates from populations in TB compartment  Active and HIV compartment  PLHIV not on ART, CD4≤200 and gender compartment Male per year</v>
      </c>
      <c r="C158" s="8" t="s">
        <v>164</v>
      </c>
      <c r="D158" s="8" t="s">
        <v>165</v>
      </c>
      <c r="E158" s="8">
        <v>6</v>
      </c>
      <c r="G158" s="9">
        <v>3</v>
      </c>
      <c r="H158" s="9">
        <v>1</v>
      </c>
      <c r="J158" s="9" t="str">
        <f t="shared" si="9"/>
        <v>mu_6,3,1</v>
      </c>
    </row>
    <row r="159" spans="1:10" ht="51">
      <c r="A159" s="20" t="s">
        <v>210</v>
      </c>
      <c r="B159" s="9" t="str">
        <f t="shared" si="10"/>
        <v>Mortality rates from populations in TB compartment  Active and HIV compartment  PLHIV not on ART, CD4≤200 and gender compartment Female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2</v>
      </c>
      <c r="J159" s="9" t="str">
        <f t="shared" si="9"/>
        <v>mu_6,3,2</v>
      </c>
    </row>
    <row r="160" spans="1:10" ht="48">
      <c r="A160" s="20" t="s">
        <v>211</v>
      </c>
      <c r="B160" s="9" t="str">
        <f t="shared" si="10"/>
        <v>Mortality rates from populations in TB compartment  Active and HIV compartment  PLHIV and on ART and gender compartment Male per year</v>
      </c>
      <c r="C160" s="8" t="s">
        <v>164</v>
      </c>
      <c r="D160" s="8" t="s">
        <v>165</v>
      </c>
      <c r="E160" s="8">
        <v>6</v>
      </c>
      <c r="G160" s="9">
        <v>4</v>
      </c>
      <c r="H160" s="9">
        <v>1</v>
      </c>
      <c r="J160" s="9" t="str">
        <f t="shared" si="9"/>
        <v>mu_6,4,1</v>
      </c>
    </row>
    <row r="161" spans="1:10" ht="48">
      <c r="A161" s="20" t="s">
        <v>212</v>
      </c>
      <c r="B161" s="9" t="str">
        <f t="shared" si="10"/>
        <v>Mortality rates from populations in TB compartment  Active and HIV compartment  PLHIV and on ART and gender compartment Female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2</v>
      </c>
      <c r="J161" s="9" t="str">
        <f t="shared" si="9"/>
        <v>mu_6,4,2</v>
      </c>
    </row>
    <row r="162" spans="1:10" ht="48">
      <c r="A162" s="20" t="s">
        <v>213</v>
      </c>
      <c r="B162" s="9" t="str">
        <f t="shared" si="10"/>
        <v>Mortality rates from populations in TB compartment  Recovered/Treated and HIV compartment  HIV-negative and gender compartment Male per year</v>
      </c>
      <c r="C162" s="8" t="s">
        <v>164</v>
      </c>
      <c r="D162" s="8" t="s">
        <v>165</v>
      </c>
      <c r="E162" s="8">
        <v>7</v>
      </c>
      <c r="G162" s="9">
        <v>1</v>
      </c>
      <c r="H162" s="9">
        <v>1</v>
      </c>
      <c r="J162" s="9" t="str">
        <f t="shared" ref="J162:J186" si="11">CONCATENATE(C162, "_", E162, IF(E162&lt;&gt;"",",",""), F162, IF(F162&lt;&gt;"",",",""),  G162, IF(G162&lt;&gt;"",",",""),  H162, IF(I162&lt;&gt;"","(",""), I162, IF(I162&lt;&gt;"",")",""))</f>
        <v>mu_7,1,1</v>
      </c>
    </row>
    <row r="163" spans="1:10" ht="48">
      <c r="A163" s="20" t="s">
        <v>214</v>
      </c>
      <c r="B163" s="9" t="str">
        <f t="shared" si="10"/>
        <v>Mortality rates from populations in TB compartment  Recovered/Treated and HIV compartment  HIV-negative and gender compartment Female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2</v>
      </c>
      <c r="J163" s="9" t="str">
        <f t="shared" si="11"/>
        <v>mu_7,1,2</v>
      </c>
    </row>
    <row r="164" spans="1:10" ht="51">
      <c r="A164" s="20" t="s">
        <v>215</v>
      </c>
      <c r="B164" s="9" t="str">
        <f t="shared" si="10"/>
        <v>Mortality rates from populations in TB compartment  Recovered/Treated and HIV compartment  PLHIV not on ART, CD4&gt;200 and gender compartment Male per year</v>
      </c>
      <c r="C164" s="8" t="s">
        <v>164</v>
      </c>
      <c r="D164" s="8" t="s">
        <v>165</v>
      </c>
      <c r="E164" s="8">
        <v>7</v>
      </c>
      <c r="G164" s="9">
        <v>2</v>
      </c>
      <c r="H164" s="9">
        <v>1</v>
      </c>
      <c r="J164" s="9" t="str">
        <f t="shared" si="11"/>
        <v>mu_7,2,1</v>
      </c>
    </row>
    <row r="165" spans="1:10" ht="51">
      <c r="A165" s="20" t="s">
        <v>216</v>
      </c>
      <c r="B165" s="9" t="str">
        <f t="shared" si="10"/>
        <v>Mortality rates from populations in TB compartment  Recovered/Treated and HIV compartment  PLHIV not on ART, CD4&gt;200 and gender compartment Female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2</v>
      </c>
      <c r="J165" s="9" t="str">
        <f t="shared" si="11"/>
        <v>mu_7,2,2</v>
      </c>
    </row>
    <row r="166" spans="1:10" ht="51">
      <c r="A166" s="20" t="s">
        <v>217</v>
      </c>
      <c r="B166" s="9" t="str">
        <f t="shared" si="10"/>
        <v>Mortality rates from populations in TB compartment  Recovered/Treated and HIV compartment  PLHIV not on ART, CD4≤200 and gender compartment Male per year</v>
      </c>
      <c r="C166" s="8" t="s">
        <v>164</v>
      </c>
      <c r="D166" s="8" t="s">
        <v>165</v>
      </c>
      <c r="E166" s="8">
        <v>7</v>
      </c>
      <c r="G166" s="9">
        <v>3</v>
      </c>
      <c r="H166" s="9">
        <v>1</v>
      </c>
      <c r="J166" s="9" t="str">
        <f t="shared" si="11"/>
        <v>mu_7,3,1</v>
      </c>
    </row>
    <row r="167" spans="1:10" ht="51">
      <c r="A167" s="20" t="s">
        <v>218</v>
      </c>
      <c r="B167" s="9" t="str">
        <f t="shared" si="10"/>
        <v>Mortality rates from populations in TB compartment  Recovered/Treated and HIV compartment  PLHIV not on ART, CD4≤200 and gender compartment Female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2</v>
      </c>
      <c r="J167" s="9" t="str">
        <f t="shared" si="11"/>
        <v>mu_7,3,2</v>
      </c>
    </row>
    <row r="168" spans="1:10" ht="48">
      <c r="A168" s="20" t="s">
        <v>219</v>
      </c>
      <c r="B168" s="9" t="str">
        <f t="shared" si="10"/>
        <v>Mortality rates from populations in TB compartment  Recovered/Treated and HIV compartment  PLHIV and on ART and gender compartment Male per year</v>
      </c>
      <c r="C168" s="8" t="s">
        <v>164</v>
      </c>
      <c r="D168" s="8" t="s">
        <v>165</v>
      </c>
      <c r="E168" s="8">
        <v>7</v>
      </c>
      <c r="G168" s="9">
        <v>4</v>
      </c>
      <c r="H168" s="9">
        <v>1</v>
      </c>
      <c r="J168" s="9" t="str">
        <f t="shared" si="11"/>
        <v>mu_7,4,1</v>
      </c>
    </row>
    <row r="169" spans="1:10" ht="48">
      <c r="A169" s="20" t="s">
        <v>220</v>
      </c>
      <c r="B169" s="9" t="str">
        <f t="shared" si="10"/>
        <v>Mortality rates from populations in TB compartment  Recovered/Treated and HIV compartment  PLHIV and on ART and gender compartment Female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2</v>
      </c>
      <c r="J169" s="9" t="str">
        <f t="shared" si="11"/>
        <v>mu_7,4,2</v>
      </c>
    </row>
    <row r="170" spans="1:10" ht="48">
      <c r="A170" s="20" t="s">
        <v>221</v>
      </c>
      <c r="B170" s="9" t="str">
        <f t="shared" si="10"/>
        <v>Mortality rates from populations in TB compartment  LTBI, after IPT and HIV compartment  HIV-negative and gender compartment Male per year</v>
      </c>
      <c r="C170" s="8" t="s">
        <v>164</v>
      </c>
      <c r="D170" s="8" t="s">
        <v>165</v>
      </c>
      <c r="E170" s="8">
        <v>8</v>
      </c>
      <c r="G170" s="9">
        <v>1</v>
      </c>
      <c r="H170" s="9">
        <v>1</v>
      </c>
      <c r="J170" s="9" t="str">
        <f t="shared" si="11"/>
        <v>mu_8,1,1</v>
      </c>
    </row>
    <row r="171" spans="1:10" ht="48">
      <c r="A171" s="20" t="s">
        <v>222</v>
      </c>
      <c r="B171" s="9" t="str">
        <f t="shared" si="10"/>
        <v>Mortality rates from populations in TB compartment  LTBI, after IPT and HIV compartment  HIV-negative and gender compartment Female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2</v>
      </c>
      <c r="J171" s="9" t="str">
        <f t="shared" si="11"/>
        <v>mu_8,1,2</v>
      </c>
    </row>
    <row r="172" spans="1:10" ht="51">
      <c r="A172" s="20" t="s">
        <v>223</v>
      </c>
      <c r="B172" s="9" t="str">
        <f t="shared" si="10"/>
        <v>Mortality rates from populations in TB compartment  LTBI, after IPT and HIV compartment  PLHIV not on ART, CD4&gt;200 and gender compartment Male per year</v>
      </c>
      <c r="C172" s="8" t="s">
        <v>164</v>
      </c>
      <c r="D172" s="8" t="s">
        <v>165</v>
      </c>
      <c r="E172" s="8">
        <v>8</v>
      </c>
      <c r="G172" s="9">
        <v>2</v>
      </c>
      <c r="H172" s="9">
        <v>1</v>
      </c>
      <c r="J172" s="9" t="str">
        <f t="shared" si="11"/>
        <v>mu_8,2,1</v>
      </c>
    </row>
    <row r="173" spans="1:10" ht="51">
      <c r="A173" s="20" t="s">
        <v>224</v>
      </c>
      <c r="B173" s="9" t="str">
        <f t="shared" si="10"/>
        <v>Mortality rates from populations in TB compartment  LTBI, after IPT and HIV compartment  PLHIV not on ART, CD4&gt;200 and gender compartment Female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2</v>
      </c>
      <c r="J173" s="9" t="str">
        <f t="shared" si="11"/>
        <v>mu_8,2,2</v>
      </c>
    </row>
    <row r="174" spans="1:10" ht="51">
      <c r="A174" s="20" t="s">
        <v>225</v>
      </c>
      <c r="B174" s="9" t="str">
        <f t="shared" si="10"/>
        <v>Mortality rates from populations in TB compartment  LTBI, after IPT and HIV compartment  PLHIV not on ART, CD4≤200 and gender compartment Male per year</v>
      </c>
      <c r="C174" s="8" t="s">
        <v>164</v>
      </c>
      <c r="D174" s="8" t="s">
        <v>165</v>
      </c>
      <c r="E174" s="8">
        <v>8</v>
      </c>
      <c r="G174" s="9">
        <v>3</v>
      </c>
      <c r="H174" s="9">
        <v>1</v>
      </c>
      <c r="J174" s="9" t="str">
        <f t="shared" si="11"/>
        <v>mu_8,3,1</v>
      </c>
    </row>
    <row r="175" spans="1:10" ht="51">
      <c r="A175" s="20" t="s">
        <v>226</v>
      </c>
      <c r="B175" s="9" t="str">
        <f t="shared" si="10"/>
        <v>Mortality rates from populations in TB compartment  LTBI, after IPT and HIV compartment  PLHIV not on ART, CD4≤200 and gender compartment Female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2</v>
      </c>
      <c r="J175" s="9" t="str">
        <f t="shared" si="11"/>
        <v>mu_8,3,2</v>
      </c>
    </row>
    <row r="176" spans="1:10" ht="48">
      <c r="A176" s="20" t="s">
        <v>227</v>
      </c>
      <c r="B176" s="9" t="str">
        <f t="shared" si="10"/>
        <v>Mortality rates from populations in TB compartment  LTBI, after IPT and HIV compartment  PLHIV and on ART and gender compartment Male per year</v>
      </c>
      <c r="C176" s="8" t="s">
        <v>164</v>
      </c>
      <c r="D176" s="8" t="s">
        <v>165</v>
      </c>
      <c r="E176" s="8">
        <v>8</v>
      </c>
      <c r="G176" s="9">
        <v>4</v>
      </c>
      <c r="H176" s="9">
        <v>1</v>
      </c>
      <c r="J176" s="9" t="str">
        <f t="shared" si="11"/>
        <v>mu_8,4,1</v>
      </c>
    </row>
    <row r="177" spans="1:11" ht="48">
      <c r="A177" s="20" t="s">
        <v>228</v>
      </c>
      <c r="B177" s="9" t="str">
        <f t="shared" si="10"/>
        <v>Mortality rates from populations in TB compartment  LTBI, after IPT and HIV compartment  PLHIV and on ART and gender compartment Female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2</v>
      </c>
      <c r="J177" s="9" t="str">
        <f t="shared" si="11"/>
        <v>mu_8,4,2</v>
      </c>
    </row>
    <row r="178" spans="1:11" ht="34">
      <c r="A178" s="20" t="s">
        <v>229</v>
      </c>
      <c r="B178" s="9" t="str">
        <f t="shared" ref="B178:B185" si="12">CONCATENATE("Birth rate into HIV compartment ", VLOOKUP(G178, HIV_SET, 2), " and gender compartment ", VLOOKUP(H178, G_SET, 2), ", per year")</f>
        <v>Birth rate into HIV compartment  HIV-negative and gender compartment Male, per year</v>
      </c>
      <c r="C178" s="8" t="s">
        <v>230</v>
      </c>
      <c r="D178" s="8" t="s">
        <v>165</v>
      </c>
      <c r="E178" s="8">
        <v>1</v>
      </c>
      <c r="G178" s="9">
        <v>1</v>
      </c>
      <c r="H178" s="9">
        <v>1</v>
      </c>
      <c r="J178" s="9" t="str">
        <f t="shared" si="11"/>
        <v>rho_1,1,1</v>
      </c>
    </row>
    <row r="179" spans="1:11" ht="34">
      <c r="A179" s="20" t="s">
        <v>229</v>
      </c>
      <c r="B179" s="9" t="str">
        <f t="shared" si="12"/>
        <v>Birth rate into HIV compartment  HIV-negative and gender compartment Male, per year</v>
      </c>
      <c r="C179" s="8" t="s">
        <v>230</v>
      </c>
      <c r="D179" s="8" t="s">
        <v>165</v>
      </c>
      <c r="E179" s="8">
        <v>3</v>
      </c>
      <c r="G179" s="9">
        <v>1</v>
      </c>
      <c r="H179" s="9">
        <v>1</v>
      </c>
      <c r="J179" s="9" t="str">
        <f t="shared" si="11"/>
        <v>rho_3,1,1</v>
      </c>
    </row>
    <row r="180" spans="1:11" ht="34">
      <c r="A180" s="20" t="s">
        <v>229</v>
      </c>
      <c r="B180" s="9" t="str">
        <f t="shared" si="12"/>
        <v>Birth rate into HIV compartment  HIV-negative and gender compartment Male, per year</v>
      </c>
      <c r="C180" s="8" t="s">
        <v>230</v>
      </c>
      <c r="D180" s="8" t="s">
        <v>165</v>
      </c>
      <c r="E180" s="8">
        <v>4</v>
      </c>
      <c r="G180" s="9">
        <v>1</v>
      </c>
      <c r="H180" s="9">
        <v>1</v>
      </c>
      <c r="J180" s="9" t="str">
        <f t="shared" si="11"/>
        <v>rho_4,1,1</v>
      </c>
    </row>
    <row r="181" spans="1:11" ht="34">
      <c r="A181" s="20" t="s">
        <v>229</v>
      </c>
      <c r="B181" s="9" t="str">
        <f t="shared" si="12"/>
        <v>Birth rate into HIV compartment  HIV-negative and gender compartment Male, per year</v>
      </c>
      <c r="C181" s="8" t="s">
        <v>230</v>
      </c>
      <c r="D181" s="8" t="s">
        <v>165</v>
      </c>
      <c r="E181" s="8">
        <v>5</v>
      </c>
      <c r="G181" s="9">
        <v>1</v>
      </c>
      <c r="H181" s="9">
        <v>1</v>
      </c>
      <c r="J181" s="9" t="str">
        <f t="shared" si="11"/>
        <v>rho_5,1,1</v>
      </c>
    </row>
    <row r="182" spans="1:11" ht="34">
      <c r="A182" s="20" t="s">
        <v>231</v>
      </c>
      <c r="B182" s="9" t="str">
        <f t="shared" si="12"/>
        <v>Birth rate into HIV compartment  PLHIV not on ART, CD4&gt;200 and gender compartment Male, per year</v>
      </c>
      <c r="C182" s="8" t="s">
        <v>230</v>
      </c>
      <c r="D182" s="8" t="s">
        <v>165</v>
      </c>
      <c r="E182" s="8">
        <v>1</v>
      </c>
      <c r="G182" s="9">
        <v>2</v>
      </c>
      <c r="H182" s="9">
        <v>1</v>
      </c>
      <c r="J182" s="9" t="str">
        <f t="shared" si="11"/>
        <v>rho_1,2,1</v>
      </c>
    </row>
    <row r="183" spans="1:11" ht="34">
      <c r="A183" s="20" t="s">
        <v>231</v>
      </c>
      <c r="B183" s="9" t="str">
        <f t="shared" si="12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3</v>
      </c>
      <c r="G183" s="9">
        <v>2</v>
      </c>
      <c r="H183" s="9">
        <v>1</v>
      </c>
      <c r="J183" s="9" t="str">
        <f t="shared" si="11"/>
        <v>rho_3,2,1</v>
      </c>
    </row>
    <row r="184" spans="1:11" ht="34">
      <c r="A184" s="20" t="s">
        <v>231</v>
      </c>
      <c r="B184" s="9" t="str">
        <f t="shared" si="12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4</v>
      </c>
      <c r="G184" s="9">
        <v>2</v>
      </c>
      <c r="H184" s="9">
        <v>1</v>
      </c>
      <c r="J184" s="9" t="str">
        <f t="shared" si="11"/>
        <v>rho_4,2,1</v>
      </c>
    </row>
    <row r="185" spans="1:11" ht="34">
      <c r="A185" s="20" t="s">
        <v>231</v>
      </c>
      <c r="B185" s="9" t="str">
        <f t="shared" si="12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5</v>
      </c>
      <c r="G185" s="9">
        <v>2</v>
      </c>
      <c r="H185" s="9">
        <v>1</v>
      </c>
      <c r="J185" s="9" t="str">
        <f t="shared" si="11"/>
        <v>rho_5,2,1</v>
      </c>
    </row>
    <row r="186" spans="1:11" ht="34">
      <c r="A186" s="22" t="s">
        <v>274</v>
      </c>
      <c r="B186" s="22" t="s">
        <v>274</v>
      </c>
      <c r="C186" s="9" t="s">
        <v>134</v>
      </c>
      <c r="D186" s="9" t="s">
        <v>43</v>
      </c>
      <c r="E186" s="9">
        <v>67</v>
      </c>
      <c r="J186" s="9" t="str">
        <f t="shared" si="11"/>
        <v>pi_67,</v>
      </c>
      <c r="K186" s="23">
        <v>0</v>
      </c>
    </row>
    <row r="187" spans="1:11" ht="34">
      <c r="A187" s="20" t="s">
        <v>232</v>
      </c>
      <c r="B187" s="9" t="str">
        <f t="shared" ref="B187:B194" si="13">CONCATENATE("Birth rate into HIV compartment ", VLOOKUP(G187, HIV_SET, 2), " and gender compartment ", VLOOKUP(H187, G_SET, 2), ", per year")</f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ref="J187:J194" si="14">CONCATENATE(C187, "_", E187, IF(E187&lt;&gt;"",",",""), F187, IF(F187&lt;&gt;"",",",""),  G187, IF(G187&lt;&gt;"",",",""),  H187, IF(I187&lt;&gt;"","(",""), I187, IF(I187&lt;&gt;"",")",""))</f>
        <v>rho_1,1,2</v>
      </c>
    </row>
    <row r="188" spans="1:11" ht="34">
      <c r="A188" s="20" t="s">
        <v>232</v>
      </c>
      <c r="B188" s="9" t="str">
        <f t="shared" si="13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4"/>
        <v>rho_3,1,2</v>
      </c>
    </row>
    <row r="189" spans="1:11" ht="34">
      <c r="A189" s="20" t="s">
        <v>232</v>
      </c>
      <c r="B189" s="9" t="str">
        <f t="shared" si="13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4"/>
        <v>rho_4,1,2</v>
      </c>
    </row>
    <row r="190" spans="1:11" ht="34">
      <c r="A190" s="20" t="s">
        <v>232</v>
      </c>
      <c r="B190" s="9" t="str">
        <f t="shared" si="13"/>
        <v>Birth rate into HIV compartment  HIV-negative and gender compartment Female, per year</v>
      </c>
      <c r="C190" s="8" t="s">
        <v>230</v>
      </c>
      <c r="D190" s="8" t="s">
        <v>165</v>
      </c>
      <c r="E190" s="8">
        <v>5</v>
      </c>
      <c r="G190" s="9">
        <v>1</v>
      </c>
      <c r="H190" s="9">
        <v>2</v>
      </c>
      <c r="J190" s="9" t="str">
        <f t="shared" si="14"/>
        <v>rho_5,1,2</v>
      </c>
    </row>
    <row r="191" spans="1:11" ht="34">
      <c r="A191" s="20" t="s">
        <v>233</v>
      </c>
      <c r="B191" s="9" t="str">
        <f t="shared" si="13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4"/>
        <v>rho_1,2,2</v>
      </c>
    </row>
    <row r="192" spans="1:11" ht="34">
      <c r="A192" s="20" t="s">
        <v>233</v>
      </c>
      <c r="B192" s="9" t="str">
        <f t="shared" si="13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4"/>
        <v>rho_3,2,2</v>
      </c>
    </row>
    <row r="193" spans="1:10" ht="34">
      <c r="A193" s="20" t="s">
        <v>233</v>
      </c>
      <c r="B193" s="9" t="str">
        <f t="shared" si="13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4"/>
        <v>rho_4,2,2</v>
      </c>
    </row>
    <row r="194" spans="1:10" ht="34">
      <c r="A194" s="20" t="s">
        <v>233</v>
      </c>
      <c r="B194" s="9" t="str">
        <f t="shared" si="13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5</v>
      </c>
      <c r="G194" s="9">
        <v>2</v>
      </c>
      <c r="H194" s="9">
        <v>2</v>
      </c>
      <c r="J194" s="9" t="str">
        <f t="shared" si="14"/>
        <v>rho_5,2,2</v>
      </c>
    </row>
  </sheetData>
  <sortState ref="A2:O185">
    <sortCondition ref="D2:D18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L194"/>
  <sheetViews>
    <sheetView topLeftCell="A20" zoomScale="151" zoomScaleNormal="151" workbookViewId="0"/>
  </sheetViews>
  <sheetFormatPr baseColWidth="10" defaultRowHeight="15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9" width="17.5" style="1" customWidth="1"/>
    <col min="10" max="10" width="17.83203125" style="1" customWidth="1"/>
    <col min="11" max="12" width="20.5" style="1" customWidth="1"/>
  </cols>
  <sheetData>
    <row r="1" spans="1:12" ht="48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2" t="s">
        <v>281</v>
      </c>
      <c r="I1" s="2" t="s">
        <v>10</v>
      </c>
      <c r="J1" s="16" t="s">
        <v>11</v>
      </c>
      <c r="K1" s="17" t="s">
        <v>12</v>
      </c>
      <c r="L1" s="17" t="s">
        <v>236</v>
      </c>
    </row>
    <row r="2" spans="1:12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19">
        <f>IF(Pop_Init!C2=OR(1,2),'Indirect Model Parameters'!$C$13,1-'Indirect Model Parameters'!$C$13)*IF(E2=1,1-'Indirect Model Parameters'!$C$11,'Indirect Model Parameters'!$C$11)*IF(F2=1,0.55,0.45)</f>
        <v>9.8999999999999991E-2</v>
      </c>
      <c r="I2" s="26">
        <f>(H2/SUM($H$2:$H$129))*'Indirect Model Parameters'!$C$10</f>
        <v>2946.4285714285788</v>
      </c>
    </row>
    <row r="3" spans="1:12" ht="48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19">
        <v>0</v>
      </c>
      <c r="I3" s="26">
        <f>(H3/SUM($H$2:$H$129))*'Indirect Model Parameters'!$C$10</f>
        <v>0</v>
      </c>
    </row>
    <row r="4" spans="1:12" ht="32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19">
        <f>IF(Pop_Init!C4=OR(1,2),'Indirect Model Parameters'!$C$13,1-'Indirect Model Parameters'!$C$13)*IF(E4=1,1-'Indirect Model Parameters'!$C$11,'Indirect Model Parameters'!$C$11)*IF(F4=1,0.55,0.45)</f>
        <v>9.8999999999999991E-2</v>
      </c>
      <c r="I4" s="26">
        <f>(H4/SUM($H$2:$H$129))*'Indirect Model Parameters'!$C$10</f>
        <v>2946.4285714285788</v>
      </c>
    </row>
    <row r="5" spans="1:12" ht="48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19">
        <v>0</v>
      </c>
      <c r="I5" s="26">
        <f>(H5/SUM($H$2:$H$129))*'Indirect Model Parameters'!$C$10</f>
        <v>0</v>
      </c>
    </row>
    <row r="6" spans="1:12" ht="48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19">
        <f>IF(Pop_Init!C6=OR(1,2),'Indirect Model Parameters'!$C$13,1-'Indirect Model Parameters'!$C$13)*IF(E6=1,1-'Indirect Model Parameters'!$C$11,'Indirect Model Parameters'!$C$11)*IF(F6=1,0.55,0.45)</f>
        <v>9.8999999999999991E-2</v>
      </c>
      <c r="I6" s="26">
        <f>(H6/SUM($H$2:$H$129))*'Indirect Model Parameters'!$C$10</f>
        <v>2946.4285714285788</v>
      </c>
    </row>
    <row r="7" spans="1:12" ht="48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19">
        <f>IF(Pop_Init!C7=OR(1,2),'Indirect Model Parameters'!$C$13,1-'Indirect Model Parameters'!$C$13)*IF(E7=1,1-'Indirect Model Parameters'!$C$11,'Indirect Model Parameters'!$C$11)*IF(F7=1,0.55,0.45)</f>
        <v>9.8999999999999991E-2</v>
      </c>
      <c r="I7" s="26">
        <f>(H7/SUM($H$2:$H$129))*'Indirect Model Parameters'!$C$10</f>
        <v>2946.4285714285788</v>
      </c>
    </row>
    <row r="8" spans="1:12" ht="32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19">
        <f>IF(Pop_Init!C8=OR(1,2),'Indirect Model Parameters'!$C$13,1-'Indirect Model Parameters'!$C$13)*IF(E8=1,1-'Indirect Model Parameters'!$C$11,'Indirect Model Parameters'!$C$11)*IF(F8=1,0.55,0.45)</f>
        <v>9.8999999999999991E-2</v>
      </c>
      <c r="I8" s="26">
        <f>(H8/SUM($H$2:$H$129))*'Indirect Model Parameters'!$C$10</f>
        <v>2946.4285714285788</v>
      </c>
    </row>
    <row r="9" spans="1:12" ht="48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19">
        <f>IF(Pop_Init!C9=OR(1,2),'Indirect Model Parameters'!$C$13,1-'Indirect Model Parameters'!$C$13)*IF(E9=1,1-'Indirect Model Parameters'!$C$11,'Indirect Model Parameters'!$C$11)*IF(F9=1,0.55,0.45)</f>
        <v>9.8999999999999991E-2</v>
      </c>
      <c r="I9" s="26">
        <f>(H9/SUM($H$2:$H$129))*'Indirect Model Parameters'!$C$10</f>
        <v>2946.4285714285788</v>
      </c>
    </row>
    <row r="10" spans="1:12" ht="32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19">
        <f>IF(Pop_Init!C10=OR(1,2),'Indirect Model Parameters'!$C$13,1-'Indirect Model Parameters'!$C$13)*IF(E10=1,1-'Indirect Model Parameters'!$C$11,'Indirect Model Parameters'!$C$11)*IF(F10=1,0.55,0.45)</f>
        <v>9.8999999999999991E-2</v>
      </c>
      <c r="I10" s="26">
        <f>(H10/SUM($H$2:$H$129))*'Indirect Model Parameters'!$C$10</f>
        <v>2946.4285714285788</v>
      </c>
    </row>
    <row r="11" spans="1:12" ht="32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19">
        <f>IF(Pop_Init!C11=OR(1,2),'Indirect Model Parameters'!$C$13,1-'Indirect Model Parameters'!$C$13)*IF(E11=1,1-'Indirect Model Parameters'!$C$11,'Indirect Model Parameters'!$C$11)*IF(F11=1,0.55,0.45)</f>
        <v>9.8999999999999991E-2</v>
      </c>
      <c r="I11" s="26">
        <f>(H11/SUM($H$2:$H$129))*'Indirect Model Parameters'!$C$10</f>
        <v>2946.4285714285788</v>
      </c>
    </row>
    <row r="12" spans="1:12" ht="32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19">
        <f>IF(Pop_Init!C12=OR(1,2),'Indirect Model Parameters'!$C$13,1-'Indirect Model Parameters'!$C$13)*IF(E12=1,1-'Indirect Model Parameters'!$C$11,'Indirect Model Parameters'!$C$11)*IF(F12=1,0.55,0.45)</f>
        <v>9.8999999999999991E-2</v>
      </c>
      <c r="I12" s="26">
        <f>(H12/SUM($H$2:$H$129))*'Indirect Model Parameters'!$C$10</f>
        <v>2946.4285714285788</v>
      </c>
    </row>
    <row r="13" spans="1:12" ht="32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19">
        <f>IF(Pop_Init!C13=OR(1,2),'Indirect Model Parameters'!$C$13,1-'Indirect Model Parameters'!$C$13)*IF(E13=1,1-'Indirect Model Parameters'!$C$11,'Indirect Model Parameters'!$C$11)*IF(F13=1,0.55,0.45)</f>
        <v>9.8999999999999991E-2</v>
      </c>
      <c r="I13" s="26">
        <f>(H13/SUM($H$2:$H$129))*'Indirect Model Parameters'!$C$10</f>
        <v>2946.4285714285788</v>
      </c>
    </row>
    <row r="14" spans="1:12" ht="32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19">
        <f>IF(Pop_Init!C14=OR(1,2),'Indirect Model Parameters'!$C$13,1-'Indirect Model Parameters'!$C$13)*IF(E14=1,1-'Indirect Model Parameters'!$C$11,'Indirect Model Parameters'!$C$11)*IF(F14=1,0.55,0.45)</f>
        <v>9.8999999999999991E-2</v>
      </c>
      <c r="I14" s="26">
        <f>(H14/SUM($H$2:$H$129))*'Indirect Model Parameters'!$C$10</f>
        <v>2946.4285714285788</v>
      </c>
    </row>
    <row r="15" spans="1:12" ht="48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19">
        <f>IF(Pop_Init!C15=OR(1,2),'Indirect Model Parameters'!$C$13,1-'Indirect Model Parameters'!$C$13)*IF(E15=1,1-'Indirect Model Parameters'!$C$11,'Indirect Model Parameters'!$C$11)*IF(F15=1,0.55,0.45)</f>
        <v>9.8999999999999991E-2</v>
      </c>
      <c r="I15" s="26">
        <f>(H15/SUM($H$2:$H$129))*'Indirect Model Parameters'!$C$10</f>
        <v>2946.4285714285788</v>
      </c>
    </row>
    <row r="16" spans="1:12" ht="32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19">
        <f>IF(Pop_Init!C16=OR(1,2),'Indirect Model Parameters'!$C$13,1-'Indirect Model Parameters'!$C$13)*IF(E16=1,1-'Indirect Model Parameters'!$C$11,'Indirect Model Parameters'!$C$11)*IF(F16=1,0.55,0.45)</f>
        <v>9.8999999999999991E-2</v>
      </c>
      <c r="I16" s="26">
        <f>(H16/SUM($H$2:$H$129))*'Indirect Model Parameters'!$C$10</f>
        <v>2946.4285714285788</v>
      </c>
    </row>
    <row r="17" spans="1:9" ht="32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19">
        <f>IF(Pop_Init!C17=OR(1,2),'Indirect Model Parameters'!$C$13,1-'Indirect Model Parameters'!$C$13)*IF(E17=1,1-'Indirect Model Parameters'!$C$11,'Indirect Model Parameters'!$C$11)*IF(F17=1,0.55,0.45)</f>
        <v>9.8999999999999991E-2</v>
      </c>
      <c r="I17" s="26">
        <f>(H17/SUM($H$2:$H$129))*'Indirect Model Parameters'!$C$10</f>
        <v>2946.4285714285788</v>
      </c>
    </row>
    <row r="18" spans="1:9" ht="48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19">
        <f>IF(Pop_Init!C18=OR(1,2),'Indirect Model Parameters'!$C$13,1-'Indirect Model Parameters'!$C$13)*IF(E18=1,1-'Indirect Model Parameters'!$C$11,'Indirect Model Parameters'!$C$11)*IF(F18=1,0.55,0.45)</f>
        <v>1.0999999999999999E-2</v>
      </c>
      <c r="I18" s="26">
        <f>(H18/SUM($H$2:$H$129))*'Indirect Model Parameters'!$C$10</f>
        <v>327.38095238095326</v>
      </c>
    </row>
    <row r="19" spans="1:9" ht="48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19">
        <v>0</v>
      </c>
      <c r="I19" s="26">
        <f>(H19/SUM($H$2:$H$129))*'Indirect Model Parameters'!$C$10</f>
        <v>0</v>
      </c>
    </row>
    <row r="20" spans="1:9" ht="48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19">
        <f>IF(Pop_Init!C20=OR(1,2),'Indirect Model Parameters'!$C$13,1-'Indirect Model Parameters'!$C$13)*IF(E20=1,1-'Indirect Model Parameters'!$C$11,'Indirect Model Parameters'!$C$11)*IF(F20=1,0.55,0.45)</f>
        <v>1.0999999999999999E-2</v>
      </c>
      <c r="I20" s="26">
        <f>(H20/SUM($H$2:$H$129))*'Indirect Model Parameters'!$C$10</f>
        <v>327.38095238095326</v>
      </c>
    </row>
    <row r="21" spans="1:9" ht="48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19">
        <v>0</v>
      </c>
      <c r="I21" s="26">
        <f>(H21/SUM($H$2:$H$129))*'Indirect Model Parameters'!$C$10</f>
        <v>0</v>
      </c>
    </row>
    <row r="22" spans="1:9" ht="48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19">
        <f>IF(Pop_Init!C22=OR(1,2),'Indirect Model Parameters'!$C$13,1-'Indirect Model Parameters'!$C$13)*IF(E22=1,1-'Indirect Model Parameters'!$C$11,'Indirect Model Parameters'!$C$11)*IF(F22=1,0.55,0.45)</f>
        <v>1.0999999999999999E-2</v>
      </c>
      <c r="I22" s="26">
        <f>(H22/SUM($H$2:$H$129))*'Indirect Model Parameters'!$C$10</f>
        <v>327.38095238095326</v>
      </c>
    </row>
    <row r="23" spans="1:9" ht="48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19">
        <f>IF(Pop_Init!C23=OR(1,2),'Indirect Model Parameters'!$C$13,1-'Indirect Model Parameters'!$C$13)*IF(E23=1,1-'Indirect Model Parameters'!$C$11,'Indirect Model Parameters'!$C$11)*IF(F23=1,0.55,0.45)</f>
        <v>1.0999999999999999E-2</v>
      </c>
      <c r="I23" s="26">
        <f>(H23/SUM($H$2:$H$129))*'Indirect Model Parameters'!$C$10</f>
        <v>327.38095238095326</v>
      </c>
    </row>
    <row r="24" spans="1:9" ht="48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19">
        <f>IF(Pop_Init!C24=OR(1,2),'Indirect Model Parameters'!$C$13,1-'Indirect Model Parameters'!$C$13)*IF(E24=1,1-'Indirect Model Parameters'!$C$11,'Indirect Model Parameters'!$C$11)*IF(F24=1,0.55,0.45)</f>
        <v>1.0999999999999999E-2</v>
      </c>
      <c r="I24" s="26">
        <f>(H24/SUM($H$2:$H$129))*'Indirect Model Parameters'!$C$10</f>
        <v>327.38095238095326</v>
      </c>
    </row>
    <row r="25" spans="1:9" ht="48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19">
        <f>IF(Pop_Init!C25=OR(1,2),'Indirect Model Parameters'!$C$13,1-'Indirect Model Parameters'!$C$13)*IF(E25=1,1-'Indirect Model Parameters'!$C$11,'Indirect Model Parameters'!$C$11)*IF(F25=1,0.55,0.45)</f>
        <v>1.0999999999999999E-2</v>
      </c>
      <c r="I25" s="26">
        <f>(H25/SUM($H$2:$H$129))*'Indirect Model Parameters'!$C$10</f>
        <v>327.38095238095326</v>
      </c>
    </row>
    <row r="26" spans="1:9" ht="32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19">
        <f>IF(Pop_Init!C26=OR(1,2),'Indirect Model Parameters'!$C$13,1-'Indirect Model Parameters'!$C$13)*IF(E26=1,1-'Indirect Model Parameters'!$C$11,'Indirect Model Parameters'!$C$11)*IF(F26=1,0.55,0.45)</f>
        <v>1.0999999999999999E-2</v>
      </c>
      <c r="I26" s="26">
        <f>(H26/SUM($H$2:$H$129))*'Indirect Model Parameters'!$C$10</f>
        <v>327.38095238095326</v>
      </c>
    </row>
    <row r="27" spans="1:9" ht="48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19">
        <f>IF(Pop_Init!C27=OR(1,2),'Indirect Model Parameters'!$C$13,1-'Indirect Model Parameters'!$C$13)*IF(E27=1,1-'Indirect Model Parameters'!$C$11,'Indirect Model Parameters'!$C$11)*IF(F27=1,0.55,0.45)</f>
        <v>1.0999999999999999E-2</v>
      </c>
      <c r="I27" s="26">
        <f>(H27/SUM($H$2:$H$129))*'Indirect Model Parameters'!$C$10</f>
        <v>327.38095238095326</v>
      </c>
    </row>
    <row r="28" spans="1:9" ht="32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19">
        <f>IF(Pop_Init!C28=OR(1,2),'Indirect Model Parameters'!$C$13,1-'Indirect Model Parameters'!$C$13)*IF(E28=1,1-'Indirect Model Parameters'!$C$11,'Indirect Model Parameters'!$C$11)*IF(F28=1,0.55,0.45)</f>
        <v>1.0999999999999999E-2</v>
      </c>
      <c r="I28" s="26">
        <f>(H28/SUM($H$2:$H$129))*'Indirect Model Parameters'!$C$10</f>
        <v>327.38095238095326</v>
      </c>
    </row>
    <row r="29" spans="1:9" ht="48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19">
        <f>IF(Pop_Init!C29=OR(1,2),'Indirect Model Parameters'!$C$13,1-'Indirect Model Parameters'!$C$13)*IF(E29=1,1-'Indirect Model Parameters'!$C$11,'Indirect Model Parameters'!$C$11)*IF(F29=1,0.55,0.45)</f>
        <v>1.0999999999999999E-2</v>
      </c>
      <c r="I29" s="26">
        <f>(H29/SUM($H$2:$H$129))*'Indirect Model Parameters'!$C$10</f>
        <v>327.38095238095326</v>
      </c>
    </row>
    <row r="30" spans="1:9" ht="48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19">
        <f>IF(Pop_Init!C30=OR(1,2),'Indirect Model Parameters'!$C$13,1-'Indirect Model Parameters'!$C$13)*IF(E30=1,1-'Indirect Model Parameters'!$C$11,'Indirect Model Parameters'!$C$11)*IF(F30=1,0.55,0.45)</f>
        <v>1.0999999999999999E-2</v>
      </c>
      <c r="I30" s="26">
        <f>(H30/SUM($H$2:$H$129))*'Indirect Model Parameters'!$C$10</f>
        <v>327.38095238095326</v>
      </c>
    </row>
    <row r="31" spans="1:9" ht="48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19">
        <f>IF(Pop_Init!C31=OR(1,2),'Indirect Model Parameters'!$C$13,1-'Indirect Model Parameters'!$C$13)*IF(E31=1,1-'Indirect Model Parameters'!$C$11,'Indirect Model Parameters'!$C$11)*IF(F31=1,0.55,0.45)</f>
        <v>1.0999999999999999E-2</v>
      </c>
      <c r="I31" s="26">
        <f>(H31/SUM($H$2:$H$129))*'Indirect Model Parameters'!$C$10</f>
        <v>327.38095238095326</v>
      </c>
    </row>
    <row r="32" spans="1:9" ht="48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19">
        <f>IF(Pop_Init!C32=OR(1,2),'Indirect Model Parameters'!$C$13,1-'Indirect Model Parameters'!$C$13)*IF(E32=1,1-'Indirect Model Parameters'!$C$11,'Indirect Model Parameters'!$C$11)*IF(F32=1,0.55,0.45)</f>
        <v>1.0999999999999999E-2</v>
      </c>
      <c r="I32" s="26">
        <f>(H32/SUM($H$2:$H$129))*'Indirect Model Parameters'!$C$10</f>
        <v>327.38095238095326</v>
      </c>
    </row>
    <row r="33" spans="1:9" ht="48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19">
        <f>IF(Pop_Init!C33=OR(1,2),'Indirect Model Parameters'!$C$13,1-'Indirect Model Parameters'!$C$13)*IF(E33=1,1-'Indirect Model Parameters'!$C$11,'Indirect Model Parameters'!$C$11)*IF(F33=1,0.55,0.45)</f>
        <v>1.0999999999999999E-2</v>
      </c>
      <c r="I33" s="26">
        <f>(H33/SUM($H$2:$H$129))*'Indirect Model Parameters'!$C$10</f>
        <v>327.38095238095326</v>
      </c>
    </row>
    <row r="34" spans="1:9" ht="48">
      <c r="A34" s="1" t="str">
        <f t="shared" ref="A34:A65" si="2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3">CONCATENATE( B34, IF(B34&lt;&gt;"",",",""), C34, IF(C34&lt;&gt;"",",",""),  D34, IF(D34&lt;&gt;"",",",""),  E34, IF(F34&lt;&gt;"",",",""), F34,)</f>
        <v>N,1,1,3,1</v>
      </c>
      <c r="H34" s="19">
        <f>IF(Pop_Init!C34=OR(1,2),'Indirect Model Parameters'!$C$13,1-'Indirect Model Parameters'!$C$13)*IF(E34=1,1-'Indirect Model Parameters'!$C$11,'Indirect Model Parameters'!$C$11)*IF(F34=1,0.55,0.45)</f>
        <v>1.0999999999999999E-2</v>
      </c>
      <c r="I34" s="26">
        <f>(H34/SUM($H$2:$H$129))*'Indirect Model Parameters'!$C$10</f>
        <v>327.38095238095326</v>
      </c>
    </row>
    <row r="35" spans="1:9" ht="48">
      <c r="A35" s="1" t="str">
        <f t="shared" si="2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3"/>
        <v>N,1,2,1,2</v>
      </c>
      <c r="H35" s="19">
        <v>0</v>
      </c>
      <c r="I35" s="26">
        <f>(H35/SUM($H$2:$H$129))*'Indirect Model Parameters'!$C$10</f>
        <v>0</v>
      </c>
    </row>
    <row r="36" spans="1:9" ht="48">
      <c r="A36" s="1" t="str">
        <f t="shared" si="2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3"/>
        <v>N,2,1,3,1</v>
      </c>
      <c r="H36" s="19">
        <f>IF(Pop_Init!C36=OR(1,2),'Indirect Model Parameters'!$C$13,1-'Indirect Model Parameters'!$C$13)*IF(E36=1,1-'Indirect Model Parameters'!$C$11,'Indirect Model Parameters'!$C$11)*IF(F36=1,0.55,0.45)</f>
        <v>1.0999999999999999E-2</v>
      </c>
      <c r="I36" s="26">
        <f>(H36/SUM($H$2:$H$129))*'Indirect Model Parameters'!$C$10</f>
        <v>327.38095238095326</v>
      </c>
    </row>
    <row r="37" spans="1:9" ht="48">
      <c r="A37" s="1" t="str">
        <f t="shared" si="2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3"/>
        <v>N,1,2,2,2</v>
      </c>
      <c r="H37" s="19">
        <v>0</v>
      </c>
      <c r="I37" s="26">
        <f>(H37/SUM($H$2:$H$129))*'Indirect Model Parameters'!$C$10</f>
        <v>0</v>
      </c>
    </row>
    <row r="38" spans="1:9" ht="48">
      <c r="A38" s="1" t="str">
        <f t="shared" si="2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3"/>
        <v>N,3,1,3,1</v>
      </c>
      <c r="H38" s="19">
        <f>IF(Pop_Init!C38=OR(1,2),'Indirect Model Parameters'!$C$13,1-'Indirect Model Parameters'!$C$13)*IF(E38=1,1-'Indirect Model Parameters'!$C$11,'Indirect Model Parameters'!$C$11)*IF(F38=1,0.55,0.45)</f>
        <v>1.0999999999999999E-2</v>
      </c>
      <c r="I38" s="26">
        <f>(H38/SUM($H$2:$H$129))*'Indirect Model Parameters'!$C$10</f>
        <v>327.38095238095326</v>
      </c>
    </row>
    <row r="39" spans="1:9" ht="48">
      <c r="A39" s="1" t="str">
        <f t="shared" si="2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3"/>
        <v>N,3,2,3,1</v>
      </c>
      <c r="H39" s="19">
        <f>IF(Pop_Init!C39=OR(1,2),'Indirect Model Parameters'!$C$13,1-'Indirect Model Parameters'!$C$13)*IF(E39=1,1-'Indirect Model Parameters'!$C$11,'Indirect Model Parameters'!$C$11)*IF(F39=1,0.55,0.45)</f>
        <v>1.0999999999999999E-2</v>
      </c>
      <c r="I39" s="26">
        <f>(H39/SUM($H$2:$H$129))*'Indirect Model Parameters'!$C$10</f>
        <v>327.38095238095326</v>
      </c>
    </row>
    <row r="40" spans="1:9" ht="48">
      <c r="A40" s="1" t="str">
        <f t="shared" si="2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3"/>
        <v>N,4,1,3,1</v>
      </c>
      <c r="H40" s="19">
        <f>IF(Pop_Init!C40=OR(1,2),'Indirect Model Parameters'!$C$13,1-'Indirect Model Parameters'!$C$13)*IF(E40=1,1-'Indirect Model Parameters'!$C$11,'Indirect Model Parameters'!$C$11)*IF(F40=1,0.55,0.45)</f>
        <v>1.0999999999999999E-2</v>
      </c>
      <c r="I40" s="26">
        <f>(H40/SUM($H$2:$H$129))*'Indirect Model Parameters'!$C$10</f>
        <v>327.38095238095326</v>
      </c>
    </row>
    <row r="41" spans="1:9" ht="48">
      <c r="A41" s="1" t="str">
        <f t="shared" si="2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3"/>
        <v>N,4,2,3,1</v>
      </c>
      <c r="H41" s="19">
        <f>IF(Pop_Init!C41=OR(1,2),'Indirect Model Parameters'!$C$13,1-'Indirect Model Parameters'!$C$13)*IF(E41=1,1-'Indirect Model Parameters'!$C$11,'Indirect Model Parameters'!$C$11)*IF(F41=1,0.55,0.45)</f>
        <v>1.0999999999999999E-2</v>
      </c>
      <c r="I41" s="26">
        <f>(H41/SUM($H$2:$H$129))*'Indirect Model Parameters'!$C$10</f>
        <v>327.38095238095326</v>
      </c>
    </row>
    <row r="42" spans="1:9" ht="32">
      <c r="A42" s="1" t="str">
        <f t="shared" si="2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3"/>
        <v>N,5,1,3,1</v>
      </c>
      <c r="H42" s="19">
        <f>IF(Pop_Init!C42=OR(1,2),'Indirect Model Parameters'!$C$13,1-'Indirect Model Parameters'!$C$13)*IF(E42=1,1-'Indirect Model Parameters'!$C$11,'Indirect Model Parameters'!$C$11)*IF(F42=1,0.55,0.45)</f>
        <v>1.0999999999999999E-2</v>
      </c>
      <c r="I42" s="26">
        <f>(H42/SUM($H$2:$H$129))*'Indirect Model Parameters'!$C$10</f>
        <v>327.38095238095326</v>
      </c>
    </row>
    <row r="43" spans="1:9" ht="48">
      <c r="A43" s="1" t="str">
        <f t="shared" si="2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3"/>
        <v>N,5,2,3,1</v>
      </c>
      <c r="H43" s="19">
        <f>IF(Pop_Init!C43=OR(1,2),'Indirect Model Parameters'!$C$13,1-'Indirect Model Parameters'!$C$13)*IF(E43=1,1-'Indirect Model Parameters'!$C$11,'Indirect Model Parameters'!$C$11)*IF(F43=1,0.55,0.45)</f>
        <v>1.0999999999999999E-2</v>
      </c>
      <c r="I43" s="26">
        <f>(H43/SUM($H$2:$H$129))*'Indirect Model Parameters'!$C$10</f>
        <v>327.38095238095326</v>
      </c>
    </row>
    <row r="44" spans="1:9" ht="32">
      <c r="A44" s="1" t="str">
        <f t="shared" si="2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3"/>
        <v>N,6,1,3,1</v>
      </c>
      <c r="H44" s="19">
        <f>IF(Pop_Init!C44=OR(1,2),'Indirect Model Parameters'!$C$13,1-'Indirect Model Parameters'!$C$13)*IF(E44=1,1-'Indirect Model Parameters'!$C$11,'Indirect Model Parameters'!$C$11)*IF(F44=1,0.55,0.45)</f>
        <v>1.0999999999999999E-2</v>
      </c>
      <c r="I44" s="26">
        <f>(H44/SUM($H$2:$H$129))*'Indirect Model Parameters'!$C$10</f>
        <v>327.38095238095326</v>
      </c>
    </row>
    <row r="45" spans="1:9" ht="48">
      <c r="A45" s="1" t="str">
        <f t="shared" si="2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3"/>
        <v>N,6,2,3,1</v>
      </c>
      <c r="H45" s="19">
        <f>IF(Pop_Init!C45=OR(1,2),'Indirect Model Parameters'!$C$13,1-'Indirect Model Parameters'!$C$13)*IF(E45=1,1-'Indirect Model Parameters'!$C$11,'Indirect Model Parameters'!$C$11)*IF(F45=1,0.55,0.45)</f>
        <v>1.0999999999999999E-2</v>
      </c>
      <c r="I45" s="26">
        <f>(H45/SUM($H$2:$H$129))*'Indirect Model Parameters'!$C$10</f>
        <v>327.38095238095326</v>
      </c>
    </row>
    <row r="46" spans="1:9" ht="48">
      <c r="A46" s="1" t="str">
        <f t="shared" si="2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3"/>
        <v>N,7,1,3,1</v>
      </c>
      <c r="H46" s="19">
        <f>IF(Pop_Init!C46=OR(1,2),'Indirect Model Parameters'!$C$13,1-'Indirect Model Parameters'!$C$13)*IF(E46=1,1-'Indirect Model Parameters'!$C$11,'Indirect Model Parameters'!$C$11)*IF(F46=1,0.55,0.45)</f>
        <v>1.0999999999999999E-2</v>
      </c>
      <c r="I46" s="26">
        <f>(H46/SUM($H$2:$H$129))*'Indirect Model Parameters'!$C$10</f>
        <v>327.38095238095326</v>
      </c>
    </row>
    <row r="47" spans="1:9" ht="48">
      <c r="A47" s="1" t="str">
        <f t="shared" si="2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3"/>
        <v>N,7,2,3,1</v>
      </c>
      <c r="H47" s="19">
        <f>IF(Pop_Init!C47=OR(1,2),'Indirect Model Parameters'!$C$13,1-'Indirect Model Parameters'!$C$13)*IF(E47=1,1-'Indirect Model Parameters'!$C$11,'Indirect Model Parameters'!$C$11)*IF(F47=1,0.55,0.45)</f>
        <v>1.0999999999999999E-2</v>
      </c>
      <c r="I47" s="26">
        <f>(H47/SUM($H$2:$H$129))*'Indirect Model Parameters'!$C$10</f>
        <v>327.38095238095326</v>
      </c>
    </row>
    <row r="48" spans="1:9" ht="48">
      <c r="A48" s="1" t="str">
        <f t="shared" si="2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3"/>
        <v>N,8,1,3,1</v>
      </c>
      <c r="H48" s="19">
        <f>IF(Pop_Init!C48=OR(1,2),'Indirect Model Parameters'!$C$13,1-'Indirect Model Parameters'!$C$13)*IF(E48=1,1-'Indirect Model Parameters'!$C$11,'Indirect Model Parameters'!$C$11)*IF(F48=1,0.55,0.45)</f>
        <v>1.0999999999999999E-2</v>
      </c>
      <c r="I48" s="26">
        <f>(H48/SUM($H$2:$H$129))*'Indirect Model Parameters'!$C$10</f>
        <v>327.38095238095326</v>
      </c>
    </row>
    <row r="49" spans="1:9" ht="48">
      <c r="A49" s="1" t="str">
        <f t="shared" si="2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3"/>
        <v>N,8,2,3,1</v>
      </c>
      <c r="H49" s="19">
        <f>IF(Pop_Init!C49=OR(1,2),'Indirect Model Parameters'!$C$13,1-'Indirect Model Parameters'!$C$13)*IF(E49=1,1-'Indirect Model Parameters'!$C$11,'Indirect Model Parameters'!$C$11)*IF(F49=1,0.55,0.45)</f>
        <v>1.0999999999999999E-2</v>
      </c>
      <c r="I49" s="26">
        <f>(H49/SUM($H$2:$H$129))*'Indirect Model Parameters'!$C$10</f>
        <v>327.38095238095326</v>
      </c>
    </row>
    <row r="50" spans="1:9" ht="32">
      <c r="A50" s="1" t="str">
        <f t="shared" si="2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3"/>
        <v>N,1,1,4,1</v>
      </c>
      <c r="H50" s="19">
        <f>IF(Pop_Init!C50=OR(1,2),'Indirect Model Parameters'!$C$13,1-'Indirect Model Parameters'!$C$13)*IF(E50=1,1-'Indirect Model Parameters'!$C$11,'Indirect Model Parameters'!$C$11)*IF(F50=1,0.55,0.45)</f>
        <v>1.0999999999999999E-2</v>
      </c>
      <c r="I50" s="26">
        <f>(H50/SUM($H$2:$H$129))*'Indirect Model Parameters'!$C$10</f>
        <v>327.38095238095326</v>
      </c>
    </row>
    <row r="51" spans="1:9" ht="48">
      <c r="A51" s="1" t="str">
        <f t="shared" si="2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3"/>
        <v>N,1,2,3,2</v>
      </c>
      <c r="H51" s="19">
        <v>0</v>
      </c>
      <c r="I51" s="26">
        <f>(H51/SUM($H$2:$H$129))*'Indirect Model Parameters'!$C$10</f>
        <v>0</v>
      </c>
    </row>
    <row r="52" spans="1:9" ht="32">
      <c r="A52" s="1" t="str">
        <f t="shared" si="2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3"/>
        <v>N,2,1,4,1</v>
      </c>
      <c r="H52" s="19">
        <f>IF(Pop_Init!C52=OR(1,2),'Indirect Model Parameters'!$C$13,1-'Indirect Model Parameters'!$C$13)*IF(E52=1,1-'Indirect Model Parameters'!$C$11,'Indirect Model Parameters'!$C$11)*IF(F52=1,0.55,0.45)</f>
        <v>1.0999999999999999E-2</v>
      </c>
      <c r="I52" s="26">
        <f>(H52/SUM($H$2:$H$129))*'Indirect Model Parameters'!$C$10</f>
        <v>327.38095238095326</v>
      </c>
    </row>
    <row r="53" spans="1:9" ht="48">
      <c r="A53" s="1" t="str">
        <f t="shared" si="2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3"/>
        <v>N,1,2,4,2</v>
      </c>
      <c r="H53" s="19">
        <v>0</v>
      </c>
      <c r="I53" s="26">
        <f>(H53/SUM($H$2:$H$129))*'Indirect Model Parameters'!$C$10</f>
        <v>0</v>
      </c>
    </row>
    <row r="54" spans="1:9" ht="48">
      <c r="A54" s="1" t="str">
        <f t="shared" si="2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3"/>
        <v>N,3,1,4,1</v>
      </c>
      <c r="H54" s="19">
        <f>IF(Pop_Init!C54=OR(1,2),'Indirect Model Parameters'!$C$13,1-'Indirect Model Parameters'!$C$13)*IF(E54=1,1-'Indirect Model Parameters'!$C$11,'Indirect Model Parameters'!$C$11)*IF(F54=1,0.55,0.45)</f>
        <v>1.0999999999999999E-2</v>
      </c>
      <c r="I54" s="26">
        <f>(H54/SUM($H$2:$H$129))*'Indirect Model Parameters'!$C$10</f>
        <v>327.38095238095326</v>
      </c>
    </row>
    <row r="55" spans="1:9" ht="48">
      <c r="A55" s="1" t="str">
        <f t="shared" si="2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3"/>
        <v>N,3,2,4,1</v>
      </c>
      <c r="H55" s="19">
        <f>IF(Pop_Init!C55=OR(1,2),'Indirect Model Parameters'!$C$13,1-'Indirect Model Parameters'!$C$13)*IF(E55=1,1-'Indirect Model Parameters'!$C$11,'Indirect Model Parameters'!$C$11)*IF(F55=1,0.55,0.45)</f>
        <v>1.0999999999999999E-2</v>
      </c>
      <c r="I55" s="26">
        <f>(H55/SUM($H$2:$H$129))*'Indirect Model Parameters'!$C$10</f>
        <v>327.38095238095326</v>
      </c>
    </row>
    <row r="56" spans="1:9" ht="32">
      <c r="A56" s="1" t="str">
        <f t="shared" si="2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3"/>
        <v>N,4,1,4,1</v>
      </c>
      <c r="H56" s="19">
        <f>IF(Pop_Init!C56=OR(1,2),'Indirect Model Parameters'!$C$13,1-'Indirect Model Parameters'!$C$13)*IF(E56=1,1-'Indirect Model Parameters'!$C$11,'Indirect Model Parameters'!$C$11)*IF(F56=1,0.55,0.45)</f>
        <v>1.0999999999999999E-2</v>
      </c>
      <c r="I56" s="26">
        <f>(H56/SUM($H$2:$H$129))*'Indirect Model Parameters'!$C$10</f>
        <v>327.38095238095326</v>
      </c>
    </row>
    <row r="57" spans="1:9" ht="48">
      <c r="A57" s="1" t="str">
        <f t="shared" si="2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3"/>
        <v>N,4,2,4,1</v>
      </c>
      <c r="H57" s="19">
        <f>IF(Pop_Init!C57=OR(1,2),'Indirect Model Parameters'!$C$13,1-'Indirect Model Parameters'!$C$13)*IF(E57=1,1-'Indirect Model Parameters'!$C$11,'Indirect Model Parameters'!$C$11)*IF(F57=1,0.55,0.45)</f>
        <v>1.0999999999999999E-2</v>
      </c>
      <c r="I57" s="26">
        <f>(H57/SUM($H$2:$H$129))*'Indirect Model Parameters'!$C$10</f>
        <v>327.38095238095326</v>
      </c>
    </row>
    <row r="58" spans="1:9" ht="32">
      <c r="A58" s="1" t="str">
        <f t="shared" si="2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3"/>
        <v>N,5,1,4,1</v>
      </c>
      <c r="H58" s="19">
        <f>IF(Pop_Init!C58=OR(1,2),'Indirect Model Parameters'!$C$13,1-'Indirect Model Parameters'!$C$13)*IF(E58=1,1-'Indirect Model Parameters'!$C$11,'Indirect Model Parameters'!$C$11)*IF(F58=1,0.55,0.45)</f>
        <v>1.0999999999999999E-2</v>
      </c>
      <c r="I58" s="26">
        <f>(H58/SUM($H$2:$H$129))*'Indirect Model Parameters'!$C$10</f>
        <v>327.38095238095326</v>
      </c>
    </row>
    <row r="59" spans="1:9" ht="48">
      <c r="A59" s="1" t="str">
        <f t="shared" si="2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3"/>
        <v>N,5,2,4,1</v>
      </c>
      <c r="H59" s="19">
        <f>IF(Pop_Init!C59=OR(1,2),'Indirect Model Parameters'!$C$13,1-'Indirect Model Parameters'!$C$13)*IF(E59=1,1-'Indirect Model Parameters'!$C$11,'Indirect Model Parameters'!$C$11)*IF(F59=1,0.55,0.45)</f>
        <v>1.0999999999999999E-2</v>
      </c>
      <c r="I59" s="26">
        <f>(H59/SUM($H$2:$H$129))*'Indirect Model Parameters'!$C$10</f>
        <v>327.38095238095326</v>
      </c>
    </row>
    <row r="60" spans="1:9" ht="32">
      <c r="A60" s="1" t="str">
        <f t="shared" si="2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3"/>
        <v>N,6,1,4,1</v>
      </c>
      <c r="H60" s="19">
        <f>IF(Pop_Init!C60=OR(1,2),'Indirect Model Parameters'!$C$13,1-'Indirect Model Parameters'!$C$13)*IF(E60=1,1-'Indirect Model Parameters'!$C$11,'Indirect Model Parameters'!$C$11)*IF(F60=1,0.55,0.45)</f>
        <v>1.0999999999999999E-2</v>
      </c>
      <c r="I60" s="26">
        <f>(H60/SUM($H$2:$H$129))*'Indirect Model Parameters'!$C$10</f>
        <v>327.38095238095326</v>
      </c>
    </row>
    <row r="61" spans="1:9" ht="32">
      <c r="A61" s="1" t="str">
        <f t="shared" si="2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3"/>
        <v>N,6,2,4,1</v>
      </c>
      <c r="H61" s="19">
        <f>IF(Pop_Init!C61=OR(1,2),'Indirect Model Parameters'!$C$13,1-'Indirect Model Parameters'!$C$13)*IF(E61=1,1-'Indirect Model Parameters'!$C$11,'Indirect Model Parameters'!$C$11)*IF(F61=1,0.55,0.45)</f>
        <v>1.0999999999999999E-2</v>
      </c>
      <c r="I61" s="26">
        <f>(H61/SUM($H$2:$H$129))*'Indirect Model Parameters'!$C$10</f>
        <v>327.38095238095326</v>
      </c>
    </row>
    <row r="62" spans="1:9" ht="32">
      <c r="A62" s="1" t="str">
        <f t="shared" si="2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3"/>
        <v>N,7,1,4,1</v>
      </c>
      <c r="H62" s="19">
        <f>IF(Pop_Init!C62=OR(1,2),'Indirect Model Parameters'!$C$13,1-'Indirect Model Parameters'!$C$13)*IF(E62=1,1-'Indirect Model Parameters'!$C$11,'Indirect Model Parameters'!$C$11)*IF(F62=1,0.55,0.45)</f>
        <v>1.0999999999999999E-2</v>
      </c>
      <c r="I62" s="26">
        <f>(H62/SUM($H$2:$H$129))*'Indirect Model Parameters'!$C$10</f>
        <v>327.38095238095326</v>
      </c>
    </row>
    <row r="63" spans="1:9" ht="48">
      <c r="A63" s="1" t="str">
        <f t="shared" si="2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3"/>
        <v>N,7,2,4,1</v>
      </c>
      <c r="H63" s="19">
        <f>IF(Pop_Init!C63=OR(1,2),'Indirect Model Parameters'!$C$13,1-'Indirect Model Parameters'!$C$13)*IF(E63=1,1-'Indirect Model Parameters'!$C$11,'Indirect Model Parameters'!$C$11)*IF(F63=1,0.55,0.45)</f>
        <v>1.0999999999999999E-2</v>
      </c>
      <c r="I63" s="26">
        <f>(H63/SUM($H$2:$H$129))*'Indirect Model Parameters'!$C$10</f>
        <v>327.38095238095326</v>
      </c>
    </row>
    <row r="64" spans="1:9" ht="32">
      <c r="A64" s="1" t="str">
        <f t="shared" si="2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3"/>
        <v>N,8,1,4,1</v>
      </c>
      <c r="H64" s="19">
        <f>IF(Pop_Init!C64=OR(1,2),'Indirect Model Parameters'!$C$13,1-'Indirect Model Parameters'!$C$13)*IF(E64=1,1-'Indirect Model Parameters'!$C$11,'Indirect Model Parameters'!$C$11)*IF(F64=1,0.55,0.45)</f>
        <v>1.0999999999999999E-2</v>
      </c>
      <c r="I64" s="26">
        <f>(H64/SUM($H$2:$H$129))*'Indirect Model Parameters'!$C$10</f>
        <v>327.38095238095326</v>
      </c>
    </row>
    <row r="65" spans="1:9" ht="48">
      <c r="A65" s="1" t="str">
        <f t="shared" si="2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3"/>
        <v>N,8,2,4,1</v>
      </c>
      <c r="H65" s="19">
        <f>IF(Pop_Init!C65=OR(1,2),'Indirect Model Parameters'!$C$13,1-'Indirect Model Parameters'!$C$13)*IF(E65=1,1-'Indirect Model Parameters'!$C$11,'Indirect Model Parameters'!$C$11)*IF(F65=1,0.55,0.45)</f>
        <v>1.0999999999999999E-2</v>
      </c>
      <c r="I65" s="26">
        <f>(H65/SUM($H$2:$H$129))*'Indirect Model Parameters'!$C$10</f>
        <v>327.38095238095326</v>
      </c>
    </row>
    <row r="66" spans="1:9" ht="32">
      <c r="A66" s="1" t="str">
        <f t="shared" ref="A66:A97" si="4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5">CONCATENATE( B66, IF(B66&lt;&gt;"",",",""), C66, IF(C66&lt;&gt;"",",",""),  D66, IF(D66&lt;&gt;"",",",""),  E66, IF(F66&lt;&gt;"",",",""), F66,)</f>
        <v>N,1,1,1,2</v>
      </c>
      <c r="H66" s="19">
        <f>IF(Pop_Init!C66=OR(1,2),'Indirect Model Parameters'!$C$13,1-'Indirect Model Parameters'!$C$13)*IF(E66=1,1-'Indirect Model Parameters'!$C$11,'Indirect Model Parameters'!$C$11)*IF(F66=1,0.55,0.45)</f>
        <v>8.0999999999999989E-2</v>
      </c>
      <c r="I66" s="26">
        <f>(H66/SUM($H$2:$H$129))*'Indirect Model Parameters'!$C$10</f>
        <v>2410.7142857142917</v>
      </c>
    </row>
    <row r="67" spans="1:9" ht="48">
      <c r="A67" s="1" t="str">
        <f t="shared" si="4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5"/>
        <v>N,2,2,1,1</v>
      </c>
      <c r="H67" s="19">
        <v>0</v>
      </c>
      <c r="I67" s="26">
        <f>(H67/SUM($H$2:$H$129))*'Indirect Model Parameters'!$C$10</f>
        <v>0</v>
      </c>
    </row>
    <row r="68" spans="1:9" ht="32">
      <c r="A68" s="1" t="str">
        <f t="shared" si="4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5"/>
        <v>N,2,1,1,2</v>
      </c>
      <c r="H68" s="19">
        <f>IF(Pop_Init!C68=OR(1,2),'Indirect Model Parameters'!$C$13,1-'Indirect Model Parameters'!$C$13)*IF(E68=1,1-'Indirect Model Parameters'!$C$11,'Indirect Model Parameters'!$C$11)*IF(F68=1,0.55,0.45)</f>
        <v>8.0999999999999989E-2</v>
      </c>
      <c r="I68" s="26">
        <f>(H68/SUM($H$2:$H$129))*'Indirect Model Parameters'!$C$10</f>
        <v>2410.7142857142917</v>
      </c>
    </row>
    <row r="69" spans="1:9" ht="48">
      <c r="A69" s="1" t="str">
        <f t="shared" si="4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5"/>
        <v>N,2,2,2,1</v>
      </c>
      <c r="H69" s="19">
        <v>0</v>
      </c>
      <c r="I69" s="26">
        <f>(H69/SUM($H$2:$H$129))*'Indirect Model Parameters'!$C$10</f>
        <v>0</v>
      </c>
    </row>
    <row r="70" spans="1:9" ht="48">
      <c r="A70" s="1" t="str">
        <f t="shared" si="4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5"/>
        <v>N,3,1,1,2</v>
      </c>
      <c r="H70" s="19">
        <f>IF(Pop_Init!C70=OR(1,2),'Indirect Model Parameters'!$C$13,1-'Indirect Model Parameters'!$C$13)*IF(E70=1,1-'Indirect Model Parameters'!$C$11,'Indirect Model Parameters'!$C$11)*IF(F70=1,0.55,0.45)</f>
        <v>8.0999999999999989E-2</v>
      </c>
      <c r="I70" s="26">
        <f>(H70/SUM($H$2:$H$129))*'Indirect Model Parameters'!$C$10</f>
        <v>2410.7142857142917</v>
      </c>
    </row>
    <row r="71" spans="1:9" ht="48">
      <c r="A71" s="1" t="str">
        <f t="shared" si="4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5"/>
        <v>N,3,2,1,2</v>
      </c>
      <c r="H71" s="19">
        <f>IF(Pop_Init!C71=OR(1,2),'Indirect Model Parameters'!$C$13,1-'Indirect Model Parameters'!$C$13)*IF(E71=1,1-'Indirect Model Parameters'!$C$11,'Indirect Model Parameters'!$C$11)*IF(F71=1,0.55,0.45)</f>
        <v>8.0999999999999989E-2</v>
      </c>
      <c r="I71" s="26">
        <f>(H71/SUM($H$2:$H$129))*'Indirect Model Parameters'!$C$10</f>
        <v>2410.7142857142917</v>
      </c>
    </row>
    <row r="72" spans="1:9" ht="32">
      <c r="A72" s="1" t="str">
        <f t="shared" si="4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5"/>
        <v>N,4,1,1,2</v>
      </c>
      <c r="H72" s="19">
        <f>IF(Pop_Init!C72=OR(1,2),'Indirect Model Parameters'!$C$13,1-'Indirect Model Parameters'!$C$13)*IF(E72=1,1-'Indirect Model Parameters'!$C$11,'Indirect Model Parameters'!$C$11)*IF(F72=1,0.55,0.45)</f>
        <v>8.0999999999999989E-2</v>
      </c>
      <c r="I72" s="26">
        <f>(H72/SUM($H$2:$H$129))*'Indirect Model Parameters'!$C$10</f>
        <v>2410.7142857142917</v>
      </c>
    </row>
    <row r="73" spans="1:9" ht="48">
      <c r="A73" s="1" t="str">
        <f t="shared" si="4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5"/>
        <v>N,4,2,1,2</v>
      </c>
      <c r="H73" s="19">
        <f>IF(Pop_Init!C73=OR(1,2),'Indirect Model Parameters'!$C$13,1-'Indirect Model Parameters'!$C$13)*IF(E73=1,1-'Indirect Model Parameters'!$C$11,'Indirect Model Parameters'!$C$11)*IF(F73=1,0.55,0.45)</f>
        <v>8.0999999999999989E-2</v>
      </c>
      <c r="I73" s="26">
        <f>(H73/SUM($H$2:$H$129))*'Indirect Model Parameters'!$C$10</f>
        <v>2410.7142857142917</v>
      </c>
    </row>
    <row r="74" spans="1:9" ht="32">
      <c r="A74" s="1" t="str">
        <f t="shared" si="4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5"/>
        <v>N,5,1,1,2</v>
      </c>
      <c r="H74" s="19">
        <f>IF(Pop_Init!C74=OR(1,2),'Indirect Model Parameters'!$C$13,1-'Indirect Model Parameters'!$C$13)*IF(E74=1,1-'Indirect Model Parameters'!$C$11,'Indirect Model Parameters'!$C$11)*IF(F74=1,0.55,0.45)</f>
        <v>8.0999999999999989E-2</v>
      </c>
      <c r="I74" s="26">
        <f>(H74/SUM($H$2:$H$129))*'Indirect Model Parameters'!$C$10</f>
        <v>2410.7142857142917</v>
      </c>
    </row>
    <row r="75" spans="1:9" ht="32">
      <c r="A75" s="1" t="str">
        <f t="shared" si="4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5"/>
        <v>N,5,2,1,2</v>
      </c>
      <c r="H75" s="19">
        <f>IF(Pop_Init!C75=OR(1,2),'Indirect Model Parameters'!$C$13,1-'Indirect Model Parameters'!$C$13)*IF(E75=1,1-'Indirect Model Parameters'!$C$11,'Indirect Model Parameters'!$C$11)*IF(F75=1,0.55,0.45)</f>
        <v>8.0999999999999989E-2</v>
      </c>
      <c r="I75" s="26">
        <f>(H75/SUM($H$2:$H$129))*'Indirect Model Parameters'!$C$10</f>
        <v>2410.7142857142917</v>
      </c>
    </row>
    <row r="76" spans="1:9" ht="32">
      <c r="A76" s="1" t="str">
        <f t="shared" si="4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5"/>
        <v>N,6,1,1,2</v>
      </c>
      <c r="H76" s="19">
        <f>IF(Pop_Init!C76=OR(1,2),'Indirect Model Parameters'!$C$13,1-'Indirect Model Parameters'!$C$13)*IF(E76=1,1-'Indirect Model Parameters'!$C$11,'Indirect Model Parameters'!$C$11)*IF(F76=1,0.55,0.45)</f>
        <v>8.0999999999999989E-2</v>
      </c>
      <c r="I76" s="26">
        <f>(H76/SUM($H$2:$H$129))*'Indirect Model Parameters'!$C$10</f>
        <v>2410.7142857142917</v>
      </c>
    </row>
    <row r="77" spans="1:9" ht="32">
      <c r="A77" s="1" t="str">
        <f t="shared" si="4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5"/>
        <v>N,6,2,1,2</v>
      </c>
      <c r="H77" s="19">
        <f>IF(Pop_Init!C77=OR(1,2),'Indirect Model Parameters'!$C$13,1-'Indirect Model Parameters'!$C$13)*IF(E77=1,1-'Indirect Model Parameters'!$C$11,'Indirect Model Parameters'!$C$11)*IF(F77=1,0.55,0.45)</f>
        <v>8.0999999999999989E-2</v>
      </c>
      <c r="I77" s="26">
        <f>(H77/SUM($H$2:$H$129))*'Indirect Model Parameters'!$C$10</f>
        <v>2410.7142857142917</v>
      </c>
    </row>
    <row r="78" spans="1:9" ht="32">
      <c r="A78" s="1" t="str">
        <f t="shared" si="4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5"/>
        <v>N,7,1,1,2</v>
      </c>
      <c r="H78" s="19">
        <f>IF(Pop_Init!C78=OR(1,2),'Indirect Model Parameters'!$C$13,1-'Indirect Model Parameters'!$C$13)*IF(E78=1,1-'Indirect Model Parameters'!$C$11,'Indirect Model Parameters'!$C$11)*IF(F78=1,0.55,0.45)</f>
        <v>8.0999999999999989E-2</v>
      </c>
      <c r="I78" s="26">
        <f>(H78/SUM($H$2:$H$129))*'Indirect Model Parameters'!$C$10</f>
        <v>2410.7142857142917</v>
      </c>
    </row>
    <row r="79" spans="1:9" ht="48">
      <c r="A79" s="1" t="str">
        <f t="shared" si="4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5"/>
        <v>N,7,2,1,2</v>
      </c>
      <c r="H79" s="19">
        <f>IF(Pop_Init!C79=OR(1,2),'Indirect Model Parameters'!$C$13,1-'Indirect Model Parameters'!$C$13)*IF(E79=1,1-'Indirect Model Parameters'!$C$11,'Indirect Model Parameters'!$C$11)*IF(F79=1,0.55,0.45)</f>
        <v>8.0999999999999989E-2</v>
      </c>
      <c r="I79" s="26">
        <f>(H79/SUM($H$2:$H$129))*'Indirect Model Parameters'!$C$10</f>
        <v>2410.7142857142917</v>
      </c>
    </row>
    <row r="80" spans="1:9" ht="32">
      <c r="A80" s="1" t="str">
        <f t="shared" si="4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5"/>
        <v>N,8,1,1,2</v>
      </c>
      <c r="H80" s="19">
        <f>IF(Pop_Init!C80=OR(1,2),'Indirect Model Parameters'!$C$13,1-'Indirect Model Parameters'!$C$13)*IF(E80=1,1-'Indirect Model Parameters'!$C$11,'Indirect Model Parameters'!$C$11)*IF(F80=1,0.55,0.45)</f>
        <v>8.0999999999999989E-2</v>
      </c>
      <c r="I80" s="26">
        <f>(H80/SUM($H$2:$H$129))*'Indirect Model Parameters'!$C$10</f>
        <v>2410.7142857142917</v>
      </c>
    </row>
    <row r="81" spans="1:9" ht="32">
      <c r="A81" s="1" t="str">
        <f t="shared" si="4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5"/>
        <v>N,8,2,1,2</v>
      </c>
      <c r="H81" s="19">
        <f>IF(Pop_Init!C81=OR(1,2),'Indirect Model Parameters'!$C$13,1-'Indirect Model Parameters'!$C$13)*IF(E81=1,1-'Indirect Model Parameters'!$C$11,'Indirect Model Parameters'!$C$11)*IF(F81=1,0.55,0.45)</f>
        <v>8.0999999999999989E-2</v>
      </c>
      <c r="I81" s="26">
        <f>(H81/SUM($H$2:$H$129))*'Indirect Model Parameters'!$C$10</f>
        <v>2410.7142857142917</v>
      </c>
    </row>
    <row r="82" spans="1:9" ht="48">
      <c r="A82" s="1" t="str">
        <f t="shared" si="4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5"/>
        <v>N,1,1,2,2</v>
      </c>
      <c r="H82" s="19">
        <f>IF(Pop_Init!C82=OR(1,2),'Indirect Model Parameters'!$C$13,1-'Indirect Model Parameters'!$C$13)*IF(E82=1,1-'Indirect Model Parameters'!$C$11,'Indirect Model Parameters'!$C$11)*IF(F82=1,0.55,0.45)</f>
        <v>8.9999999999999993E-3</v>
      </c>
      <c r="I82" s="26">
        <f>(H82/SUM($H$2:$H$129))*'Indirect Model Parameters'!$C$10</f>
        <v>267.85714285714357</v>
      </c>
    </row>
    <row r="83" spans="1:9" ht="48">
      <c r="A83" s="1" t="str">
        <f t="shared" si="4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5"/>
        <v>N,2,2,3,1</v>
      </c>
      <c r="H83" s="19">
        <v>0</v>
      </c>
      <c r="I83" s="26">
        <f>(H83/SUM($H$2:$H$129))*'Indirect Model Parameters'!$C$10</f>
        <v>0</v>
      </c>
    </row>
    <row r="84" spans="1:9" ht="48">
      <c r="A84" s="1" t="str">
        <f t="shared" si="4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5"/>
        <v>N,2,1,2,2</v>
      </c>
      <c r="H84" s="19">
        <f>IF(Pop_Init!C84=OR(1,2),'Indirect Model Parameters'!$C$13,1-'Indirect Model Parameters'!$C$13)*IF(E84=1,1-'Indirect Model Parameters'!$C$11,'Indirect Model Parameters'!$C$11)*IF(F84=1,0.55,0.45)</f>
        <v>8.9999999999999993E-3</v>
      </c>
      <c r="I84" s="26">
        <f>(H84/SUM($H$2:$H$129))*'Indirect Model Parameters'!$C$10</f>
        <v>267.85714285714357</v>
      </c>
    </row>
    <row r="85" spans="1:9" ht="48">
      <c r="A85" s="1" t="str">
        <f t="shared" si="4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5"/>
        <v>N,2,2,4,1</v>
      </c>
      <c r="H85" s="19">
        <v>0</v>
      </c>
      <c r="I85" s="26">
        <f>(H85/SUM($H$2:$H$129))*'Indirect Model Parameters'!$C$10</f>
        <v>0</v>
      </c>
    </row>
    <row r="86" spans="1:9" ht="48">
      <c r="A86" s="1" t="str">
        <f t="shared" si="4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5"/>
        <v>N,3,1,2,2</v>
      </c>
      <c r="H86" s="19">
        <f>IF(Pop_Init!C86=OR(1,2),'Indirect Model Parameters'!$C$13,1-'Indirect Model Parameters'!$C$13)*IF(E86=1,1-'Indirect Model Parameters'!$C$11,'Indirect Model Parameters'!$C$11)*IF(F86=1,0.55,0.45)</f>
        <v>8.9999999999999993E-3</v>
      </c>
      <c r="I86" s="26">
        <f>(H86/SUM($H$2:$H$129))*'Indirect Model Parameters'!$C$10</f>
        <v>267.85714285714357</v>
      </c>
    </row>
    <row r="87" spans="1:9" ht="48">
      <c r="A87" s="1" t="str">
        <f t="shared" si="4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5"/>
        <v>N,3,2,2,2</v>
      </c>
      <c r="H87" s="19">
        <f>IF(Pop_Init!C87=OR(1,2),'Indirect Model Parameters'!$C$13,1-'Indirect Model Parameters'!$C$13)*IF(E87=1,1-'Indirect Model Parameters'!$C$11,'Indirect Model Parameters'!$C$11)*IF(F87=1,0.55,0.45)</f>
        <v>8.9999999999999993E-3</v>
      </c>
      <c r="I87" s="26">
        <f>(H87/SUM($H$2:$H$129))*'Indirect Model Parameters'!$C$10</f>
        <v>267.85714285714357</v>
      </c>
    </row>
    <row r="88" spans="1:9" ht="48">
      <c r="A88" s="1" t="str">
        <f t="shared" si="4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5"/>
        <v>N,4,1,2,2</v>
      </c>
      <c r="H88" s="19">
        <f>IF(Pop_Init!C88=OR(1,2),'Indirect Model Parameters'!$C$13,1-'Indirect Model Parameters'!$C$13)*IF(E88=1,1-'Indirect Model Parameters'!$C$11,'Indirect Model Parameters'!$C$11)*IF(F88=1,0.55,0.45)</f>
        <v>8.9999999999999993E-3</v>
      </c>
      <c r="I88" s="26">
        <f>(H88/SUM($H$2:$H$129))*'Indirect Model Parameters'!$C$10</f>
        <v>267.85714285714357</v>
      </c>
    </row>
    <row r="89" spans="1:9" ht="48">
      <c r="A89" s="1" t="str">
        <f t="shared" si="4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5"/>
        <v>N,4,2,2,2</v>
      </c>
      <c r="H89" s="19">
        <f>IF(Pop_Init!C89=OR(1,2),'Indirect Model Parameters'!$C$13,1-'Indirect Model Parameters'!$C$13)*IF(E89=1,1-'Indirect Model Parameters'!$C$11,'Indirect Model Parameters'!$C$11)*IF(F89=1,0.55,0.45)</f>
        <v>8.9999999999999993E-3</v>
      </c>
      <c r="I89" s="26">
        <f>(H89/SUM($H$2:$H$129))*'Indirect Model Parameters'!$C$10</f>
        <v>267.85714285714357</v>
      </c>
    </row>
    <row r="90" spans="1:9" ht="32">
      <c r="A90" s="1" t="str">
        <f t="shared" si="4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5"/>
        <v>N,5,1,2,2</v>
      </c>
      <c r="H90" s="19">
        <f>IF(Pop_Init!C90=OR(1,2),'Indirect Model Parameters'!$C$13,1-'Indirect Model Parameters'!$C$13)*IF(E90=1,1-'Indirect Model Parameters'!$C$11,'Indirect Model Parameters'!$C$11)*IF(F90=1,0.55,0.45)</f>
        <v>8.9999999999999993E-3</v>
      </c>
      <c r="I90" s="26">
        <f>(H90/SUM($H$2:$H$129))*'Indirect Model Parameters'!$C$10</f>
        <v>267.85714285714357</v>
      </c>
    </row>
    <row r="91" spans="1:9" ht="48">
      <c r="A91" s="1" t="str">
        <f t="shared" si="4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5"/>
        <v>N,5,2,2,2</v>
      </c>
      <c r="H91" s="19">
        <f>IF(Pop_Init!C91=OR(1,2),'Indirect Model Parameters'!$C$13,1-'Indirect Model Parameters'!$C$13)*IF(E91=1,1-'Indirect Model Parameters'!$C$11,'Indirect Model Parameters'!$C$11)*IF(F91=1,0.55,0.45)</f>
        <v>8.9999999999999993E-3</v>
      </c>
      <c r="I91" s="26">
        <f>(H91/SUM($H$2:$H$129))*'Indirect Model Parameters'!$C$10</f>
        <v>267.85714285714357</v>
      </c>
    </row>
    <row r="92" spans="1:9" ht="32">
      <c r="A92" s="1" t="str">
        <f t="shared" si="4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5"/>
        <v>N,6,1,2,2</v>
      </c>
      <c r="H92" s="19">
        <f>IF(Pop_Init!C92=OR(1,2),'Indirect Model Parameters'!$C$13,1-'Indirect Model Parameters'!$C$13)*IF(E92=1,1-'Indirect Model Parameters'!$C$11,'Indirect Model Parameters'!$C$11)*IF(F92=1,0.55,0.45)</f>
        <v>8.9999999999999993E-3</v>
      </c>
      <c r="I92" s="26">
        <f>(H92/SUM($H$2:$H$129))*'Indirect Model Parameters'!$C$10</f>
        <v>267.85714285714357</v>
      </c>
    </row>
    <row r="93" spans="1:9" ht="48">
      <c r="A93" s="1" t="str">
        <f t="shared" si="4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5"/>
        <v>N,6,2,2,2</v>
      </c>
      <c r="H93" s="19">
        <f>IF(Pop_Init!C93=OR(1,2),'Indirect Model Parameters'!$C$13,1-'Indirect Model Parameters'!$C$13)*IF(E93=1,1-'Indirect Model Parameters'!$C$11,'Indirect Model Parameters'!$C$11)*IF(F93=1,0.55,0.45)</f>
        <v>8.9999999999999993E-3</v>
      </c>
      <c r="I93" s="26">
        <f>(H93/SUM($H$2:$H$129))*'Indirect Model Parameters'!$C$10</f>
        <v>267.85714285714357</v>
      </c>
    </row>
    <row r="94" spans="1:9" ht="48">
      <c r="A94" s="1" t="str">
        <f t="shared" si="4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5"/>
        <v>N,7,1,2,2</v>
      </c>
      <c r="H94" s="19">
        <f>IF(Pop_Init!C94=OR(1,2),'Indirect Model Parameters'!$C$13,1-'Indirect Model Parameters'!$C$13)*IF(E94=1,1-'Indirect Model Parameters'!$C$11,'Indirect Model Parameters'!$C$11)*IF(F94=1,0.55,0.45)</f>
        <v>8.9999999999999993E-3</v>
      </c>
      <c r="I94" s="26">
        <f>(H94/SUM($H$2:$H$129))*'Indirect Model Parameters'!$C$10</f>
        <v>267.85714285714357</v>
      </c>
    </row>
    <row r="95" spans="1:9" ht="48">
      <c r="A95" s="1" t="str">
        <f t="shared" si="4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5"/>
        <v>N,7,2,2,2</v>
      </c>
      <c r="H95" s="19">
        <f>IF(Pop_Init!C95=OR(1,2),'Indirect Model Parameters'!$C$13,1-'Indirect Model Parameters'!$C$13)*IF(E95=1,1-'Indirect Model Parameters'!$C$11,'Indirect Model Parameters'!$C$11)*IF(F95=1,0.55,0.45)</f>
        <v>8.9999999999999993E-3</v>
      </c>
      <c r="I95" s="26">
        <f>(H95/SUM($H$2:$H$129))*'Indirect Model Parameters'!$C$10</f>
        <v>267.85714285714357</v>
      </c>
    </row>
    <row r="96" spans="1:9" ht="48">
      <c r="A96" s="1" t="str">
        <f t="shared" si="4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5"/>
        <v>N,8,1,2,2</v>
      </c>
      <c r="H96" s="19">
        <f>IF(Pop_Init!C96=OR(1,2),'Indirect Model Parameters'!$C$13,1-'Indirect Model Parameters'!$C$13)*IF(E96=1,1-'Indirect Model Parameters'!$C$11,'Indirect Model Parameters'!$C$11)*IF(F96=1,0.55,0.45)</f>
        <v>8.9999999999999993E-3</v>
      </c>
      <c r="I96" s="26">
        <f>(H96/SUM($H$2:$H$129))*'Indirect Model Parameters'!$C$10</f>
        <v>267.85714285714357</v>
      </c>
    </row>
    <row r="97" spans="1:9" ht="48">
      <c r="A97" s="1" t="str">
        <f t="shared" si="4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5"/>
        <v>N,8,2,2,2</v>
      </c>
      <c r="H97" s="19">
        <f>IF(Pop_Init!C97=OR(1,2),'Indirect Model Parameters'!$C$13,1-'Indirect Model Parameters'!$C$13)*IF(E97=1,1-'Indirect Model Parameters'!$C$11,'Indirect Model Parameters'!$C$11)*IF(F97=1,0.55,0.45)</f>
        <v>8.9999999999999993E-3</v>
      </c>
      <c r="I97" s="26">
        <f>(H97/SUM($H$2:$H$129))*'Indirect Model Parameters'!$C$10</f>
        <v>267.85714285714357</v>
      </c>
    </row>
    <row r="98" spans="1:9" ht="48">
      <c r="A98" s="1" t="str">
        <f t="shared" ref="A98:A129" si="6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7">CONCATENATE( B98, IF(B98&lt;&gt;"",",",""), C98, IF(C98&lt;&gt;"",",",""),  D98, IF(D98&lt;&gt;"",",",""),  E98, IF(F98&lt;&gt;"",",",""), F98,)</f>
        <v>N,1,1,3,2</v>
      </c>
      <c r="H98" s="19">
        <f>IF(Pop_Init!C98=OR(1,2),'Indirect Model Parameters'!$C$13,1-'Indirect Model Parameters'!$C$13)*IF(E98=1,1-'Indirect Model Parameters'!$C$11,'Indirect Model Parameters'!$C$11)*IF(F98=1,0.55,0.45)</f>
        <v>8.9999999999999993E-3</v>
      </c>
      <c r="I98" s="26">
        <f>(H98/SUM($H$2:$H$129))*'Indirect Model Parameters'!$C$10</f>
        <v>267.85714285714357</v>
      </c>
    </row>
    <row r="99" spans="1:9" ht="48">
      <c r="A99" s="1" t="str">
        <f t="shared" si="6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7"/>
        <v>N,2,2,1,2</v>
      </c>
      <c r="H99" s="19">
        <v>0</v>
      </c>
      <c r="I99" s="26">
        <f>(H99/SUM($H$2:$H$129))*'Indirect Model Parameters'!$C$10</f>
        <v>0</v>
      </c>
    </row>
    <row r="100" spans="1:9" ht="48">
      <c r="A100" s="1" t="str">
        <f t="shared" si="6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7"/>
        <v>N,2,1,3,2</v>
      </c>
      <c r="H100" s="19">
        <f>IF(Pop_Init!C100=OR(1,2),'Indirect Model Parameters'!$C$13,1-'Indirect Model Parameters'!$C$13)*IF(E100=1,1-'Indirect Model Parameters'!$C$11,'Indirect Model Parameters'!$C$11)*IF(F100=1,0.55,0.45)</f>
        <v>8.9999999999999993E-3</v>
      </c>
      <c r="I100" s="26">
        <f>(H100/SUM($H$2:$H$129))*'Indirect Model Parameters'!$C$10</f>
        <v>267.85714285714357</v>
      </c>
    </row>
    <row r="101" spans="1:9" ht="48">
      <c r="A101" s="1" t="str">
        <f t="shared" si="6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7"/>
        <v>N,2,2,2,2</v>
      </c>
      <c r="H101" s="19">
        <v>0</v>
      </c>
      <c r="I101" s="26">
        <f>(H101/SUM($H$2:$H$129))*'Indirect Model Parameters'!$C$10</f>
        <v>0</v>
      </c>
    </row>
    <row r="102" spans="1:9" ht="48">
      <c r="A102" s="1" t="str">
        <f t="shared" si="6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7"/>
        <v>N,3,1,3,2</v>
      </c>
      <c r="H102" s="19">
        <f>IF(Pop_Init!C102=OR(1,2),'Indirect Model Parameters'!$C$13,1-'Indirect Model Parameters'!$C$13)*IF(E102=1,1-'Indirect Model Parameters'!$C$11,'Indirect Model Parameters'!$C$11)*IF(F102=1,0.55,0.45)</f>
        <v>8.9999999999999993E-3</v>
      </c>
      <c r="I102" s="26">
        <f>(H102/SUM($H$2:$H$129))*'Indirect Model Parameters'!$C$10</f>
        <v>267.85714285714357</v>
      </c>
    </row>
    <row r="103" spans="1:9" ht="48">
      <c r="A103" s="1" t="str">
        <f t="shared" si="6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7"/>
        <v>N,3,2,3,2</v>
      </c>
      <c r="H103" s="19">
        <f>IF(Pop_Init!C103=OR(1,2),'Indirect Model Parameters'!$C$13,1-'Indirect Model Parameters'!$C$13)*IF(E103=1,1-'Indirect Model Parameters'!$C$11,'Indirect Model Parameters'!$C$11)*IF(F103=1,0.55,0.45)</f>
        <v>8.9999999999999993E-3</v>
      </c>
      <c r="I103" s="26">
        <f>(H103/SUM($H$2:$H$129))*'Indirect Model Parameters'!$C$10</f>
        <v>267.85714285714357</v>
      </c>
    </row>
    <row r="104" spans="1:9" ht="48">
      <c r="A104" s="1" t="str">
        <f t="shared" si="6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7"/>
        <v>N,4,1,3,2</v>
      </c>
      <c r="H104" s="19">
        <f>IF(Pop_Init!C104=OR(1,2),'Indirect Model Parameters'!$C$13,1-'Indirect Model Parameters'!$C$13)*IF(E104=1,1-'Indirect Model Parameters'!$C$11,'Indirect Model Parameters'!$C$11)*IF(F104=1,0.55,0.45)</f>
        <v>8.9999999999999993E-3</v>
      </c>
      <c r="I104" s="26">
        <f>(H104/SUM($H$2:$H$129))*'Indirect Model Parameters'!$C$10</f>
        <v>267.85714285714357</v>
      </c>
    </row>
    <row r="105" spans="1:9" ht="48">
      <c r="A105" s="1" t="str">
        <f t="shared" si="6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7"/>
        <v>N,4,2,3,2</v>
      </c>
      <c r="H105" s="19">
        <f>IF(Pop_Init!C105=OR(1,2),'Indirect Model Parameters'!$C$13,1-'Indirect Model Parameters'!$C$13)*IF(E105=1,1-'Indirect Model Parameters'!$C$11,'Indirect Model Parameters'!$C$11)*IF(F105=1,0.55,0.45)</f>
        <v>8.9999999999999993E-3</v>
      </c>
      <c r="I105" s="26">
        <f>(H105/SUM($H$2:$H$129))*'Indirect Model Parameters'!$C$10</f>
        <v>267.85714285714357</v>
      </c>
    </row>
    <row r="106" spans="1:9" ht="32">
      <c r="A106" s="1" t="str">
        <f t="shared" si="6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7"/>
        <v>N,5,1,3,2</v>
      </c>
      <c r="H106" s="19">
        <f>IF(Pop_Init!C106=OR(1,2),'Indirect Model Parameters'!$C$13,1-'Indirect Model Parameters'!$C$13)*IF(E106=1,1-'Indirect Model Parameters'!$C$11,'Indirect Model Parameters'!$C$11)*IF(F106=1,0.55,0.45)</f>
        <v>8.9999999999999993E-3</v>
      </c>
      <c r="I106" s="26">
        <f>(H106/SUM($H$2:$H$129))*'Indirect Model Parameters'!$C$10</f>
        <v>267.85714285714357</v>
      </c>
    </row>
    <row r="107" spans="1:9" ht="48">
      <c r="A107" s="1" t="str">
        <f t="shared" si="6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7"/>
        <v>N,5,2,3,2</v>
      </c>
      <c r="H107" s="19">
        <f>IF(Pop_Init!C107=OR(1,2),'Indirect Model Parameters'!$C$13,1-'Indirect Model Parameters'!$C$13)*IF(E107=1,1-'Indirect Model Parameters'!$C$11,'Indirect Model Parameters'!$C$11)*IF(F107=1,0.55,0.45)</f>
        <v>8.9999999999999993E-3</v>
      </c>
      <c r="I107" s="26">
        <f>(H107/SUM($H$2:$H$129))*'Indirect Model Parameters'!$C$10</f>
        <v>267.85714285714357</v>
      </c>
    </row>
    <row r="108" spans="1:9" ht="32">
      <c r="A108" s="1" t="str">
        <f t="shared" si="6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7"/>
        <v>N,6,1,3,2</v>
      </c>
      <c r="H108" s="19">
        <f>IF(Pop_Init!C108=OR(1,2),'Indirect Model Parameters'!$C$13,1-'Indirect Model Parameters'!$C$13)*IF(E108=1,1-'Indirect Model Parameters'!$C$11,'Indirect Model Parameters'!$C$11)*IF(F108=1,0.55,0.45)</f>
        <v>8.9999999999999993E-3</v>
      </c>
      <c r="I108" s="26">
        <f>(H108/SUM($H$2:$H$129))*'Indirect Model Parameters'!$C$10</f>
        <v>267.85714285714357</v>
      </c>
    </row>
    <row r="109" spans="1:9" ht="48">
      <c r="A109" s="1" t="str">
        <f t="shared" si="6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7"/>
        <v>N,6,2,3,2</v>
      </c>
      <c r="H109" s="19">
        <f>IF(Pop_Init!C109=OR(1,2),'Indirect Model Parameters'!$C$13,1-'Indirect Model Parameters'!$C$13)*IF(E109=1,1-'Indirect Model Parameters'!$C$11,'Indirect Model Parameters'!$C$11)*IF(F109=1,0.55,0.45)</f>
        <v>8.9999999999999993E-3</v>
      </c>
      <c r="I109" s="26">
        <f>(H109/SUM($H$2:$H$129))*'Indirect Model Parameters'!$C$10</f>
        <v>267.85714285714357</v>
      </c>
    </row>
    <row r="110" spans="1:9" ht="48">
      <c r="A110" s="1" t="str">
        <f t="shared" si="6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7"/>
        <v>N,7,1,3,2</v>
      </c>
      <c r="H110" s="19">
        <f>IF(Pop_Init!C110=OR(1,2),'Indirect Model Parameters'!$C$13,1-'Indirect Model Parameters'!$C$13)*IF(E110=1,1-'Indirect Model Parameters'!$C$11,'Indirect Model Parameters'!$C$11)*IF(F110=1,0.55,0.45)</f>
        <v>8.9999999999999993E-3</v>
      </c>
      <c r="I110" s="26">
        <f>(H110/SUM($H$2:$H$129))*'Indirect Model Parameters'!$C$10</f>
        <v>267.85714285714357</v>
      </c>
    </row>
    <row r="111" spans="1:9" ht="48">
      <c r="A111" s="1" t="str">
        <f t="shared" si="6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7"/>
        <v>N,7,2,3,2</v>
      </c>
      <c r="H111" s="19">
        <f>IF(Pop_Init!C111=OR(1,2),'Indirect Model Parameters'!$C$13,1-'Indirect Model Parameters'!$C$13)*IF(E111=1,1-'Indirect Model Parameters'!$C$11,'Indirect Model Parameters'!$C$11)*IF(F111=1,0.55,0.45)</f>
        <v>8.9999999999999993E-3</v>
      </c>
      <c r="I111" s="26">
        <f>(H111/SUM($H$2:$H$129))*'Indirect Model Parameters'!$C$10</f>
        <v>267.85714285714357</v>
      </c>
    </row>
    <row r="112" spans="1:9" ht="48">
      <c r="A112" s="1" t="str">
        <f t="shared" si="6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7"/>
        <v>N,8,1,3,2</v>
      </c>
      <c r="H112" s="19">
        <f>IF(Pop_Init!C112=OR(1,2),'Indirect Model Parameters'!$C$13,1-'Indirect Model Parameters'!$C$13)*IF(E112=1,1-'Indirect Model Parameters'!$C$11,'Indirect Model Parameters'!$C$11)*IF(F112=1,0.55,0.45)</f>
        <v>8.9999999999999993E-3</v>
      </c>
      <c r="I112" s="26">
        <f>(H112/SUM($H$2:$H$129))*'Indirect Model Parameters'!$C$10</f>
        <v>267.85714285714357</v>
      </c>
    </row>
    <row r="113" spans="1:9" ht="48">
      <c r="A113" s="1" t="str">
        <f t="shared" si="6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7"/>
        <v>N,8,2,3,2</v>
      </c>
      <c r="H113" s="19">
        <f>IF(Pop_Init!C113=OR(1,2),'Indirect Model Parameters'!$C$13,1-'Indirect Model Parameters'!$C$13)*IF(E113=1,1-'Indirect Model Parameters'!$C$11,'Indirect Model Parameters'!$C$11)*IF(F113=1,0.55,0.45)</f>
        <v>8.9999999999999993E-3</v>
      </c>
      <c r="I113" s="26">
        <f>(H113/SUM($H$2:$H$129))*'Indirect Model Parameters'!$C$10</f>
        <v>267.85714285714357</v>
      </c>
    </row>
    <row r="114" spans="1:9" ht="48">
      <c r="A114" s="1" t="str">
        <f t="shared" si="6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7"/>
        <v>N,1,1,4,2</v>
      </c>
      <c r="H114" s="19">
        <f>IF(Pop_Init!C114=OR(1,2),'Indirect Model Parameters'!$C$13,1-'Indirect Model Parameters'!$C$13)*IF(E114=1,1-'Indirect Model Parameters'!$C$11,'Indirect Model Parameters'!$C$11)*IF(F114=1,0.55,0.45)</f>
        <v>8.9999999999999993E-3</v>
      </c>
      <c r="I114" s="26">
        <f>(H114/SUM($H$2:$H$129))*'Indirect Model Parameters'!$C$10</f>
        <v>267.85714285714357</v>
      </c>
    </row>
    <row r="115" spans="1:9" ht="48">
      <c r="A115" s="1" t="str">
        <f t="shared" si="6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7"/>
        <v>N,2,2,3,2</v>
      </c>
      <c r="H115" s="19">
        <v>0</v>
      </c>
      <c r="I115" s="26">
        <f>(H115/SUM($H$2:$H$129))*'Indirect Model Parameters'!$C$10</f>
        <v>0</v>
      </c>
    </row>
    <row r="116" spans="1:9" ht="48">
      <c r="A116" s="1" t="str">
        <f t="shared" si="6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7"/>
        <v>N,2,1,4,2</v>
      </c>
      <c r="H116" s="19">
        <f>IF(Pop_Init!C116=OR(1,2),'Indirect Model Parameters'!$C$13,1-'Indirect Model Parameters'!$C$13)*IF(E116=1,1-'Indirect Model Parameters'!$C$11,'Indirect Model Parameters'!$C$11)*IF(F116=1,0.55,0.45)</f>
        <v>8.9999999999999993E-3</v>
      </c>
      <c r="I116" s="26">
        <f>(H116/SUM($H$2:$H$129))*'Indirect Model Parameters'!$C$10</f>
        <v>267.85714285714357</v>
      </c>
    </row>
    <row r="117" spans="1:9" ht="48">
      <c r="A117" s="1" t="str">
        <f t="shared" si="6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7"/>
        <v>N,2,2,4,2</v>
      </c>
      <c r="H117" s="19">
        <v>0</v>
      </c>
      <c r="I117" s="26">
        <f>(H117/SUM($H$2:$H$129))*'Indirect Model Parameters'!$C$10</f>
        <v>0</v>
      </c>
    </row>
    <row r="118" spans="1:9" ht="48">
      <c r="A118" s="1" t="str">
        <f t="shared" si="6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7"/>
        <v>N,3,1,4,2</v>
      </c>
      <c r="H118" s="19">
        <f>IF(Pop_Init!C118=OR(1,2),'Indirect Model Parameters'!$C$13,1-'Indirect Model Parameters'!$C$13)*IF(E118=1,1-'Indirect Model Parameters'!$C$11,'Indirect Model Parameters'!$C$11)*IF(F118=1,0.55,0.45)</f>
        <v>8.9999999999999993E-3</v>
      </c>
      <c r="I118" s="26">
        <f>(H118/SUM($H$2:$H$129))*'Indirect Model Parameters'!$C$10</f>
        <v>267.85714285714357</v>
      </c>
    </row>
    <row r="119" spans="1:9" ht="48">
      <c r="A119" s="1" t="str">
        <f t="shared" si="6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7"/>
        <v>N,3,2,4,2</v>
      </c>
      <c r="H119" s="19">
        <f>IF(Pop_Init!C119=OR(1,2),'Indirect Model Parameters'!$C$13,1-'Indirect Model Parameters'!$C$13)*IF(E119=1,1-'Indirect Model Parameters'!$C$11,'Indirect Model Parameters'!$C$11)*IF(F119=1,0.55,0.45)</f>
        <v>8.9999999999999993E-3</v>
      </c>
      <c r="I119" s="26">
        <f>(H119/SUM($H$2:$H$129))*'Indirect Model Parameters'!$C$10</f>
        <v>267.85714285714357</v>
      </c>
    </row>
    <row r="120" spans="1:9" ht="48">
      <c r="A120" s="1" t="str">
        <f t="shared" si="6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7"/>
        <v>N,4,1,4,2</v>
      </c>
      <c r="H120" s="19">
        <f>IF(Pop_Init!C120=OR(1,2),'Indirect Model Parameters'!$C$13,1-'Indirect Model Parameters'!$C$13)*IF(E120=1,1-'Indirect Model Parameters'!$C$11,'Indirect Model Parameters'!$C$11)*IF(F120=1,0.55,0.45)</f>
        <v>8.9999999999999993E-3</v>
      </c>
      <c r="I120" s="26">
        <f>(H120/SUM($H$2:$H$129))*'Indirect Model Parameters'!$C$10</f>
        <v>267.85714285714357</v>
      </c>
    </row>
    <row r="121" spans="1:9" ht="48">
      <c r="A121" s="1" t="str">
        <f t="shared" si="6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7"/>
        <v>N,4,2,4,2</v>
      </c>
      <c r="H121" s="19">
        <f>IF(Pop_Init!C121=OR(1,2),'Indirect Model Parameters'!$C$13,1-'Indirect Model Parameters'!$C$13)*IF(E121=1,1-'Indirect Model Parameters'!$C$11,'Indirect Model Parameters'!$C$11)*IF(F121=1,0.55,0.45)</f>
        <v>8.9999999999999993E-3</v>
      </c>
      <c r="I121" s="26">
        <f>(H121/SUM($H$2:$H$129))*'Indirect Model Parameters'!$C$10</f>
        <v>267.85714285714357</v>
      </c>
    </row>
    <row r="122" spans="1:9" ht="32">
      <c r="A122" s="1" t="str">
        <f t="shared" si="6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7"/>
        <v>N,5,1,4,2</v>
      </c>
      <c r="H122" s="19">
        <f>IF(Pop_Init!C122=OR(1,2),'Indirect Model Parameters'!$C$13,1-'Indirect Model Parameters'!$C$13)*IF(E122=1,1-'Indirect Model Parameters'!$C$11,'Indirect Model Parameters'!$C$11)*IF(F122=1,0.55,0.45)</f>
        <v>8.9999999999999993E-3</v>
      </c>
      <c r="I122" s="26">
        <f>(H122/SUM($H$2:$H$129))*'Indirect Model Parameters'!$C$10</f>
        <v>267.85714285714357</v>
      </c>
    </row>
    <row r="123" spans="1:9" ht="48">
      <c r="A123" s="1" t="str">
        <f t="shared" si="6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7"/>
        <v>N,5,2,4,2</v>
      </c>
      <c r="H123" s="19">
        <f>IF(Pop_Init!C123=OR(1,2),'Indirect Model Parameters'!$C$13,1-'Indirect Model Parameters'!$C$13)*IF(E123=1,1-'Indirect Model Parameters'!$C$11,'Indirect Model Parameters'!$C$11)*IF(F123=1,0.55,0.45)</f>
        <v>8.9999999999999993E-3</v>
      </c>
      <c r="I123" s="26">
        <f>(H123/SUM($H$2:$H$129))*'Indirect Model Parameters'!$C$10</f>
        <v>267.85714285714357</v>
      </c>
    </row>
    <row r="124" spans="1:9" ht="32">
      <c r="A124" s="1" t="str">
        <f t="shared" si="6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7"/>
        <v>N,6,1,4,2</v>
      </c>
      <c r="H124" s="19">
        <f>IF(Pop_Init!C124=OR(1,2),'Indirect Model Parameters'!$C$13,1-'Indirect Model Parameters'!$C$13)*IF(E124=1,1-'Indirect Model Parameters'!$C$11,'Indirect Model Parameters'!$C$11)*IF(F124=1,0.55,0.45)</f>
        <v>8.9999999999999993E-3</v>
      </c>
      <c r="I124" s="26">
        <f>(H124/SUM($H$2:$H$129))*'Indirect Model Parameters'!$C$10</f>
        <v>267.85714285714357</v>
      </c>
    </row>
    <row r="125" spans="1:9" ht="32">
      <c r="A125" s="1" t="str">
        <f t="shared" si="6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7"/>
        <v>N,6,2,4,2</v>
      </c>
      <c r="H125" s="19">
        <f>IF(Pop_Init!C125=OR(1,2),'Indirect Model Parameters'!$C$13,1-'Indirect Model Parameters'!$C$13)*IF(E125=1,1-'Indirect Model Parameters'!$C$11,'Indirect Model Parameters'!$C$11)*IF(F125=1,0.55,0.45)</f>
        <v>8.9999999999999993E-3</v>
      </c>
      <c r="I125" s="26">
        <f>(H125/SUM($H$2:$H$129))*'Indirect Model Parameters'!$C$10</f>
        <v>267.85714285714357</v>
      </c>
    </row>
    <row r="126" spans="1:9" ht="48">
      <c r="A126" s="1" t="str">
        <f t="shared" si="6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7"/>
        <v>N,7,1,4,2</v>
      </c>
      <c r="H126" s="19">
        <f>IF(Pop_Init!C126=OR(1,2),'Indirect Model Parameters'!$C$13,1-'Indirect Model Parameters'!$C$13)*IF(E126=1,1-'Indirect Model Parameters'!$C$11,'Indirect Model Parameters'!$C$11)*IF(F126=1,0.55,0.45)</f>
        <v>8.9999999999999993E-3</v>
      </c>
      <c r="I126" s="26">
        <f>(H126/SUM($H$2:$H$129))*'Indirect Model Parameters'!$C$10</f>
        <v>267.85714285714357</v>
      </c>
    </row>
    <row r="127" spans="1:9" ht="48">
      <c r="A127" s="1" t="str">
        <f t="shared" si="6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7"/>
        <v>N,7,2,4,2</v>
      </c>
      <c r="H127" s="19">
        <f>IF(Pop_Init!C127=OR(1,2),'Indirect Model Parameters'!$C$13,1-'Indirect Model Parameters'!$C$13)*IF(E127=1,1-'Indirect Model Parameters'!$C$11,'Indirect Model Parameters'!$C$11)*IF(F127=1,0.55,0.45)</f>
        <v>8.9999999999999993E-3</v>
      </c>
      <c r="I127" s="26">
        <f>(H127/SUM($H$2:$H$129))*'Indirect Model Parameters'!$C$10</f>
        <v>267.85714285714357</v>
      </c>
    </row>
    <row r="128" spans="1:9" ht="48">
      <c r="A128" s="1" t="str">
        <f t="shared" si="6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7"/>
        <v>N,8,1,4,2</v>
      </c>
      <c r="H128" s="19">
        <f>IF(Pop_Init!C128=OR(1,2),'Indirect Model Parameters'!$C$13,1-'Indirect Model Parameters'!$C$13)*IF(E128=1,1-'Indirect Model Parameters'!$C$11,'Indirect Model Parameters'!$C$11)*IF(F128=1,0.55,0.45)</f>
        <v>8.9999999999999993E-3</v>
      </c>
      <c r="I128" s="26">
        <f>(H128/SUM($H$2:$H$129))*'Indirect Model Parameters'!$C$10</f>
        <v>267.85714285714357</v>
      </c>
    </row>
    <row r="129" spans="1:9" ht="48">
      <c r="A129" s="1" t="str">
        <f t="shared" si="6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7"/>
        <v>N,8,2,4,2</v>
      </c>
      <c r="H129" s="19">
        <f>IF(Pop_Init!C129=OR(1,2),'Indirect Model Parameters'!$C$13,1-'Indirect Model Parameters'!$C$13)*IF(E129=1,1-'Indirect Model Parameters'!$C$11,'Indirect Model Parameters'!$C$11)*IF(F129=1,0.55,0.45)</f>
        <v>8.9999999999999993E-3</v>
      </c>
      <c r="I129" s="26">
        <f>(H129/SUM($H$2:$H$129))*'Indirect Model Parameters'!$C$10</f>
        <v>267.85714285714357</v>
      </c>
    </row>
    <row r="130" spans="1:9">
      <c r="B130" s="8"/>
      <c r="C130" s="8"/>
    </row>
    <row r="131" spans="1:9">
      <c r="B131" s="8"/>
      <c r="C131" s="8"/>
    </row>
    <row r="132" spans="1:9">
      <c r="B132" s="8"/>
      <c r="C132" s="8"/>
    </row>
    <row r="133" spans="1:9">
      <c r="B133" s="8"/>
      <c r="C133" s="8"/>
    </row>
    <row r="134" spans="1:9">
      <c r="B134" s="8"/>
      <c r="C134" s="8"/>
    </row>
    <row r="135" spans="1:9">
      <c r="B135" s="8"/>
      <c r="C135" s="8"/>
    </row>
    <row r="136" spans="1:9">
      <c r="B136" s="8"/>
      <c r="C136" s="8"/>
    </row>
    <row r="137" spans="1:9">
      <c r="B137" s="8"/>
      <c r="C137" s="8"/>
    </row>
    <row r="138" spans="1:9">
      <c r="B138" s="8"/>
      <c r="C138" s="8"/>
    </row>
    <row r="139" spans="1:9">
      <c r="B139" s="8"/>
      <c r="C139" s="8"/>
    </row>
    <row r="140" spans="1:9">
      <c r="B140" s="8"/>
      <c r="C140" s="8"/>
    </row>
    <row r="141" spans="1:9">
      <c r="B141" s="8"/>
      <c r="C141" s="8"/>
    </row>
    <row r="142" spans="1:9">
      <c r="B142" s="8"/>
      <c r="C142" s="8"/>
    </row>
    <row r="143" spans="1:9">
      <c r="B143" s="8"/>
      <c r="C143" s="8"/>
    </row>
    <row r="144" spans="1:9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L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H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baseColWidth="10" defaultColWidth="8.83203125" defaultRowHeight="15"/>
  <cols>
    <col min="1" max="1" width="32.33203125" style="1" customWidth="1"/>
    <col min="2" max="2" width="13.33203125" style="1" customWidth="1"/>
    <col min="3" max="3" width="17.5" style="1" customWidth="1"/>
    <col min="4" max="4" width="17.83203125" style="1" customWidth="1"/>
    <col min="5" max="6" width="20.5" style="1" customWidth="1"/>
    <col min="7" max="7" width="29.5" customWidth="1"/>
    <col min="8" max="8" width="15.5" style="4" customWidth="1"/>
    <col min="9" max="16384" width="8.83203125" style="4"/>
  </cols>
  <sheetData>
    <row r="1" spans="1:8" s="3" customFormat="1" ht="48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51">
      <c r="A2" s="18" t="s">
        <v>237</v>
      </c>
      <c r="B2" s="1" t="s">
        <v>238</v>
      </c>
      <c r="C2" s="19">
        <v>1</v>
      </c>
    </row>
    <row r="3" spans="1:8" ht="51">
      <c r="A3" s="18" t="s">
        <v>239</v>
      </c>
      <c r="B3" s="1" t="s">
        <v>240</v>
      </c>
      <c r="C3" s="19">
        <v>1.1000000000000001</v>
      </c>
    </row>
    <row r="4" spans="1:8" ht="51">
      <c r="A4" s="18" t="s">
        <v>241</v>
      </c>
      <c r="B4" s="1" t="s">
        <v>242</v>
      </c>
      <c r="C4" s="19">
        <v>1</v>
      </c>
    </row>
    <row r="5" spans="1:8" ht="42.75" customHeight="1">
      <c r="A5" s="18" t="s">
        <v>243</v>
      </c>
      <c r="B5" s="1" t="s">
        <v>244</v>
      </c>
      <c r="C5" s="1">
        <v>1.1000000000000001</v>
      </c>
    </row>
    <row r="6" spans="1:8" ht="39" customHeight="1">
      <c r="A6" s="18" t="s">
        <v>243</v>
      </c>
      <c r="B6" s="1" t="s">
        <v>245</v>
      </c>
      <c r="C6" s="1">
        <v>1.1000000000000001</v>
      </c>
    </row>
    <row r="7" spans="1:8" ht="35.25" customHeight="1">
      <c r="A7" s="18" t="s">
        <v>243</v>
      </c>
      <c r="B7" s="1" t="s">
        <v>246</v>
      </c>
      <c r="C7" s="1">
        <v>1.2</v>
      </c>
    </row>
    <row r="8" spans="1:8" ht="38.25" customHeight="1">
      <c r="A8" s="18" t="s">
        <v>243</v>
      </c>
      <c r="B8" s="1" t="s">
        <v>247</v>
      </c>
      <c r="C8" s="1">
        <v>1.2</v>
      </c>
    </row>
    <row r="9" spans="1:8" ht="17">
      <c r="A9" s="18" t="s">
        <v>248</v>
      </c>
      <c r="B9" s="1" t="s">
        <v>249</v>
      </c>
      <c r="C9" s="1">
        <v>1</v>
      </c>
    </row>
    <row r="10" spans="1:8" ht="17">
      <c r="A10" s="25" t="s">
        <v>277</v>
      </c>
      <c r="C10" s="26">
        <v>100000</v>
      </c>
    </row>
    <row r="11" spans="1:8" ht="17">
      <c r="A11" s="25" t="s">
        <v>278</v>
      </c>
      <c r="C11" s="1">
        <v>0.1</v>
      </c>
    </row>
    <row r="12" spans="1:8" ht="17">
      <c r="A12" s="25" t="s">
        <v>279</v>
      </c>
      <c r="C12" s="1">
        <v>0.55000000000000004</v>
      </c>
    </row>
    <row r="13" spans="1:8" ht="17">
      <c r="A13" s="25" t="s">
        <v>280</v>
      </c>
      <c r="C13" s="1">
        <v>0.8</v>
      </c>
    </row>
    <row r="14" spans="1:8" ht="16">
      <c r="A14" s="18"/>
    </row>
    <row r="15" spans="1:8" ht="16">
      <c r="A15" s="18"/>
    </row>
    <row r="16" spans="1:8" ht="16">
      <c r="A16" s="18"/>
    </row>
    <row r="17" spans="1:1" ht="16">
      <c r="A17" s="18"/>
    </row>
    <row r="18" spans="1:1" ht="16">
      <c r="A18" s="18"/>
    </row>
    <row r="19" spans="1:1" ht="16">
      <c r="A19" s="18"/>
    </row>
    <row r="20" spans="1:1" ht="16">
      <c r="A20" s="18"/>
    </row>
    <row r="21" spans="1:1" ht="16">
      <c r="A21" s="18"/>
    </row>
    <row r="22" spans="1:1" ht="16">
      <c r="A22" s="18"/>
    </row>
    <row r="23" spans="1:1" ht="16">
      <c r="A23" s="18"/>
    </row>
    <row r="24" spans="1:1" ht="16">
      <c r="A24" s="18"/>
    </row>
    <row r="25" spans="1:1" ht="16">
      <c r="A25" s="18"/>
    </row>
    <row r="26" spans="1:1" ht="16">
      <c r="A26" s="18"/>
    </row>
    <row r="27" spans="1:1" ht="16">
      <c r="A27" s="18"/>
    </row>
    <row r="28" spans="1:1" ht="16">
      <c r="A28" s="18"/>
    </row>
    <row r="29" spans="1:1" ht="16">
      <c r="A29" s="18"/>
    </row>
    <row r="30" spans="1:1" ht="16">
      <c r="A30" s="18"/>
    </row>
    <row r="31" spans="1:1" ht="16">
      <c r="A31" s="18"/>
    </row>
    <row r="32" spans="1:1" ht="16">
      <c r="A32" s="18"/>
    </row>
    <row r="33" spans="1:1" ht="16">
      <c r="A33" s="18"/>
    </row>
    <row r="34" spans="1:1" ht="16">
      <c r="A34" s="18"/>
    </row>
    <row r="35" spans="1:1" ht="16">
      <c r="A35" s="18"/>
    </row>
    <row r="36" spans="1:1" ht="16">
      <c r="A36" s="18"/>
    </row>
    <row r="37" spans="1:1" ht="16">
      <c r="A37" s="18"/>
    </row>
    <row r="38" spans="1:1" ht="16">
      <c r="A38" s="18"/>
    </row>
    <row r="39" spans="1:1" ht="16">
      <c r="A39" s="18"/>
    </row>
    <row r="40" spans="1:1" ht="16">
      <c r="A40" s="18"/>
    </row>
    <row r="41" spans="1:1" ht="16">
      <c r="A41" s="18"/>
    </row>
    <row r="42" spans="1:1" ht="16">
      <c r="A42" s="18"/>
    </row>
    <row r="43" spans="1:1" ht="16">
      <c r="A43" s="18"/>
    </row>
    <row r="44" spans="1:1" ht="16">
      <c r="A44" s="18"/>
    </row>
    <row r="45" spans="1:1" ht="16">
      <c r="A45" s="18"/>
    </row>
    <row r="46" spans="1:1" ht="16">
      <c r="A46" s="18"/>
    </row>
    <row r="47" spans="1:1" ht="16">
      <c r="A47" s="18"/>
    </row>
    <row r="48" spans="1:1" ht="16">
      <c r="A48" s="18"/>
    </row>
    <row r="49" spans="1:1" ht="16">
      <c r="A49" s="18"/>
    </row>
    <row r="50" spans="1:1" ht="16">
      <c r="A50" s="18"/>
    </row>
    <row r="51" spans="1:1" ht="16">
      <c r="A51" s="18"/>
    </row>
    <row r="52" spans="1:1" ht="16">
      <c r="A52" s="18"/>
    </row>
    <row r="53" spans="1:1" ht="16">
      <c r="A53" s="18"/>
    </row>
    <row r="54" spans="1:1" ht="16">
      <c r="A54" s="18"/>
    </row>
    <row r="55" spans="1:1" ht="16">
      <c r="A55" s="18"/>
    </row>
    <row r="56" spans="1:1" ht="16">
      <c r="A56" s="18"/>
    </row>
    <row r="57" spans="1:1" ht="16">
      <c r="A57" s="18"/>
    </row>
    <row r="58" spans="1:1" ht="16">
      <c r="A58" s="18"/>
    </row>
    <row r="59" spans="1:1" ht="16">
      <c r="A59" s="18"/>
    </row>
    <row r="60" spans="1:1" ht="16">
      <c r="A60" s="18"/>
    </row>
    <row r="61" spans="1:1" ht="16">
      <c r="A61" s="18"/>
    </row>
    <row r="62" spans="1:1" ht="16">
      <c r="A62" s="18"/>
    </row>
    <row r="63" spans="1:1" ht="16">
      <c r="A63" s="18"/>
    </row>
    <row r="64" spans="1:1" ht="16">
      <c r="A64" s="18"/>
    </row>
    <row r="65" spans="1:1" ht="16">
      <c r="A65" s="18"/>
    </row>
    <row r="66" spans="1:1" ht="16">
      <c r="A66" s="18"/>
    </row>
    <row r="67" spans="1:1" ht="16">
      <c r="A67" s="18"/>
    </row>
    <row r="68" spans="1:1" ht="16">
      <c r="A68" s="18"/>
    </row>
    <row r="69" spans="1:1" ht="16">
      <c r="A69" s="18"/>
    </row>
    <row r="70" spans="1:1" ht="16">
      <c r="A70" s="18"/>
    </row>
    <row r="71" spans="1:1" ht="16">
      <c r="A71" s="18"/>
    </row>
    <row r="72" spans="1:1" ht="16">
      <c r="A72" s="18"/>
    </row>
    <row r="73" spans="1:1" ht="16">
      <c r="A73" s="18"/>
    </row>
    <row r="74" spans="1:1" ht="16">
      <c r="A74" s="18"/>
    </row>
    <row r="75" spans="1:1" ht="16">
      <c r="A75" s="18"/>
    </row>
    <row r="76" spans="1:1" ht="16">
      <c r="A76" s="18"/>
    </row>
    <row r="77" spans="1:1" ht="16">
      <c r="A77" s="18"/>
    </row>
    <row r="78" spans="1:1" ht="16">
      <c r="A78" s="18"/>
    </row>
    <row r="79" spans="1:1" ht="16">
      <c r="A79" s="18"/>
    </row>
    <row r="80" spans="1:1" ht="16">
      <c r="A80" s="18"/>
    </row>
    <row r="81" spans="1:1" ht="16">
      <c r="A81" s="18"/>
    </row>
    <row r="82" spans="1:1" ht="16">
      <c r="A82" s="18"/>
    </row>
    <row r="83" spans="1:1" ht="16">
      <c r="A83" s="18"/>
    </row>
    <row r="84" spans="1:1" ht="16">
      <c r="A84" s="18"/>
    </row>
    <row r="85" spans="1:1" ht="16">
      <c r="A85" s="18"/>
    </row>
    <row r="86" spans="1:1" ht="16">
      <c r="A86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baseColWidth="10" defaultColWidth="11.5" defaultRowHeight="15"/>
  <sheetData>
    <row r="1" spans="1:2">
      <c r="A1" t="s">
        <v>250</v>
      </c>
    </row>
    <row r="2" spans="1:2">
      <c r="A2">
        <v>1</v>
      </c>
      <c r="B2" t="s">
        <v>251</v>
      </c>
    </row>
    <row r="3" spans="1:2">
      <c r="A3">
        <v>2</v>
      </c>
      <c r="B3" t="s">
        <v>252</v>
      </c>
    </row>
    <row r="4" spans="1:2">
      <c r="A4">
        <v>3</v>
      </c>
      <c r="B4" t="s">
        <v>253</v>
      </c>
    </row>
    <row r="5" spans="1:2">
      <c r="A5">
        <v>4</v>
      </c>
      <c r="B5" t="s">
        <v>254</v>
      </c>
    </row>
    <row r="6" spans="1:2">
      <c r="A6">
        <v>5</v>
      </c>
      <c r="B6" t="s">
        <v>255</v>
      </c>
    </row>
    <row r="7" spans="1:2">
      <c r="A7">
        <v>6</v>
      </c>
      <c r="B7" t="s">
        <v>256</v>
      </c>
    </row>
    <row r="8" spans="1:2">
      <c r="A8">
        <v>7</v>
      </c>
      <c r="B8" t="s">
        <v>257</v>
      </c>
    </row>
    <row r="9" spans="1:2">
      <c r="A9">
        <v>8</v>
      </c>
      <c r="B9" t="s">
        <v>258</v>
      </c>
    </row>
    <row r="11" spans="1:2">
      <c r="A11" t="s">
        <v>259</v>
      </c>
    </row>
    <row r="12" spans="1:2">
      <c r="A12">
        <v>1</v>
      </c>
      <c r="B12" t="s">
        <v>260</v>
      </c>
    </row>
    <row r="13" spans="1:2">
      <c r="A13">
        <v>2</v>
      </c>
      <c r="B13" t="s">
        <v>261</v>
      </c>
    </row>
    <row r="15" spans="1:2">
      <c r="A15" t="s">
        <v>262</v>
      </c>
    </row>
    <row r="16" spans="1:2">
      <c r="A16">
        <v>1</v>
      </c>
      <c r="B16" t="s">
        <v>263</v>
      </c>
    </row>
    <row r="17" spans="1:2">
      <c r="A17">
        <v>2</v>
      </c>
      <c r="B17" t="s">
        <v>264</v>
      </c>
    </row>
    <row r="18" spans="1:2">
      <c r="A18">
        <v>3</v>
      </c>
      <c r="B18" t="s">
        <v>265</v>
      </c>
    </row>
    <row r="19" spans="1:2">
      <c r="A19">
        <v>4</v>
      </c>
      <c r="B19" t="s">
        <v>266</v>
      </c>
    </row>
    <row r="21" spans="1:2">
      <c r="A21" t="s">
        <v>267</v>
      </c>
    </row>
    <row r="22" spans="1:2">
      <c r="A22">
        <v>1</v>
      </c>
      <c r="B22" t="s">
        <v>268</v>
      </c>
    </row>
    <row r="23" spans="1:2">
      <c r="A23">
        <v>2</v>
      </c>
      <c r="B23" t="s">
        <v>269</v>
      </c>
    </row>
    <row r="25" spans="1:2">
      <c r="A25" t="s">
        <v>270</v>
      </c>
    </row>
    <row r="26" spans="1:2">
      <c r="A26">
        <v>1</v>
      </c>
      <c r="B26" t="s">
        <v>271</v>
      </c>
    </row>
    <row r="27" spans="1:2">
      <c r="A27">
        <v>2</v>
      </c>
      <c r="B27" t="s">
        <v>272</v>
      </c>
    </row>
    <row r="28" spans="1:2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2020-06-25T21:23:39Z</dcterms:modified>
  <cp:category/>
  <cp:contentStatus/>
</cp:coreProperties>
</file>