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2BCA3BDD-34C1-F247-B931-BFF032FF2112}" xr6:coauthVersionLast="36" xr6:coauthVersionMax="36" xr10:uidLastSave="{00000000-0000-0000-0000-000000000000}"/>
  <bookViews>
    <workbookView xWindow="0" yWindow="460" windowWidth="28800" windowHeight="16220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definedNames>
    <definedName name="_xlnm._FilterDatabase" localSheetId="0" hidden="1">Model_Matched_Parameters!$A$1:$O$194</definedName>
    <definedName name="_xlnm._FilterDatabase" localSheetId="1" hidden="1">Pop_Init!$A$1:$L$129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2" i="1" l="1"/>
  <c r="K174" i="1" s="1"/>
  <c r="K176" i="1" s="1"/>
  <c r="K178" i="1" s="1"/>
  <c r="K173" i="1"/>
  <c r="K175" i="1" s="1"/>
  <c r="K177" i="1" s="1"/>
  <c r="K171" i="1"/>
  <c r="K164" i="1"/>
  <c r="K166" i="1" s="1"/>
  <c r="K168" i="1" s="1"/>
  <c r="K170" i="1" s="1"/>
  <c r="K165" i="1"/>
  <c r="K167" i="1" s="1"/>
  <c r="K169" i="1" s="1"/>
  <c r="K163" i="1"/>
  <c r="K156" i="1"/>
  <c r="K158" i="1" s="1"/>
  <c r="K160" i="1" s="1"/>
  <c r="K162" i="1" s="1"/>
  <c r="K157" i="1"/>
  <c r="K159" i="1" s="1"/>
  <c r="K161" i="1" s="1"/>
  <c r="K155" i="1"/>
  <c r="K149" i="1"/>
  <c r="K148" i="1"/>
  <c r="K147" i="1"/>
  <c r="K126" i="1"/>
  <c r="K124" i="1"/>
  <c r="K125" i="1"/>
  <c r="K121" i="1"/>
  <c r="K122" i="1"/>
  <c r="K118" i="1"/>
  <c r="K120" i="1" s="1"/>
  <c r="K119" i="1"/>
  <c r="K127" i="1" s="1"/>
  <c r="K129" i="1" s="1"/>
  <c r="K133" i="1" s="1"/>
  <c r="K135" i="1" s="1"/>
  <c r="K137" i="1" s="1"/>
  <c r="K139" i="1" s="1"/>
  <c r="K141" i="1" s="1"/>
  <c r="K143" i="1" s="1"/>
  <c r="K145" i="1" s="1"/>
  <c r="K151" i="1" s="1"/>
  <c r="K153" i="1" s="1"/>
  <c r="K117" i="1"/>
  <c r="K123" i="1"/>
  <c r="K188" i="1"/>
  <c r="K189" i="1"/>
  <c r="K190" i="1"/>
  <c r="K191" i="1"/>
  <c r="K192" i="1"/>
  <c r="K193" i="1"/>
  <c r="K194" i="1"/>
  <c r="K187" i="1"/>
  <c r="K184" i="1"/>
  <c r="K185" i="1"/>
  <c r="K186" i="1"/>
  <c r="K183" i="1"/>
  <c r="K128" i="1" l="1"/>
  <c r="K130" i="1" s="1"/>
  <c r="K132" i="1" s="1"/>
  <c r="K134" i="1" s="1"/>
  <c r="K136" i="1" s="1"/>
  <c r="K138" i="1" s="1"/>
  <c r="K140" i="1" s="1"/>
  <c r="K142" i="1" s="1"/>
  <c r="K144" i="1" s="1"/>
  <c r="K146" i="1" s="1"/>
  <c r="K150" i="1" s="1"/>
  <c r="K152" i="1" s="1"/>
  <c r="K154" i="1" s="1"/>
  <c r="H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8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100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6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I62" i="6" l="1"/>
  <c r="I2" i="6"/>
  <c r="I126" i="6"/>
  <c r="I122" i="6"/>
  <c r="I118" i="6"/>
  <c r="I114" i="6"/>
  <c r="I106" i="6"/>
  <c r="I98" i="6"/>
  <c r="I90" i="6"/>
  <c r="I86" i="6"/>
  <c r="I82" i="6"/>
  <c r="I74" i="6"/>
  <c r="I70" i="6"/>
  <c r="I66" i="6"/>
  <c r="I58" i="6"/>
  <c r="I50" i="6"/>
  <c r="I42" i="6"/>
  <c r="I34" i="6"/>
  <c r="I26" i="6"/>
  <c r="I18" i="6"/>
  <c r="I10" i="6"/>
  <c r="I129" i="6"/>
  <c r="I125" i="6"/>
  <c r="I121" i="6"/>
  <c r="I117" i="6"/>
  <c r="I113" i="6"/>
  <c r="I109" i="6"/>
  <c r="I105" i="6"/>
  <c r="I115" i="6"/>
  <c r="I97" i="6"/>
  <c r="I93" i="6"/>
  <c r="I89" i="6"/>
  <c r="I101" i="6"/>
  <c r="I81" i="6"/>
  <c r="I77" i="6"/>
  <c r="I73" i="6"/>
  <c r="I99" i="6"/>
  <c r="I65" i="6"/>
  <c r="I61" i="6"/>
  <c r="I57" i="6"/>
  <c r="I85" i="6"/>
  <c r="I49" i="6"/>
  <c r="I45" i="6"/>
  <c r="I41" i="6"/>
  <c r="I83" i="6"/>
  <c r="I33" i="6"/>
  <c r="I29" i="6"/>
  <c r="I25" i="6"/>
  <c r="I69" i="6"/>
  <c r="I17" i="6"/>
  <c r="I13" i="6"/>
  <c r="I9" i="6"/>
  <c r="I67" i="6"/>
  <c r="I54" i="6"/>
  <c r="I46" i="6"/>
  <c r="I38" i="6"/>
  <c r="I30" i="6"/>
  <c r="I22" i="6"/>
  <c r="I14" i="6"/>
  <c r="I6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16" i="6"/>
  <c r="I12" i="6"/>
  <c r="I8" i="6"/>
  <c r="I4" i="6"/>
  <c r="I110" i="6"/>
  <c r="I102" i="6"/>
  <c r="I94" i="6"/>
  <c r="I78" i="6"/>
  <c r="I127" i="6"/>
  <c r="I123" i="6"/>
  <c r="I119" i="6"/>
  <c r="I53" i="6"/>
  <c r="I111" i="6"/>
  <c r="I107" i="6"/>
  <c r="I103" i="6"/>
  <c r="I51" i="6"/>
  <c r="I95" i="6"/>
  <c r="I91" i="6"/>
  <c r="I87" i="6"/>
  <c r="I37" i="6"/>
  <c r="I79" i="6"/>
  <c r="I75" i="6"/>
  <c r="I71" i="6"/>
  <c r="I35" i="6"/>
  <c r="I63" i="6"/>
  <c r="I59" i="6"/>
  <c r="I55" i="6"/>
  <c r="I21" i="6"/>
  <c r="I47" i="6"/>
  <c r="I43" i="6"/>
  <c r="I39" i="6"/>
  <c r="I19" i="6"/>
  <c r="I31" i="6"/>
  <c r="I27" i="6"/>
  <c r="I23" i="6"/>
  <c r="I5" i="6"/>
  <c r="I15" i="6"/>
  <c r="I11" i="6"/>
  <c r="I7" i="6"/>
  <c r="I3" i="6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06" i="1" l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<sst xmlns="http://schemas.openxmlformats.org/spreadsheetml/2006/main" count="923" uniqueCount="284">
  <si>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</si>
  <si>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</si>
  <si>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</si>
  <si>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</si>
  <si>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</si>
  <si>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</si>
  <si>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</si>
  <si>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</si>
  <si>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</si>
  <si>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</si>
  <si>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</si>
  <si>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</si>
  <si>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</si>
  <si>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</si>
  <si>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</si>
  <si>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</si>
  <si>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</si>
  <si>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</si>
  <si>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</si>
  <si>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</si>
  <si>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</si>
  <si>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</si>
  <si>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</si>
  <si>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</si>
  <si>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</si>
  <si>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</si>
  <si>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</si>
  <si>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</si>
  <si>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</si>
  <si>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</si>
  <si>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</si>
  <si>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</si>
  <si>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</si>
  <si>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</si>
  <si>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</si>
  <si>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</si>
  <si>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</si>
  <si>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</si>
  <si>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</si>
  <si>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</si>
  <si>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</si>
  <si>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</si>
  <si>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</si>
  <si>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</si>
  <si>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</si>
  <si>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</si>
  <si>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</si>
  <si>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</si>
  <si>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</si>
  <si>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</si>
  <si>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</si>
  <si>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</si>
  <si>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</si>
  <si>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</si>
  <si>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</si>
  <si>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</si>
  <si>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</si>
  <si>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</si>
  <si>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</si>
  <si>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</si>
  <si>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</si>
  <si>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</si>
  <si>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</si>
  <si>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</si>
  <si>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</si>
  <si>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</si>
  <si>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</si>
  <si>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</si>
  <si>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</si>
  <si>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</si>
  <si>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</si>
  <si>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</si>
  <si>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</si>
  <si>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</si>
  <si>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</si>
  <si>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</si>
  <si>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</si>
  <si>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</si>
  <si>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</si>
  <si>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</si>
  <si>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</si>
  <si>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</si>
  <si>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</si>
  <si>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</si>
  <si>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</si>
  <si>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</si>
  <si>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</si>
  <si>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</si>
  <si>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</si>
  <si>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</si>
  <si>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</si>
  <si>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</si>
  <si>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</si>
  <si>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</si>
  <si>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</si>
  <si>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</si>
  <si>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</si>
  <si>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</si>
  <si>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</si>
  <si>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</si>
  <si>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</si>
  <si>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</si>
  <si>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</si>
  <si>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</si>
  <si>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</si>
  <si>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</si>
  <si>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</si>
  <si>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</si>
  <si>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</si>
  <si>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</si>
  <si>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</si>
  <si>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</si>
  <si>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</si>
  <si>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</si>
  <si>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</si>
  <si>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</si>
  <si>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</si>
  <si>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</si>
  <si>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</si>
  <si>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</si>
  <si>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</si>
  <si>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</si>
  <si>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</si>
  <si>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</si>
  <si>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</si>
  <si>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</si>
  <si>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</si>
  <si>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</si>
  <si>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</si>
  <si>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</si>
  <si>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</si>
  <si>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</si>
  <si>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</si>
  <si>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</si>
  <si>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</si>
  <si>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</si>
  <si>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</si>
  <si>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</si>
  <si>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</si>
  <si>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</si>
  <si>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</si>
  <si>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</si>
  <si>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</si>
  <si>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</si>
  <si>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</si>
  <si>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</si>
  <si>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</si>
  <si>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</si>
  <si>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</si>
  <si>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</si>
  <si>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</si>
  <si>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</si>
  <si>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</si>
  <si>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</si>
  <si>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</si>
  <si>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</si>
  <si>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</si>
  <si>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</si>
  <si>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</si>
  <si>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</si>
  <si>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</si>
  <si>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</si>
  <si>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</si>
  <si>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</si>
  <si>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</si>
  <si>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</si>
  <si>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</si>
  <si>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</si>
  <si>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</si>
  <si>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</si>
  <si>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</si>
  <si>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</si>
  <si>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</si>
  <si>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</si>
  <si>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</si>
  <si>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</si>
  <si>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</si>
  <si>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</si>
  <si>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</si>
  <si>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</si>
  <si>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</si>
  <si>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</si>
  <si>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</si>
  <si>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</si>
  <si>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</si>
  <si>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</si>
  <si>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</si>
  <si>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</si>
  <si>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</si>
  <si>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</si>
  <si>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</si>
  <si>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</si>
  <si>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</si>
  <si>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</si>
  <si>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</si>
  <si>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</si>
  <si>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</si>
  <si>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</si>
  <si>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</si>
  <si>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</si>
  <si>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</si>
  <si>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</si>
  <si>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</si>
  <si>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</si>
  <si>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</si>
  <si>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</si>
  <si>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</si>
  <si>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</si>
  <si>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</si>
  <si>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</si>
  <si>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</si>
  <si>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</si>
  <si>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</si>
  <si>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</si>
  <si>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</si>
  <si>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</si>
  <si>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</si>
  <si>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</si>
  <si>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</si>
  <si>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</si>
  <si>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</si>
  <si>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</si>
  <si>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</si>
  <si>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</si>
  <si>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</si>
  <si>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</si>
  <si>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</si>
  <si>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</si>
  <si>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</si>
  <si>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</si>
  <si>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</si>
  <si>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</si>
  <si>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</si>
  <si>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</si>
  <si>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</si>
  <si>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</si>
  <si>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</si>
  <si>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</si>
  <si>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</si>
  <si>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</si>
  <si>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</si>
  <si>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</si>
  <si>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</si>
  <si>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</si>
  <si>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</si>
  <si>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</si>
  <si>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</si>
  <si>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</si>
  <si>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</si>
  <si>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</si>
  <si>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</si>
  <si>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</si>
  <si>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</si>
  <si>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</si>
  <si>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</si>
  <si>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</si>
  <si>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</si>
  <si>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</si>
  <si>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</si>
  <si>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</si>
  <si>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</si>
  <si>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</si>
  <si>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</si>
  <si>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</si>
  <si>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</si>
  <si>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</si>
  <si>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</si>
  <si>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</si>
  <si>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</si>
  <si>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</si>
  <si>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</si>
  <si>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</si>
  <si>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</si>
  <si>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</si>
  <si>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</si>
  <si>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</si>
  <si>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</si>
  <si>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</si>
  <si>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</si>
  <si>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</si>
  <si>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</si>
  <si>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Reference - expected value (not normalized)</t>
  </si>
  <si>
    <t>Percentage of pop active</t>
  </si>
  <si>
    <t>Percentage of pop LTBI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</si>
</sst>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6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0" fillId="6" borderId="0" xfId="0" applyNumberFormat="1" applyFill="1" applyAlignment="1">
      <alignment wrapText="1"/>
    </xf>
    <xf numFmtId="1" fontId="0" fillId="6" borderId="0" xfId="0" applyNumberFormat="1" applyFill="1" applyAlignment="1">
      <alignment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tabSelected="1" zoomScale="161" zoomScaleNormal="161" workbookViewId="0">
      <pane xSplit="10" ySplit="1" topLeftCell="K126" activePane="bottomRight" state="frozen"/>
      <selection pane="topRight" activeCell="I1" sqref="I1"/>
      <selection pane="bottomLeft" activeCell="A2" sqref="A2"/>
      <selection pane="bottomRight" activeCell="K127" sqref="K127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28.6640625" style="9" customWidth="1"/>
    <col min="15" max="15" width="29" style="10" customWidth="1"/>
    <col min="16" max="16384" width="8.83203125" style="10"/>
  </cols>
  <sheetData>
    <row r="1" spans="1:15" s="7" customFormat="1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>CONCATENATE(C3, "_", E3, IF(E3&lt;&gt;"",",",""), F3, IF(F3&lt;&gt;"",",",""),  G3, IF(G3&lt;&gt;"",",",""),  H3, IF(I3&lt;&gt;"","(",""), I3, IF(I3&lt;&gt;"",")",""))</f>
        <v>beta_2</v>
      </c>
      <c r="K3" s="9">
        <v>5.5440000000000003E-3</v>
      </c>
      <c r="N3" s="9" t="s">
        <v>18</v>
      </c>
    </row>
    <row r="4" spans="1:15" ht="17" x14ac:dyDescent="0.2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>CONCATENATE(C4, "_", E4, IF(E4&lt;&gt;"",",",""), F4, IF(F4&lt;&gt;"",",",""),  G4, IF(G4&lt;&gt;"",",",""),  H4, IF(I4&lt;&gt;"","(",""), I4, IF(I4&lt;&gt;"",")",""))</f>
        <v>varepsilon_1</v>
      </c>
      <c r="K4" s="9">
        <v>0.3</v>
      </c>
      <c r="N4" s="9" t="s">
        <v>22</v>
      </c>
    </row>
    <row r="5" spans="1:15" ht="17" x14ac:dyDescent="0.2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>CONCATENATE(C5, "_", E5, IF(E5&lt;&gt;"",",",""), F5, IF(F5&lt;&gt;"",",",""),  G5, IF(G5&lt;&gt;"",",",""),  H5, IF(I5&lt;&gt;"","(",""), I5, IF(I5&lt;&gt;"",")",""))</f>
        <v>varepsilon_2</v>
      </c>
      <c r="K5" s="9">
        <v>0.3</v>
      </c>
      <c r="N5" s="9" t="s">
        <v>22</v>
      </c>
    </row>
    <row r="6" spans="1:15" ht="34" x14ac:dyDescent="0.2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>CONCATENATE(C6, "_", E6, IF(E6&lt;&gt;"",",",""), F6, IF(F6&lt;&gt;"",",",""),  G6, IF(G6&lt;&gt;"",",",""),  H6, IF(I6&lt;&gt;"","(",""), I6, IF(I6&lt;&gt;"",")",""))</f>
        <v>iota_1,</v>
      </c>
      <c r="K6" s="9">
        <v>0</v>
      </c>
      <c r="N6" s="9" t="s">
        <v>26</v>
      </c>
    </row>
    <row r="7" spans="1:15" ht="34" x14ac:dyDescent="0.2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>CONCATENATE(C7, "_", E7, IF(E7&lt;&gt;"",",",""), F7, IF(F7&lt;&gt;"",",",""),  G7, IF(G7&lt;&gt;"",",",""),  H7, IF(I7&lt;&gt;"","(",""), I7, IF(I7&lt;&gt;"",")",""))</f>
        <v>iota_2,</v>
      </c>
      <c r="K7" s="9">
        <v>0.15</v>
      </c>
      <c r="N7" s="9" t="s">
        <v>26</v>
      </c>
    </row>
    <row r="8" spans="1:15" ht="17" x14ac:dyDescent="0.2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>CONCATENATE(C8, "_", E8, IF(E8&lt;&gt;"",",",""), F8, IF(F8&lt;&gt;"",",",""),  G8, IF(G8&lt;&gt;"",",",""),  H8, IF(I8&lt;&gt;"","(",""), I8, IF(I8&lt;&gt;"",")",""))</f>
        <v>phi_1,</v>
      </c>
      <c r="K8" s="9">
        <v>0.7</v>
      </c>
      <c r="N8" s="9" t="s">
        <v>30</v>
      </c>
      <c r="O8" s="10" t="s">
        <v>31</v>
      </c>
    </row>
    <row r="9" spans="1:15" ht="17" x14ac:dyDescent="0.2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>CONCATENATE(C9, "_", E9, IF(E9&lt;&gt;"",",",""), F9, IF(F9&lt;&gt;"",",",""),  G9, IF(G9&lt;&gt;"",",",""),  H9, IF(I9&lt;&gt;"","(",""), I9, IF(I9&lt;&gt;"",")",""))</f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4" x14ac:dyDescent="0.2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>CONCATENATE(C10, "_", E10, IF(E10&lt;&gt;"",",",""), F10, IF(F10&lt;&gt;"",",",""),  G10, IF(G10&lt;&gt;"",",",""),  H10, IF(I10&lt;&gt;"","(",""), I10, IF(I10&lt;&gt;"",")",""))</f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17" x14ac:dyDescent="0.2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>CONCATENATE(C11, "_", E11, IF(E11&lt;&gt;"",",",""), F11, IF(F11&lt;&gt;"",",",""),  G11, IF(G11&lt;&gt;"",",",""),  H11, IF(I11&lt;&gt;"","(",""), I11, IF(I11&lt;&gt;"",")",""))</f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51" x14ac:dyDescent="0.2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>CONCATENATE(C12, "_", E12, IF(E12&lt;&gt;"",",",""), F12, IF(F12&lt;&gt;"",",",""),  G12, IF(G12&lt;&gt;"",",",""),  H12, IF(I12&lt;&gt;"","(",""), I12, IF(I12&lt;&gt;"",")",""))</f>
        <v>upsilon_</v>
      </c>
      <c r="K12" s="9">
        <v>0.3</v>
      </c>
      <c r="N12" s="9" t="s">
        <v>37</v>
      </c>
      <c r="O12" s="11" t="s">
        <v>38</v>
      </c>
    </row>
    <row r="13" spans="1:15" ht="51" x14ac:dyDescent="0.2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>CONCATENATE(C13, "_", E13, IF(E13&lt;&gt;"",",",""), F13, IF(F13&lt;&gt;"",",",""),  G13, IF(G13&lt;&gt;"",",",""),  H13, IF(I13&lt;&gt;"","(",""), I13, IF(I13&lt;&gt;"",")",""))</f>
        <v>zeta_</v>
      </c>
      <c r="K13" s="9">
        <v>0.1</v>
      </c>
    </row>
    <row r="14" spans="1:15" ht="51" x14ac:dyDescent="0.2">
      <c r="A14" s="20" t="s">
        <v>41</v>
      </c>
      <c r="B14" s="21" t="str">
        <f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>CONCATENATE(C14, "_", E14, IF(E14&lt;&gt;"",",",""), F14, IF(F14&lt;&gt;"",",",""),  G14, IF(G14&lt;&gt;"",",",""),  H14, IF(I14&lt;&gt;"","(",""), I14, IF(I14&lt;&gt;"",")",""))</f>
        <v>kappa_1,1,1(3)</v>
      </c>
      <c r="K14" s="30">
        <v>0</v>
      </c>
      <c r="O14" s="10" t="s">
        <v>44</v>
      </c>
    </row>
    <row r="15" spans="1:15" ht="51" x14ac:dyDescent="0.2">
      <c r="A15" s="20" t="s">
        <v>45</v>
      </c>
      <c r="B15" s="21" t="str">
        <f>CONCATENATE("Rate of IPT initiation from TB compartment ",VLOOKUP(E15,TB_SET,2)," and HIV compartment ",VLOOKUP(G15,HIV_SET,2)," for gender ",VLOOKUP(H15,G_SET,2), " under policy ", VLOOKUP(I15, P_SET,2))</f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>CONCATENATE(C15, "_", E15, IF(E15&lt;&gt;"",",",""), F15, IF(F15&lt;&gt;"",",",""),  G15, IF(G15&lt;&gt;"",",",""),  H15, IF(I15&lt;&gt;"","(",""), I15, IF(I15&lt;&gt;"",")",""))</f>
        <v>kappa_1,1,2(3)</v>
      </c>
      <c r="K15" s="30">
        <v>0</v>
      </c>
      <c r="O15" s="10" t="s">
        <v>44</v>
      </c>
    </row>
    <row r="16" spans="1:15" ht="51" x14ac:dyDescent="0.2">
      <c r="A16" s="20" t="s">
        <v>46</v>
      </c>
      <c r="B16" s="21" t="str">
        <f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>CONCATENATE(C16, "_", E16, IF(E16&lt;&gt;"",",",""), F16, IF(F16&lt;&gt;"",",",""),  G16, IF(G16&lt;&gt;"",",",""),  H16, IF(I16&lt;&gt;"","(",""), I16, IF(I16&lt;&gt;"",")",""))</f>
        <v>kappa_1,2,1(3)</v>
      </c>
      <c r="K16" s="9">
        <v>0.91</v>
      </c>
      <c r="N16" s="9" t="s">
        <v>47</v>
      </c>
      <c r="O16" s="10" t="s">
        <v>48</v>
      </c>
    </row>
    <row r="17" spans="1:15" ht="51" x14ac:dyDescent="0.2">
      <c r="A17" s="20" t="s">
        <v>49</v>
      </c>
      <c r="B17" s="21" t="str">
        <f>CONCATENATE("Rate of IPT initiation from TB compartment ",VLOOKUP(E17,TB_SET,2)," and HIV compartment ",VLOOKUP(G17,HIV_SET,2)," for gender ",VLOOKUP(H17,G_SET,2), " under policy ", VLOOKUP(I17, P_SET,2))</f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>CONCATENATE(C17, "_", E17, IF(E17&lt;&gt;"",",",""), F17, IF(F17&lt;&gt;"",",",""),  G17, IF(G17&lt;&gt;"",",",""),  H17, IF(I17&lt;&gt;"","(",""), I17, IF(I17&lt;&gt;"",")",""))</f>
        <v>kappa_1,2,2(3)</v>
      </c>
      <c r="K17" s="9">
        <v>0.91</v>
      </c>
      <c r="N17" s="9" t="s">
        <v>47</v>
      </c>
      <c r="O17" s="10" t="s">
        <v>48</v>
      </c>
    </row>
    <row r="18" spans="1:15" ht="51" x14ac:dyDescent="0.2">
      <c r="A18" s="20" t="s">
        <v>50</v>
      </c>
      <c r="B18" s="21" t="str">
        <f>CONCATENATE("Rate of IPT initiation from TB compartment ",VLOOKUP(E18,TB_SET,2)," and HIV compartment ",VLOOKUP(G18,HIV_SET,2)," for gender ",VLOOKUP(H18,G_SET,2), " under policy ", VLOOKUP(I18, P_SET,2))</f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>CONCATENATE(C18, "_", E18, IF(E18&lt;&gt;"",",",""), F18, IF(F18&lt;&gt;"",",",""),  G18, IF(G18&lt;&gt;"",",",""),  H18, IF(I18&lt;&gt;"","(",""), I18, IF(I18&lt;&gt;"",")",""))</f>
        <v>kappa_1,3,1(3)</v>
      </c>
      <c r="K18" s="9">
        <v>0.91</v>
      </c>
      <c r="N18" s="9" t="s">
        <v>47</v>
      </c>
      <c r="O18" s="10" t="s">
        <v>48</v>
      </c>
    </row>
    <row r="19" spans="1:15" ht="51" x14ac:dyDescent="0.2">
      <c r="A19" s="20" t="s">
        <v>51</v>
      </c>
      <c r="B19" s="21" t="str">
        <f>CONCATENATE("Rate of IPT initiation from TB compartment ",VLOOKUP(E19,TB_SET,2)," and HIV compartment ",VLOOKUP(G19,HIV_SET,2)," for gender ",VLOOKUP(H19,G_SET,2), " under policy ", VLOOKUP(I19, P_SET,2))</f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>CONCATENATE(C19, "_", E19, IF(E19&lt;&gt;"",",",""), F19, IF(F19&lt;&gt;"",",",""),  G19, IF(G19&lt;&gt;"",",",""),  H19, IF(I19&lt;&gt;"","(",""), I19, IF(I19&lt;&gt;"",")",""))</f>
        <v>kappa_1,3,2(3)</v>
      </c>
      <c r="K19" s="9">
        <v>0.91</v>
      </c>
      <c r="N19" s="9" t="s">
        <v>47</v>
      </c>
      <c r="O19" s="10" t="s">
        <v>48</v>
      </c>
    </row>
    <row r="20" spans="1:15" ht="51" x14ac:dyDescent="0.2">
      <c r="A20" s="20" t="s">
        <v>52</v>
      </c>
      <c r="B20" s="21" t="str">
        <f>CONCATENATE("Rate of IPT initiation from TB compartment ",VLOOKUP(E20,TB_SET,2)," and HIV compartment ",VLOOKUP(G20,HIV_SET,2)," for gender ",VLOOKUP(H20,G_SET,2), " under policy ", VLOOKUP(I20, P_SET,2))</f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>CONCATENATE(C20, "_", E20, IF(E20&lt;&gt;"",",",""), F20, IF(F20&lt;&gt;"",",",""),  G20, IF(G20&lt;&gt;"",",",""),  H20, IF(I20&lt;&gt;"","(",""), I20, IF(I20&lt;&gt;"",")",""))</f>
        <v>kappa_1,4,1(3)</v>
      </c>
      <c r="K20" s="9">
        <v>0.91</v>
      </c>
      <c r="N20" s="9" t="s">
        <v>47</v>
      </c>
      <c r="O20" s="10" t="s">
        <v>48</v>
      </c>
    </row>
    <row r="21" spans="1:15" ht="51" x14ac:dyDescent="0.2">
      <c r="A21" s="20" t="s">
        <v>53</v>
      </c>
      <c r="B21" s="21" t="str">
        <f>CONCATENATE("Rate of IPT initiation from TB compartment ",VLOOKUP(E21,TB_SET,2)," and HIV compartment ",VLOOKUP(G21,HIV_SET,2)," for gender ",VLOOKUP(H21,G_SET,2), " under policy ", VLOOKUP(I21, P_SET,2))</f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>CONCATENATE(C21, "_", E21, IF(E21&lt;&gt;"",",",""), F21, IF(F21&lt;&gt;"",",",""),  G21, IF(G21&lt;&gt;"",",",""),  H21, IF(I21&lt;&gt;"","(",""), I21, IF(I21&lt;&gt;"",")",""))</f>
        <v>kappa_1,4,2(3)</v>
      </c>
      <c r="K21" s="9">
        <v>0.91</v>
      </c>
      <c r="N21" s="9" t="s">
        <v>47</v>
      </c>
      <c r="O21" s="10" t="s">
        <v>48</v>
      </c>
    </row>
    <row r="22" spans="1:15" ht="68" x14ac:dyDescent="0.2">
      <c r="A22" s="20" t="s">
        <v>54</v>
      </c>
      <c r="B22" s="21" t="str">
        <f>CONCATENATE("Rate of IPT initiation from TB compartment ",VLOOKUP(E22,TB_SET,2)," and HIV compartment ",VLOOKUP(G22,HIV_SET,2)," for gender ",VLOOKUP(H22,G_SET,2), " under policy ", VLOOKUP(I22, P_SET,2))</f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>CONCATENATE(C22, "_", E22, IF(E22&lt;&gt;"",",",""), F22, IF(F22&lt;&gt;"",",",""),  G22, IF(G22&lt;&gt;"",",",""),  H22, IF(I22&lt;&gt;"","(",""), I22, IF(I22&lt;&gt;"",")",""))</f>
        <v>kappa_3,1,1(3)</v>
      </c>
      <c r="K22" s="9">
        <v>0</v>
      </c>
      <c r="O22" s="10" t="s">
        <v>44</v>
      </c>
    </row>
    <row r="23" spans="1:15" ht="68" x14ac:dyDescent="0.2">
      <c r="A23" s="20" t="s">
        <v>55</v>
      </c>
      <c r="B23" s="21" t="str">
        <f>CONCATENATE("Rate of IPT initiation from TB compartment ",VLOOKUP(E23,TB_SET,2)," and HIV compartment ",VLOOKUP(G23,HIV_SET,2)," for gender ",VLOOKUP(H23,G_SET,2), " under policy ", VLOOKUP(I23, P_SET,2))</f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>CONCATENATE(C23, "_", E23, IF(E23&lt;&gt;"",",",""), F23, IF(F23&lt;&gt;"",",",""),  G23, IF(G23&lt;&gt;"",",",""),  H23, IF(I23&lt;&gt;"","(",""), I23, IF(I23&lt;&gt;"",")",""))</f>
        <v>kappa_3,1,2(3)</v>
      </c>
      <c r="K23" s="9">
        <v>0</v>
      </c>
      <c r="O23" s="10" t="s">
        <v>44</v>
      </c>
    </row>
    <row r="24" spans="1:15" ht="68" x14ac:dyDescent="0.2">
      <c r="A24" s="20" t="s">
        <v>56</v>
      </c>
      <c r="B24" s="21" t="str">
        <f>CONCATENATE("Rate of IPT initiation from TB compartment ",VLOOKUP(E24,TB_SET,2)," and HIV compartment ",VLOOKUP(G24,HIV_SET,2)," for gender ",VLOOKUP(H24,G_SET,2), " under policy ", VLOOKUP(I24, P_SET,2))</f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>CONCATENATE(C24, "_", E24, IF(E24&lt;&gt;"",",",""), F24, IF(F24&lt;&gt;"",",",""),  G24, IF(G24&lt;&gt;"",",",""),  H24, IF(I24&lt;&gt;"","(",""), I24, IF(I24&lt;&gt;"",")",""))</f>
        <v>kappa_3,2,1(3)</v>
      </c>
      <c r="K24" s="9">
        <v>0.91</v>
      </c>
      <c r="N24" s="9" t="s">
        <v>47</v>
      </c>
      <c r="O24" s="10" t="s">
        <v>57</v>
      </c>
    </row>
    <row r="25" spans="1:15" ht="68" x14ac:dyDescent="0.2">
      <c r="A25" s="20" t="s">
        <v>58</v>
      </c>
      <c r="B25" s="21" t="str">
        <f>CONCATENATE("Rate of IPT initiation from TB compartment ",VLOOKUP(E25,TB_SET,2)," and HIV compartment ",VLOOKUP(G25,HIV_SET,2)," for gender ",VLOOKUP(H25,G_SET,2), " under policy ", VLOOKUP(I25, P_SET,2))</f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>CONCATENATE(C25, "_", E25, IF(E25&lt;&gt;"",",",""), F25, IF(F25&lt;&gt;"",",",""),  G25, IF(G25&lt;&gt;"",",",""),  H25, IF(I25&lt;&gt;"","(",""), I25, IF(I25&lt;&gt;"",")",""))</f>
        <v>kappa_3,2,2(3)</v>
      </c>
      <c r="K25" s="9">
        <v>0.91</v>
      </c>
      <c r="N25" s="9" t="s">
        <v>47</v>
      </c>
      <c r="O25" s="10" t="s">
        <v>57</v>
      </c>
    </row>
    <row r="26" spans="1:15" ht="68" x14ac:dyDescent="0.2">
      <c r="A26" s="20" t="s">
        <v>59</v>
      </c>
      <c r="B26" s="21" t="str">
        <f>CONCATENATE("Rate of IPT initiation from TB compartment ",VLOOKUP(E26,TB_SET,2)," and HIV compartment ",VLOOKUP(G26,HIV_SET,2)," for gender ",VLOOKUP(H26,G_SET,2), " under policy ", VLOOKUP(I26, P_SET,2))</f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>CONCATENATE(C26, "_", E26, IF(E26&lt;&gt;"",",",""), F26, IF(F26&lt;&gt;"",",",""),  G26, IF(G26&lt;&gt;"",",",""),  H26, IF(I26&lt;&gt;"","(",""), I26, IF(I26&lt;&gt;"",")",""))</f>
        <v>kappa_3,3,1(3)</v>
      </c>
      <c r="K26" s="9">
        <v>0.91</v>
      </c>
      <c r="N26" s="9" t="s">
        <v>47</v>
      </c>
      <c r="O26" s="10" t="s">
        <v>57</v>
      </c>
    </row>
    <row r="27" spans="1:15" ht="68" x14ac:dyDescent="0.2">
      <c r="A27" s="20" t="s">
        <v>60</v>
      </c>
      <c r="B27" s="21" t="str">
        <f>CONCATENATE("Rate of IPT initiation from TB compartment ",VLOOKUP(E27,TB_SET,2)," and HIV compartment ",VLOOKUP(G27,HIV_SET,2)," for gender ",VLOOKUP(H27,G_SET,2), " under policy ", VLOOKUP(I27, P_SET,2))</f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>CONCATENATE(C27, "_", E27, IF(E27&lt;&gt;"",",",""), F27, IF(F27&lt;&gt;"",",",""),  G27, IF(G27&lt;&gt;"",",",""),  H27, IF(I27&lt;&gt;"","(",""), I27, IF(I27&lt;&gt;"",")",""))</f>
        <v>kappa_3,3,2(3)</v>
      </c>
      <c r="K27" s="9">
        <v>0.91</v>
      </c>
      <c r="N27" s="9" t="s">
        <v>47</v>
      </c>
      <c r="O27" s="10" t="s">
        <v>57</v>
      </c>
    </row>
    <row r="28" spans="1:15" ht="68" x14ac:dyDescent="0.2">
      <c r="A28" s="20" t="s">
        <v>61</v>
      </c>
      <c r="B28" s="21" t="str">
        <f>CONCATENATE("Rate of IPT initiation from TB compartment ",VLOOKUP(E28,TB_SET,2)," and HIV compartment ",VLOOKUP(G28,HIV_SET,2)," for gender ",VLOOKUP(H28,G_SET,2), " under policy ", VLOOKUP(I28, P_SET,2))</f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>CONCATENATE(C28, "_", E28, IF(E28&lt;&gt;"",",",""), F28, IF(F28&lt;&gt;"",",",""),  G28, IF(G28&lt;&gt;"",",",""),  H28, IF(I28&lt;&gt;"","(",""), I28, IF(I28&lt;&gt;"",")",""))</f>
        <v>kappa_3,4,1(3)</v>
      </c>
      <c r="K28" s="9">
        <v>0.91</v>
      </c>
      <c r="N28" s="9" t="s">
        <v>47</v>
      </c>
    </row>
    <row r="29" spans="1:15" ht="68" x14ac:dyDescent="0.2">
      <c r="A29" s="20" t="s">
        <v>62</v>
      </c>
      <c r="B29" s="21" t="str">
        <f>CONCATENATE("Rate of IPT initiation from TB compartment ",VLOOKUP(E29,TB_SET,2)," and HIV compartment ",VLOOKUP(G29,HIV_SET,2)," for gender ",VLOOKUP(H29,G_SET,2), " under policy ", VLOOKUP(I29, P_SET,2))</f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>CONCATENATE(C29, "_", E29, IF(E29&lt;&gt;"",",",""), F29, IF(F29&lt;&gt;"",",",""),  G29, IF(G29&lt;&gt;"",",",""),  H29, IF(I29&lt;&gt;"","(",""), I29, IF(I29&lt;&gt;"",")",""))</f>
        <v>kappa_3,4,2(3)</v>
      </c>
      <c r="K29" s="9">
        <v>0.91</v>
      </c>
      <c r="N29" s="9" t="s">
        <v>47</v>
      </c>
    </row>
    <row r="30" spans="1:15" ht="51" x14ac:dyDescent="0.2">
      <c r="A30" s="20" t="s">
        <v>63</v>
      </c>
      <c r="B30" s="21" t="str">
        <f>CONCATENATE("Rate of IPT initiation from TB compartment ",VLOOKUP(E30,TB_SET,2)," and HIV compartment ",VLOOKUP(G30,HIV_SET,2)," for gender ",VLOOKUP(H30,G_SET,2), " under policy ", VLOOKUP(I30, P_SET,2))</f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>CONCATENATE(C30, "_", E30, IF(E30&lt;&gt;"",",",""), F30, IF(F30&lt;&gt;"",",",""),  G30, IF(G30&lt;&gt;"",",",""),  H30, IF(I30&lt;&gt;"","(",""), I30, IF(I30&lt;&gt;"",")",""))</f>
        <v>kappa_4,1,1(3)</v>
      </c>
      <c r="K30" s="9">
        <v>0</v>
      </c>
      <c r="O30" s="10" t="s">
        <v>44</v>
      </c>
    </row>
    <row r="31" spans="1:15" ht="51" x14ac:dyDescent="0.2">
      <c r="A31" s="20" t="s">
        <v>64</v>
      </c>
      <c r="B31" s="21" t="str">
        <f>CONCATENATE("Rate of IPT initiation from TB compartment ",VLOOKUP(E31,TB_SET,2)," and HIV compartment ",VLOOKUP(G31,HIV_SET,2)," for gender ",VLOOKUP(H31,G_SET,2), " under policy ", VLOOKUP(I31, P_SET,2))</f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>CONCATENATE(C31, "_", E31, IF(E31&lt;&gt;"",",",""), F31, IF(F31&lt;&gt;"",",",""),  G31, IF(G31&lt;&gt;"",",",""),  H31, IF(I31&lt;&gt;"","(",""), I31, IF(I31&lt;&gt;"",")",""))</f>
        <v>kappa_4,1,2(3)</v>
      </c>
      <c r="K31" s="9">
        <v>0</v>
      </c>
      <c r="O31" s="10" t="s">
        <v>44</v>
      </c>
    </row>
    <row r="32" spans="1:15" ht="51" x14ac:dyDescent="0.2">
      <c r="A32" s="20" t="s">
        <v>65</v>
      </c>
      <c r="B32" s="21" t="str">
        <f>CONCATENATE("Rate of IPT initiation from TB compartment ",VLOOKUP(E32,TB_SET,2)," and HIV compartment ",VLOOKUP(G32,HIV_SET,2)," for gender ",VLOOKUP(H32,G_SET,2), " under policy ", VLOOKUP(I32, P_SET,2))</f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>CONCATENATE(C32, "_", E32, IF(E32&lt;&gt;"",",",""), F32, IF(F32&lt;&gt;"",",",""),  G32, IF(G32&lt;&gt;"",",",""),  H32, IF(I32&lt;&gt;"","(",""), I32, IF(I32&lt;&gt;"",")",""))</f>
        <v>kappa_4,2,1(3)</v>
      </c>
      <c r="K32" s="9">
        <v>0.91</v>
      </c>
      <c r="N32" s="9" t="s">
        <v>47</v>
      </c>
    </row>
    <row r="33" spans="1:15" ht="51" x14ac:dyDescent="0.2">
      <c r="A33" s="20" t="s">
        <v>66</v>
      </c>
      <c r="B33" s="21" t="str">
        <f>CONCATENATE("Rate of IPT initiation from TB compartment ",VLOOKUP(E33,TB_SET,2)," and HIV compartment ",VLOOKUP(G33,HIV_SET,2)," for gender ",VLOOKUP(H33,G_SET,2), " under policy ", VLOOKUP(I33, P_SET,2))</f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>CONCATENATE(C33, "_", E33, IF(E33&lt;&gt;"",",",""), F33, IF(F33&lt;&gt;"",",",""),  G33, IF(G33&lt;&gt;"",",",""),  H33, IF(I33&lt;&gt;"","(",""), I33, IF(I33&lt;&gt;"",")",""))</f>
        <v>kappa_4,2,2(3)</v>
      </c>
      <c r="K33" s="9">
        <v>0.91</v>
      </c>
      <c r="N33" s="9" t="s">
        <v>47</v>
      </c>
    </row>
    <row r="34" spans="1:15" ht="51" x14ac:dyDescent="0.2">
      <c r="A34" s="20" t="s">
        <v>67</v>
      </c>
      <c r="B34" s="21" t="str">
        <f>CONCATENATE("Rate of IPT initiation from TB compartment ",VLOOKUP(E34,TB_SET,2)," and HIV compartment ",VLOOKUP(G34,HIV_SET,2)," for gender ",VLOOKUP(H34,G_SET,2), " under policy ", VLOOKUP(I34, P_SET,2))</f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 x14ac:dyDescent="0.2">
      <c r="A35" s="20" t="s">
        <v>68</v>
      </c>
      <c r="B35" s="21" t="str">
        <f>CONCATENATE("Rate of IPT initiation from TB compartment ",VLOOKUP(E35,TB_SET,2)," and HIV compartment ",VLOOKUP(G35,HIV_SET,2)," for gender ",VLOOKUP(H35,G_SET,2), " under policy ", VLOOKUP(I35, P_SET,2))</f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>CONCATENATE(C35, "_", E35, IF(E35&lt;&gt;"",",",""), F35, IF(F35&lt;&gt;"",",",""),  G35, IF(G35&lt;&gt;"",",",""),  H35, IF(I35&lt;&gt;"","(",""), I35, IF(I35&lt;&gt;"",")",""))</f>
        <v>kappa_4,3,2(3)</v>
      </c>
      <c r="K35" s="9">
        <v>0.91</v>
      </c>
      <c r="N35" s="9" t="s">
        <v>47</v>
      </c>
    </row>
    <row r="36" spans="1:15" ht="51" x14ac:dyDescent="0.2">
      <c r="A36" s="20" t="s">
        <v>69</v>
      </c>
      <c r="B36" s="21" t="str">
        <f>CONCATENATE("Rate of IPT initiation from TB compartment ",VLOOKUP(E36,TB_SET,2)," and HIV compartment ",VLOOKUP(G36,HIV_SET,2)," for gender ",VLOOKUP(H36,G_SET,2), " under policy ", VLOOKUP(I36, P_SET,2))</f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>CONCATENATE(C36, "_", E36, IF(E36&lt;&gt;"",",",""), F36, IF(F36&lt;&gt;"",",",""),  G36, IF(G36&lt;&gt;"",",",""),  H36, IF(I36&lt;&gt;"","(",""), I36, IF(I36&lt;&gt;"",")",""))</f>
        <v>kappa_4,4,1(3)</v>
      </c>
      <c r="K36" s="9">
        <v>0.91</v>
      </c>
      <c r="N36" s="9" t="s">
        <v>47</v>
      </c>
    </row>
    <row r="37" spans="1:15" ht="51" x14ac:dyDescent="0.2">
      <c r="A37" s="20" t="s">
        <v>70</v>
      </c>
      <c r="B37" s="21" t="str">
        <f>CONCATENATE("Rate of IPT initiation from TB compartment ",VLOOKUP(E37,TB_SET,2)," and HIV compartment ",VLOOKUP(G37,HIV_SET,2)," for gender ",VLOOKUP(H37,G_SET,2), " under policy ", VLOOKUP(I37, P_SET,2))</f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>CONCATENATE(C37, "_", E37, IF(E37&lt;&gt;"",",",""), F37, IF(F37&lt;&gt;"",",",""),  G37, IF(G37&lt;&gt;"",",",""),  H37, IF(I37&lt;&gt;"","(",""), I37, IF(I37&lt;&gt;"",")",""))</f>
        <v>kappa_4,4,2(3)</v>
      </c>
      <c r="K37" s="9">
        <v>0.91</v>
      </c>
      <c r="N37" s="9" t="s">
        <v>47</v>
      </c>
    </row>
    <row r="38" spans="1:15" ht="51" x14ac:dyDescent="0.2">
      <c r="A38" s="20" t="s">
        <v>71</v>
      </c>
      <c r="B38" s="21" t="str">
        <f>CONCATENATE("Rate of IPT initiation from TB compartment ",VLOOKUP(E38,TB_SET,2)," and HIV compartment ",VLOOKUP(G38,HIV_SET,2)," for gender ",VLOOKUP(H38,G_SET,2), " under policy ", VLOOKUP(I38, P_SET,2))</f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>CONCATENATE(C38, "_", E38, IF(E38&lt;&gt;"",",",""), F38, IF(F38&lt;&gt;"",",",""),  G38, IF(G38&lt;&gt;"",",",""),  H38, IF(I38&lt;&gt;"","(",""), I38, IF(I38&lt;&gt;"",")",""))</f>
        <v>kappa_1,1,1(2)</v>
      </c>
      <c r="K38" s="9">
        <v>0</v>
      </c>
      <c r="O38" s="10" t="s">
        <v>72</v>
      </c>
    </row>
    <row r="39" spans="1:15" ht="51" x14ac:dyDescent="0.2">
      <c r="A39" s="20" t="s">
        <v>73</v>
      </c>
      <c r="B39" s="21" t="str">
        <f>CONCATENATE("Rate of IPT initiation from TB compartment ",VLOOKUP(E39,TB_SET,2)," and HIV compartment ",VLOOKUP(G39,HIV_SET,2)," for gender ",VLOOKUP(H39,G_SET,2), " under policy ", VLOOKUP(I39, P_SET,2))</f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>CONCATENATE(C39, "_", E39, IF(E39&lt;&gt;"",",",""), F39, IF(F39&lt;&gt;"",",",""),  G39, IF(G39&lt;&gt;"",",",""),  H39, IF(I39&lt;&gt;"","(",""), I39, IF(I39&lt;&gt;"",")",""))</f>
        <v>kappa_1,1,2(2)</v>
      </c>
      <c r="K39" s="9">
        <v>0</v>
      </c>
      <c r="O39" s="10" t="s">
        <v>72</v>
      </c>
    </row>
    <row r="40" spans="1:15" ht="51" x14ac:dyDescent="0.2">
      <c r="A40" s="20" t="s">
        <v>74</v>
      </c>
      <c r="B40" s="21" t="str">
        <f>CONCATENATE("Rate of IPT initiation from TB compartment ",VLOOKUP(E40,TB_SET,2)," and HIV compartment ",VLOOKUP(G40,HIV_SET,2)," for gender ",VLOOKUP(H40,G_SET,2), " under policy ", VLOOKUP(I40, P_SET,2))</f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>CONCATENATE(C40, "_", E40, IF(E40&lt;&gt;"",",",""), F40, IF(F40&lt;&gt;"",",",""),  G40, IF(G40&lt;&gt;"",",",""),  H40, IF(I40&lt;&gt;"","(",""), I40, IF(I40&lt;&gt;"",")",""))</f>
        <v>kappa_1,2,1(2)</v>
      </c>
      <c r="K40" s="9">
        <v>0.06</v>
      </c>
      <c r="N40" s="9" t="s">
        <v>47</v>
      </c>
      <c r="O40" s="10" t="s">
        <v>75</v>
      </c>
    </row>
    <row r="41" spans="1:15" ht="51" x14ac:dyDescent="0.2">
      <c r="A41" s="20" t="s">
        <v>76</v>
      </c>
      <c r="B41" s="21" t="str">
        <f>CONCATENATE("Rate of IPT initiation from TB compartment ",VLOOKUP(E41,TB_SET,2)," and HIV compartment ",VLOOKUP(G41,HIV_SET,2)," for gender ",VLOOKUP(H41,G_SET,2), " under policy ", VLOOKUP(I41, P_SET,2))</f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>CONCATENATE(C41, "_", E41, IF(E41&lt;&gt;"",",",""), F41, IF(F41&lt;&gt;"",",",""),  G41, IF(G41&lt;&gt;"",",",""),  H41, IF(I41&lt;&gt;"","(",""), I41, IF(I41&lt;&gt;"",")",""))</f>
        <v>kappa_1,2,2(2)</v>
      </c>
      <c r="K41" s="9">
        <v>0.06</v>
      </c>
      <c r="N41" s="9" t="s">
        <v>47</v>
      </c>
      <c r="O41" s="10" t="s">
        <v>75</v>
      </c>
    </row>
    <row r="42" spans="1:15" ht="51" x14ac:dyDescent="0.2">
      <c r="A42" s="20" t="s">
        <v>77</v>
      </c>
      <c r="B42" s="21" t="str">
        <f>CONCATENATE("Rate of IPT initiation from TB compartment ",VLOOKUP(E42,TB_SET,2)," and HIV compartment ",VLOOKUP(G42,HIV_SET,2)," for gender ",VLOOKUP(H42,G_SET,2), " under policy ", VLOOKUP(I42, P_SET,2))</f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>CONCATENATE(C42, "_", E42, IF(E42&lt;&gt;"",",",""), F42, IF(F42&lt;&gt;"",",",""),  G42, IF(G42&lt;&gt;"",",",""),  H42, IF(I42&lt;&gt;"","(",""), I42, IF(I42&lt;&gt;"",")",""))</f>
        <v>kappa_1,3,1(2)</v>
      </c>
      <c r="K42" s="9">
        <v>0.06</v>
      </c>
      <c r="N42" s="9" t="s">
        <v>47</v>
      </c>
      <c r="O42" s="10" t="s">
        <v>75</v>
      </c>
    </row>
    <row r="43" spans="1:15" ht="51" x14ac:dyDescent="0.2">
      <c r="A43" s="20" t="s">
        <v>78</v>
      </c>
      <c r="B43" s="21" t="str">
        <f>CONCATENATE("Rate of IPT initiation from TB compartment ",VLOOKUP(E43,TB_SET,2)," and HIV compartment ",VLOOKUP(G43,HIV_SET,2)," for gender ",VLOOKUP(H43,G_SET,2), " under policy ", VLOOKUP(I43, P_SET,2))</f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>CONCATENATE(C43, "_", E43, IF(E43&lt;&gt;"",",",""), F43, IF(F43&lt;&gt;"",",",""),  G43, IF(G43&lt;&gt;"",",",""),  H43, IF(I43&lt;&gt;"","(",""), I43, IF(I43&lt;&gt;"",")",""))</f>
        <v>kappa_1,3,2(2)</v>
      </c>
      <c r="K43" s="9">
        <v>0.06</v>
      </c>
      <c r="N43" s="9" t="s">
        <v>47</v>
      </c>
      <c r="O43" s="10" t="s">
        <v>75</v>
      </c>
    </row>
    <row r="44" spans="1:15" ht="51" x14ac:dyDescent="0.2">
      <c r="A44" s="20" t="s">
        <v>79</v>
      </c>
      <c r="B44" s="21" t="str">
        <f>CONCATENATE("Rate of IPT initiation from TB compartment ",VLOOKUP(E44,TB_SET,2)," and HIV compartment ",VLOOKUP(G44,HIV_SET,2)," for gender ",VLOOKUP(H44,G_SET,2), " under policy ", VLOOKUP(I44, P_SET,2))</f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>CONCATENATE(C44, "_", E44, IF(E44&lt;&gt;"",",",""), F44, IF(F44&lt;&gt;"",",",""),  G44, IF(G44&lt;&gt;"",",",""),  H44, IF(I44&lt;&gt;"","(",""), I44, IF(I44&lt;&gt;"",")",""))</f>
        <v>kappa_1,4,1(2)</v>
      </c>
      <c r="K44" s="9">
        <v>0.06</v>
      </c>
      <c r="N44" s="9" t="s">
        <v>47</v>
      </c>
      <c r="O44" s="10" t="s">
        <v>75</v>
      </c>
    </row>
    <row r="45" spans="1:15" ht="51" x14ac:dyDescent="0.2">
      <c r="A45" s="20" t="s">
        <v>80</v>
      </c>
      <c r="B45" s="21" t="str">
        <f>CONCATENATE("Rate of IPT initiation from TB compartment ",VLOOKUP(E45,TB_SET,2)," and HIV compartment ",VLOOKUP(G45,HIV_SET,2)," for gender ",VLOOKUP(H45,G_SET,2), " under policy ", VLOOKUP(I45, P_SET,2))</f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>CONCATENATE(C45, "_", E45, IF(E45&lt;&gt;"",",",""), F45, IF(F45&lt;&gt;"",",",""),  G45, IF(G45&lt;&gt;"",",",""),  H45, IF(I45&lt;&gt;"","(",""), I45, IF(I45&lt;&gt;"",")",""))</f>
        <v>kappa_1,4,2(2)</v>
      </c>
      <c r="K45" s="9">
        <v>0.06</v>
      </c>
      <c r="N45" s="9" t="s">
        <v>47</v>
      </c>
      <c r="O45" s="10" t="s">
        <v>75</v>
      </c>
    </row>
    <row r="46" spans="1:15" ht="51" x14ac:dyDescent="0.2">
      <c r="A46" s="20" t="s">
        <v>81</v>
      </c>
      <c r="B46" s="21" t="str">
        <f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>CONCATENATE(C46, "_", E46, IF(E46&lt;&gt;"",",",""), F46, IF(F46&lt;&gt;"",",",""),  G46, IF(G46&lt;&gt;"",",",""),  H46, IF(I46&lt;&gt;"","(",""), I46, IF(I46&lt;&gt;"",")",""))</f>
        <v>kappa_3,1,1(2)</v>
      </c>
      <c r="K46" s="9">
        <v>0</v>
      </c>
      <c r="N46" s="9">
        <v>0</v>
      </c>
      <c r="O46" s="10" t="s">
        <v>72</v>
      </c>
    </row>
    <row r="47" spans="1:15" ht="51" x14ac:dyDescent="0.2">
      <c r="A47" s="20" t="s">
        <v>82</v>
      </c>
      <c r="B47" s="21" t="str">
        <f>CONCATENATE("Rate of IPT initiation from TB compartment ",VLOOKUP(E47,TB_SET,2)," and HIV compartment ",VLOOKUP(G47,HIV_SET,2)," for gender ",VLOOKUP(H47,G_SET,2), " under policy ", VLOOKUP(I47, P_SET,2))</f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>CONCATENATE(C47, "_", E47, IF(E47&lt;&gt;"",",",""), F47, IF(F47&lt;&gt;"",",",""),  G47, IF(G47&lt;&gt;"",",",""),  H47, IF(I47&lt;&gt;"","(",""), I47, IF(I47&lt;&gt;"",")",""))</f>
        <v>kappa_3,1,2(2)</v>
      </c>
      <c r="K47" s="9">
        <v>0</v>
      </c>
      <c r="N47" s="9">
        <v>0</v>
      </c>
      <c r="O47" s="10" t="s">
        <v>72</v>
      </c>
    </row>
    <row r="48" spans="1:15" ht="68" x14ac:dyDescent="0.2">
      <c r="A48" s="20" t="s">
        <v>83</v>
      </c>
      <c r="B48" s="21" t="str">
        <f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>CONCATENATE(C48, "_", E48, IF(E48&lt;&gt;"",",",""), F48, IF(F48&lt;&gt;"",",",""),  G48, IF(G48&lt;&gt;"",",",""),  H48, IF(I48&lt;&gt;"","(",""), I48, IF(I48&lt;&gt;"",")",""))</f>
        <v>kappa_3,2,1(2)</v>
      </c>
      <c r="K48" s="9">
        <v>0.06</v>
      </c>
      <c r="N48" s="9" t="s">
        <v>47</v>
      </c>
    </row>
    <row r="49" spans="1:15" ht="68" x14ac:dyDescent="0.2">
      <c r="A49" s="20" t="s">
        <v>84</v>
      </c>
      <c r="B49" s="21" t="str">
        <f>CONCATENATE("Rate of IPT initiation from TB compartment ",VLOOKUP(E49,TB_SET,2)," and HIV compartment ",VLOOKUP(G49,HIV_SET,2)," for gender ",VLOOKUP(H49,G_SET,2), " under policy ", VLOOKUP(I49, P_SET,2))</f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>CONCATENATE(C49, "_", E49, IF(E49&lt;&gt;"",",",""), F49, IF(F49&lt;&gt;"",",",""),  G49, IF(G49&lt;&gt;"",",",""),  H49, IF(I49&lt;&gt;"","(",""), I49, IF(I49&lt;&gt;"",")",""))</f>
        <v>kappa_3,2,2(2)</v>
      </c>
      <c r="K49" s="9">
        <v>0.06</v>
      </c>
      <c r="N49" s="9" t="s">
        <v>47</v>
      </c>
    </row>
    <row r="50" spans="1:15" ht="68" x14ac:dyDescent="0.2">
      <c r="A50" s="20" t="s">
        <v>85</v>
      </c>
      <c r="B50" s="21" t="str">
        <f>CONCATENATE("Rate of IPT initiation from TB compartment ",VLOOKUP(E50,TB_SET,2)," and HIV compartment ",VLOOKUP(G50,HIV_SET,2)," for gender ",VLOOKUP(H50,G_SET,2), " under policy ", VLOOKUP(I50, P_SET,2))</f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>CONCATENATE(C50, "_", E50, IF(E50&lt;&gt;"",",",""), F50, IF(F50&lt;&gt;"",",",""),  G50, IF(G50&lt;&gt;"",",",""),  H50, IF(I50&lt;&gt;"","(",""), I50, IF(I50&lt;&gt;"",")",""))</f>
        <v>kappa_3,3,1(2)</v>
      </c>
      <c r="K50" s="9">
        <v>0.06</v>
      </c>
      <c r="N50" s="9" t="s">
        <v>47</v>
      </c>
    </row>
    <row r="51" spans="1:15" ht="68" x14ac:dyDescent="0.2">
      <c r="A51" s="20" t="s">
        <v>86</v>
      </c>
      <c r="B51" s="21" t="str">
        <f>CONCATENATE("Rate of IPT initiation from TB compartment ",VLOOKUP(E51,TB_SET,2)," and HIV compartment ",VLOOKUP(G51,HIV_SET,2)," for gender ",VLOOKUP(H51,G_SET,2), " under policy ", VLOOKUP(I51, P_SET,2))</f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>CONCATENATE(C51, "_", E51, IF(E51&lt;&gt;"",",",""), F51, IF(F51&lt;&gt;"",",",""),  G51, IF(G51&lt;&gt;"",",",""),  H51, IF(I51&lt;&gt;"","(",""), I51, IF(I51&lt;&gt;"",")",""))</f>
        <v>kappa_3,3,2(2)</v>
      </c>
      <c r="K51" s="9">
        <v>0.06</v>
      </c>
      <c r="N51" s="9" t="s">
        <v>47</v>
      </c>
    </row>
    <row r="52" spans="1:15" ht="68" x14ac:dyDescent="0.2">
      <c r="A52" s="20" t="s">
        <v>87</v>
      </c>
      <c r="B52" s="21" t="str">
        <f>CONCATENATE("Rate of IPT initiation from TB compartment ",VLOOKUP(E52,TB_SET,2)," and HIV compartment ",VLOOKUP(G52,HIV_SET,2)," for gender ",VLOOKUP(H52,G_SET,2), " under policy ", VLOOKUP(I52, P_SET,2))</f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>CONCATENATE(C52, "_", E52, IF(E52&lt;&gt;"",",",""), F52, IF(F52&lt;&gt;"",",",""),  G52, IF(G52&lt;&gt;"",",",""),  H52, IF(I52&lt;&gt;"","(",""), I52, IF(I52&lt;&gt;"",")",""))</f>
        <v>kappa_3,4,1(2)</v>
      </c>
      <c r="K52" s="9">
        <v>0.06</v>
      </c>
      <c r="N52" s="9" t="s">
        <v>47</v>
      </c>
    </row>
    <row r="53" spans="1:15" ht="68" x14ac:dyDescent="0.2">
      <c r="A53" s="20" t="s">
        <v>88</v>
      </c>
      <c r="B53" s="21" t="str">
        <f>CONCATENATE("Rate of IPT initiation from TB compartment ",VLOOKUP(E53,TB_SET,2)," and HIV compartment ",VLOOKUP(G53,HIV_SET,2)," for gender ",VLOOKUP(H53,G_SET,2), " under policy ", VLOOKUP(I53, P_SET,2))</f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>CONCATENATE(C53, "_", E53, IF(E53&lt;&gt;"",",",""), F53, IF(F53&lt;&gt;"",",",""),  G53, IF(G53&lt;&gt;"",",",""),  H53, IF(I53&lt;&gt;"","(",""), I53, IF(I53&lt;&gt;"",")",""))</f>
        <v>kappa_3,4,2(2)</v>
      </c>
      <c r="K53" s="9">
        <v>0.06</v>
      </c>
      <c r="N53" s="9" t="s">
        <v>47</v>
      </c>
    </row>
    <row r="54" spans="1:15" ht="51" x14ac:dyDescent="0.2">
      <c r="A54" s="20" t="s">
        <v>89</v>
      </c>
      <c r="B54" s="21" t="str">
        <f>CONCATENATE("Rate of IPT initiation from TB compartment ",VLOOKUP(E54,TB_SET,2)," and HIV compartment ",VLOOKUP(G54,HIV_SET,2)," for gender ",VLOOKUP(H54,G_SET,2), " under policy ", VLOOKUP(I54, P_SET,2))</f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>CONCATENATE(C54, "_", E54, IF(E54&lt;&gt;"",",",""), F54, IF(F54&lt;&gt;"",",",""),  G54, IF(G54&lt;&gt;"",",",""),  H54, IF(I54&lt;&gt;"","(",""), I54, IF(I54&lt;&gt;"",")",""))</f>
        <v>kappa_4,1,1(2)</v>
      </c>
      <c r="K54" s="9">
        <v>0</v>
      </c>
      <c r="O54" s="10" t="s">
        <v>90</v>
      </c>
    </row>
    <row r="55" spans="1:15" ht="51" x14ac:dyDescent="0.2">
      <c r="A55" s="20" t="s">
        <v>91</v>
      </c>
      <c r="B55" s="21" t="str">
        <f>CONCATENATE("Rate of IPT initiation from TB compartment ",VLOOKUP(E55,TB_SET,2)," and HIV compartment ",VLOOKUP(G55,HIV_SET,2)," for gender ",VLOOKUP(H55,G_SET,2), " under policy ", VLOOKUP(I55, P_SET,2))</f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>CONCATENATE(C55, "_", E55, IF(E55&lt;&gt;"",",",""), F55, IF(F55&lt;&gt;"",",",""),  G55, IF(G55&lt;&gt;"",",",""),  H55, IF(I55&lt;&gt;"","(",""), I55, IF(I55&lt;&gt;"",")",""))</f>
        <v>kappa_4,1,2(2)</v>
      </c>
      <c r="K55" s="9">
        <v>0</v>
      </c>
      <c r="O55" s="10" t="s">
        <v>90</v>
      </c>
    </row>
    <row r="56" spans="1:15" ht="51" x14ac:dyDescent="0.2">
      <c r="A56" s="20" t="s">
        <v>92</v>
      </c>
      <c r="B56" s="21" t="str">
        <f>CONCATENATE("Rate of IPT initiation from TB compartment ",VLOOKUP(E56,TB_SET,2)," and HIV compartment ",VLOOKUP(G56,HIV_SET,2)," for gender ",VLOOKUP(H56,G_SET,2), " under policy ", VLOOKUP(I56, P_SET,2))</f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>CONCATENATE(C56, "_", E56, IF(E56&lt;&gt;"",",",""), F56, IF(F56&lt;&gt;"",",",""),  G56, IF(G56&lt;&gt;"",",",""),  H56, IF(I56&lt;&gt;"","(",""), I56, IF(I56&lt;&gt;"",")",""))</f>
        <v>kappa_4,2,1(2)</v>
      </c>
      <c r="K56" s="9">
        <v>0.06</v>
      </c>
      <c r="N56" s="9" t="s">
        <v>47</v>
      </c>
    </row>
    <row r="57" spans="1:15" ht="51" x14ac:dyDescent="0.2">
      <c r="A57" s="20" t="s">
        <v>93</v>
      </c>
      <c r="B57" s="21" t="str">
        <f>CONCATENATE("Rate of IPT initiation from TB compartment ",VLOOKUP(E57,TB_SET,2)," and HIV compartment ",VLOOKUP(G57,HIV_SET,2)," for gender ",VLOOKUP(H57,G_SET,2), " under policy ", VLOOKUP(I57, P_SET,2))</f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>CONCATENATE(C57, "_", E57, IF(E57&lt;&gt;"",",",""), F57, IF(F57&lt;&gt;"",",",""),  G57, IF(G57&lt;&gt;"",",",""),  H57, IF(I57&lt;&gt;"","(",""), I57, IF(I57&lt;&gt;"",")",""))</f>
        <v>kappa_4,2,2(2)</v>
      </c>
      <c r="K57" s="9">
        <v>0.06</v>
      </c>
      <c r="N57" s="9" t="s">
        <v>47</v>
      </c>
    </row>
    <row r="58" spans="1:15" ht="51" x14ac:dyDescent="0.2">
      <c r="A58" s="20" t="s">
        <v>94</v>
      </c>
      <c r="B58" s="21" t="str">
        <f>CONCATENATE("Rate of IPT initiation from TB compartment ",VLOOKUP(E58,TB_SET,2)," and HIV compartment ",VLOOKUP(G58,HIV_SET,2)," for gender ",VLOOKUP(H58,G_SET,2), " under policy ", VLOOKUP(I58, P_SET,2))</f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>CONCATENATE(C58, "_", E58, IF(E58&lt;&gt;"",",",""), F58, IF(F58&lt;&gt;"",",",""),  G58, IF(G58&lt;&gt;"",",",""),  H58, IF(I58&lt;&gt;"","(",""), I58, IF(I58&lt;&gt;"",")",""))</f>
        <v>kappa_4,3,1(2)</v>
      </c>
      <c r="K58" s="9">
        <v>0.06</v>
      </c>
      <c r="N58" s="9" t="s">
        <v>47</v>
      </c>
    </row>
    <row r="59" spans="1:15" ht="51" x14ac:dyDescent="0.2">
      <c r="A59" s="20" t="s">
        <v>95</v>
      </c>
      <c r="B59" s="21" t="str">
        <f>CONCATENATE("Rate of IPT initiation from TB compartment ",VLOOKUP(E59,TB_SET,2)," and HIV compartment ",VLOOKUP(G59,HIV_SET,2)," for gender ",VLOOKUP(H59,G_SET,2), " under policy ", VLOOKUP(I59, P_SET,2))</f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>CONCATENATE(C59, "_", E59, IF(E59&lt;&gt;"",",",""), F59, IF(F59&lt;&gt;"",",",""),  G59, IF(G59&lt;&gt;"",",",""),  H59, IF(I59&lt;&gt;"","(",""), I59, IF(I59&lt;&gt;"",")",""))</f>
        <v>kappa_4,3,2(2)</v>
      </c>
      <c r="K59" s="9">
        <v>0.06</v>
      </c>
      <c r="N59" s="9" t="s">
        <v>47</v>
      </c>
    </row>
    <row r="60" spans="1:15" ht="51" x14ac:dyDescent="0.2">
      <c r="A60" s="20" t="s">
        <v>96</v>
      </c>
      <c r="B60" s="21" t="str">
        <f>CONCATENATE("Rate of IPT initiation from TB compartment ",VLOOKUP(E60,TB_SET,2)," and HIV compartment ",VLOOKUP(G60,HIV_SET,2)," for gender ",VLOOKUP(H60,G_SET,2), " under policy ", VLOOKUP(I60, P_SET,2))</f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>CONCATENATE(C60, "_", E60, IF(E60&lt;&gt;"",",",""), F60, IF(F60&lt;&gt;"",",",""),  G60, IF(G60&lt;&gt;"",",",""),  H60, IF(I60&lt;&gt;"","(",""), I60, IF(I60&lt;&gt;"",")",""))</f>
        <v>kappa_4,4,1(2)</v>
      </c>
      <c r="K60" s="9">
        <v>0.06</v>
      </c>
      <c r="N60" s="9" t="s">
        <v>47</v>
      </c>
    </row>
    <row r="61" spans="1:15" ht="51" x14ac:dyDescent="0.2">
      <c r="A61" s="20" t="s">
        <v>97</v>
      </c>
      <c r="B61" s="21" t="str">
        <f>CONCATENATE("Rate of IPT initiation from TB compartment ",VLOOKUP(E61,TB_SET,2)," and HIV compartment ",VLOOKUP(G61,HIV_SET,2)," for gender ",VLOOKUP(H61,G_SET,2), " under policy ", VLOOKUP(I61, P_SET,2))</f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>CONCATENATE(C61, "_", E61, IF(E61&lt;&gt;"",",",""), F61, IF(F61&lt;&gt;"",",",""),  G61, IF(G61&lt;&gt;"",",",""),  H61, IF(I61&lt;&gt;"","(",""), I61, IF(I61&lt;&gt;"",")",""))</f>
        <v>kappa_4,4,2(2)</v>
      </c>
      <c r="K61" s="9">
        <v>0.06</v>
      </c>
      <c r="N61" s="9" t="s">
        <v>47</v>
      </c>
    </row>
    <row r="62" spans="1:15" ht="51" x14ac:dyDescent="0.2">
      <c r="A62" s="20" t="s">
        <v>98</v>
      </c>
      <c r="B62" s="21" t="str">
        <f>CONCATENATE("Rate of IPT initiation from TB compartment ",VLOOKUP(E62,TB_SET,2)," and HIV compartment ",VLOOKUP(G62,HIV_SET,2)," for gender ",VLOOKUP(H62,G_SET,2), " under policy ", VLOOKUP(I62, P_SET,2))</f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>CONCATENATE(C62, "_", E62, IF(E62&lt;&gt;"",",",""), F62, IF(F62&lt;&gt;"",",",""),  G62, IF(G62&lt;&gt;"",",",""),  H62, IF(I62&lt;&gt;"","(",""), I62, IF(I62&lt;&gt;"",")",""))</f>
        <v>kappa_1,1,1(1)</v>
      </c>
      <c r="K62" s="9">
        <v>0</v>
      </c>
      <c r="O62" s="10" t="s">
        <v>90</v>
      </c>
    </row>
    <row r="63" spans="1:15" ht="51" x14ac:dyDescent="0.2">
      <c r="A63" s="20" t="s">
        <v>99</v>
      </c>
      <c r="B63" s="21" t="str">
        <f>CONCATENATE("Rate of IPT initiation from TB compartment ",VLOOKUP(E63,TB_SET,2)," and HIV compartment ",VLOOKUP(G63,HIV_SET,2)," for gender ",VLOOKUP(H63,G_SET,2), " under policy ", VLOOKUP(I63, P_SET,2))</f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>CONCATENATE(C63, "_", E63, IF(E63&lt;&gt;"",",",""), F63, IF(F63&lt;&gt;"",",",""),  G63, IF(G63&lt;&gt;"",",",""),  H63, IF(I63&lt;&gt;"","(",""), I63, IF(I63&lt;&gt;"",")",""))</f>
        <v>kappa_1,1,2(1)</v>
      </c>
      <c r="K63" s="9">
        <v>0</v>
      </c>
      <c r="O63" s="10" t="s">
        <v>90</v>
      </c>
    </row>
    <row r="64" spans="1:15" ht="51" x14ac:dyDescent="0.2">
      <c r="A64" s="20" t="s">
        <v>100</v>
      </c>
      <c r="B64" s="21" t="str">
        <f>CONCATENATE("Rate of IPT initiation from TB compartment ",VLOOKUP(E64,TB_SET,2)," and HIV compartment ",VLOOKUP(G64,HIV_SET,2)," for gender ",VLOOKUP(H64,G_SET,2), " under policy ", VLOOKUP(I64, P_SET,2))</f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>CONCATENATE(C64, "_", E64, IF(E64&lt;&gt;"",",",""), F64, IF(F64&lt;&gt;"",",",""),  G64, IF(G64&lt;&gt;"",",",""),  H64, IF(I64&lt;&gt;"","(",""), I64, IF(I64&lt;&gt;"",")",""))</f>
        <v>kappa_1,2,1(1)</v>
      </c>
      <c r="K64" s="9">
        <v>0.06</v>
      </c>
      <c r="N64" s="9" t="s">
        <v>47</v>
      </c>
    </row>
    <row r="65" spans="1:15" ht="51" x14ac:dyDescent="0.2">
      <c r="A65" s="20" t="s">
        <v>101</v>
      </c>
      <c r="B65" s="21" t="str">
        <f>CONCATENATE("Rate of IPT initiation from TB compartment ",VLOOKUP(E65,TB_SET,2)," and HIV compartment ",VLOOKUP(G65,HIV_SET,2)," for gender ",VLOOKUP(H65,G_SET,2), " under policy ", VLOOKUP(I65, P_SET,2))</f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>CONCATENATE(C65, "_", E65, IF(E65&lt;&gt;"",",",""), F65, IF(F65&lt;&gt;"",",",""),  G65, IF(G65&lt;&gt;"",",",""),  H65, IF(I65&lt;&gt;"","(",""), I65, IF(I65&lt;&gt;"",")",""))</f>
        <v>kappa_1,2,2(1)</v>
      </c>
      <c r="K65" s="9">
        <v>0.06</v>
      </c>
      <c r="N65" s="9" t="s">
        <v>47</v>
      </c>
    </row>
    <row r="66" spans="1:15" ht="51" x14ac:dyDescent="0.2">
      <c r="A66" s="20" t="s">
        <v>102</v>
      </c>
      <c r="B66" s="21" t="str">
        <f>CONCATENATE("Rate of IPT initiation from TB compartment ",VLOOKUP(E66,TB_SET,2)," and HIV compartment ",VLOOKUP(G66,HIV_SET,2)," for gender ",VLOOKUP(H66,G_SET,2), " under policy ", VLOOKUP(I66, P_SET,2))</f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 x14ac:dyDescent="0.2">
      <c r="A67" s="20" t="s">
        <v>103</v>
      </c>
      <c r="B67" s="21" t="str">
        <f>CONCATENATE("Rate of IPT initiation from TB compartment ",VLOOKUP(E67,TB_SET,2)," and HIV compartment ",VLOOKUP(G67,HIV_SET,2)," for gender ",VLOOKUP(H67,G_SET,2), " under policy ", VLOOKUP(I67, P_SET,2))</f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>CONCATENATE(C67, "_", E67, IF(E67&lt;&gt;"",",",""), F67, IF(F67&lt;&gt;"",",",""),  G67, IF(G67&lt;&gt;"",",",""),  H67, IF(I67&lt;&gt;"","(",""), I67, IF(I67&lt;&gt;"",")",""))</f>
        <v>kappa_1,3,2(1)</v>
      </c>
      <c r="K67" s="9">
        <v>0.06</v>
      </c>
      <c r="N67" s="9" t="s">
        <v>47</v>
      </c>
    </row>
    <row r="68" spans="1:15" ht="51" x14ac:dyDescent="0.2">
      <c r="A68" s="20" t="s">
        <v>104</v>
      </c>
      <c r="B68" s="21" t="str">
        <f>CONCATENATE("Rate of IPT initiation from TB compartment ",VLOOKUP(E68,TB_SET,2)," and HIV compartment ",VLOOKUP(G68,HIV_SET,2)," for gender ",VLOOKUP(H68,G_SET,2), " under policy ", VLOOKUP(I68, P_SET,2))</f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>CONCATENATE(C68, "_", E68, IF(E68&lt;&gt;"",",",""), F68, IF(F68&lt;&gt;"",",",""),  G68, IF(G68&lt;&gt;"",",",""),  H68, IF(I68&lt;&gt;"","(",""), I68, IF(I68&lt;&gt;"",")",""))</f>
        <v>kappa_1,4,1(1)</v>
      </c>
      <c r="K68" s="9">
        <v>0.06</v>
      </c>
      <c r="N68" s="9" t="s">
        <v>47</v>
      </c>
    </row>
    <row r="69" spans="1:15" ht="51" x14ac:dyDescent="0.2">
      <c r="A69" s="20" t="s">
        <v>105</v>
      </c>
      <c r="B69" s="21" t="str">
        <f>CONCATENATE("Rate of IPT initiation from TB compartment ",VLOOKUP(E69,TB_SET,2)," and HIV compartment ",VLOOKUP(G69,HIV_SET,2)," for gender ",VLOOKUP(H69,G_SET,2), " under policy ", VLOOKUP(I69, P_SET,2))</f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>CONCATENATE(C69, "_", E69, IF(E69&lt;&gt;"",",",""), F69, IF(F69&lt;&gt;"",",",""),  G69, IF(G69&lt;&gt;"",",",""),  H69, IF(I69&lt;&gt;"","(",""), I69, IF(I69&lt;&gt;"",")",""))</f>
        <v>kappa_1,4,2(1)</v>
      </c>
      <c r="K69" s="9">
        <v>0.06</v>
      </c>
      <c r="N69" s="9" t="s">
        <v>47</v>
      </c>
    </row>
    <row r="70" spans="1:15" ht="68" x14ac:dyDescent="0.2">
      <c r="A70" s="20" t="s">
        <v>106</v>
      </c>
      <c r="B70" s="21" t="str">
        <f>CONCATENATE("Rate of IPT initiation from TB compartment ",VLOOKUP(E70,TB_SET,2)," and HIV compartment ",VLOOKUP(G70,HIV_SET,2)," for gender ",VLOOKUP(H70,G_SET,2), " under policy ", VLOOKUP(I70, P_SET,2))</f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>CONCATENATE(C70, "_", E70, IF(E70&lt;&gt;"",",",""), F70, IF(F70&lt;&gt;"",",",""),  G70, IF(G70&lt;&gt;"",",",""),  H70, IF(I70&lt;&gt;"","(",""), I70, IF(I70&lt;&gt;"",")",""))</f>
        <v>kappa_3,1,1(1)</v>
      </c>
      <c r="K70" s="9">
        <v>0</v>
      </c>
      <c r="O70" s="10" t="s">
        <v>90</v>
      </c>
    </row>
    <row r="71" spans="1:15" ht="68" x14ac:dyDescent="0.2">
      <c r="A71" s="20" t="s">
        <v>107</v>
      </c>
      <c r="B71" s="21" t="str">
        <f>CONCATENATE("Rate of IPT initiation from TB compartment ",VLOOKUP(E71,TB_SET,2)," and HIV compartment ",VLOOKUP(G71,HIV_SET,2)," for gender ",VLOOKUP(H71,G_SET,2), " under policy ", VLOOKUP(I71, P_SET,2))</f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>CONCATENATE(C71, "_", E71, IF(E71&lt;&gt;"",",",""), F71, IF(F71&lt;&gt;"",",",""),  G71, IF(G71&lt;&gt;"",",",""),  H71, IF(I71&lt;&gt;"","(",""), I71, IF(I71&lt;&gt;"",")",""))</f>
        <v>kappa_3,1,2(1)</v>
      </c>
      <c r="K71" s="9">
        <v>0</v>
      </c>
      <c r="O71" s="10" t="s">
        <v>90</v>
      </c>
    </row>
    <row r="72" spans="1:15" ht="68" x14ac:dyDescent="0.2">
      <c r="A72" s="20" t="s">
        <v>108</v>
      </c>
      <c r="B72" s="21" t="str">
        <f>CONCATENATE("Rate of IPT initiation from TB compartment ",VLOOKUP(E72,TB_SET,2)," and HIV compartment ",VLOOKUP(G72,HIV_SET,2)," for gender ",VLOOKUP(H72,G_SET,2), " under policy ", VLOOKUP(I72, P_SET,2))</f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>CONCATENATE(C72, "_", E72, IF(E72&lt;&gt;"",",",""), F72, IF(F72&lt;&gt;"",",",""),  G72, IF(G72&lt;&gt;"",",",""),  H72, IF(I72&lt;&gt;"","(",""), I72, IF(I72&lt;&gt;"",")",""))</f>
        <v>kappa_3,2,1(1)</v>
      </c>
      <c r="K72" s="9">
        <v>0.06</v>
      </c>
      <c r="N72" s="9" t="s">
        <v>47</v>
      </c>
    </row>
    <row r="73" spans="1:15" ht="68" x14ac:dyDescent="0.2">
      <c r="A73" s="20" t="s">
        <v>109</v>
      </c>
      <c r="B73" s="21" t="str">
        <f>CONCATENATE("Rate of IPT initiation from TB compartment ",VLOOKUP(E73,TB_SET,2)," and HIV compartment ",VLOOKUP(G73,HIV_SET,2)," for gender ",VLOOKUP(H73,G_SET,2), " under policy ", VLOOKUP(I73, P_SET,2))</f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>CONCATENATE(C73, "_", E73, IF(E73&lt;&gt;"",",",""), F73, IF(F73&lt;&gt;"",",",""),  G73, IF(G73&lt;&gt;"",",",""),  H73, IF(I73&lt;&gt;"","(",""), I73, IF(I73&lt;&gt;"",")",""))</f>
        <v>kappa_3,2,2(1)</v>
      </c>
      <c r="K73" s="9">
        <v>0.06</v>
      </c>
      <c r="N73" s="9" t="s">
        <v>47</v>
      </c>
    </row>
    <row r="74" spans="1:15" ht="68" x14ac:dyDescent="0.2">
      <c r="A74" s="20" t="s">
        <v>110</v>
      </c>
      <c r="B74" s="21" t="str">
        <f>CONCATENATE("Rate of IPT initiation from TB compartment ",VLOOKUP(E74,TB_SET,2)," and HIV compartment ",VLOOKUP(G74,HIV_SET,2)," for gender ",VLOOKUP(H74,G_SET,2), " under policy ", VLOOKUP(I74, P_SET,2))</f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>CONCATENATE(C74, "_", E74, IF(E74&lt;&gt;"",",",""), F74, IF(F74&lt;&gt;"",",",""),  G74, IF(G74&lt;&gt;"",",",""),  H74, IF(I74&lt;&gt;"","(",""), I74, IF(I74&lt;&gt;"",")",""))</f>
        <v>kappa_3,3,1(1)</v>
      </c>
      <c r="K74" s="9">
        <v>0.06</v>
      </c>
      <c r="N74" s="9" t="s">
        <v>47</v>
      </c>
    </row>
    <row r="75" spans="1:15" ht="68" x14ac:dyDescent="0.2">
      <c r="A75" s="20" t="s">
        <v>111</v>
      </c>
      <c r="B75" s="21" t="str">
        <f>CONCATENATE("Rate of IPT initiation from TB compartment ",VLOOKUP(E75,TB_SET,2)," and HIV compartment ",VLOOKUP(G75,HIV_SET,2)," for gender ",VLOOKUP(H75,G_SET,2), " under policy ", VLOOKUP(I75, P_SET,2))</f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>CONCATENATE(C75, "_", E75, IF(E75&lt;&gt;"",",",""), F75, IF(F75&lt;&gt;"",",",""),  G75, IF(G75&lt;&gt;"",",",""),  H75, IF(I75&lt;&gt;"","(",""), I75, IF(I75&lt;&gt;"",")",""))</f>
        <v>kappa_3,3,2(1)</v>
      </c>
      <c r="K75" s="9">
        <v>0.06</v>
      </c>
      <c r="N75" s="9" t="s">
        <v>47</v>
      </c>
    </row>
    <row r="76" spans="1:15" ht="68" x14ac:dyDescent="0.2">
      <c r="A76" s="20" t="s">
        <v>112</v>
      </c>
      <c r="B76" s="21" t="str">
        <f>CONCATENATE("Rate of IPT initiation from TB compartment ",VLOOKUP(E76,TB_SET,2)," and HIV compartment ",VLOOKUP(G76,HIV_SET,2)," for gender ",VLOOKUP(H76,G_SET,2), " under policy ", VLOOKUP(I76, P_SET,2))</f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>CONCATENATE(C76, "_", E76, IF(E76&lt;&gt;"",",",""), F76, IF(F76&lt;&gt;"",",",""),  G76, IF(G76&lt;&gt;"",",",""),  H76, IF(I76&lt;&gt;"","(",""), I76, IF(I76&lt;&gt;"",")",""))</f>
        <v>kappa_3,4,1(1)</v>
      </c>
      <c r="K76" s="9">
        <v>0.06</v>
      </c>
      <c r="N76" s="9" t="s">
        <v>47</v>
      </c>
    </row>
    <row r="77" spans="1:15" ht="68" x14ac:dyDescent="0.2">
      <c r="A77" s="20" t="s">
        <v>113</v>
      </c>
      <c r="B77" s="21" t="str">
        <f>CONCATENATE("Rate of IPT initiation from TB compartment ",VLOOKUP(E77,TB_SET,2)," and HIV compartment ",VLOOKUP(G77,HIV_SET,2)," for gender ",VLOOKUP(H77,G_SET,2), " under policy ", VLOOKUP(I77, P_SET,2))</f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>CONCATENATE(C77, "_", E77, IF(E77&lt;&gt;"",",",""), F77, IF(F77&lt;&gt;"",",",""),  G77, IF(G77&lt;&gt;"",",",""),  H77, IF(I77&lt;&gt;"","(",""), I77, IF(I77&lt;&gt;"",")",""))</f>
        <v>kappa_3,4,2(1)</v>
      </c>
      <c r="K77" s="9">
        <v>0.06</v>
      </c>
      <c r="N77" s="9" t="s">
        <v>47</v>
      </c>
    </row>
    <row r="78" spans="1:15" ht="51" x14ac:dyDescent="0.2">
      <c r="A78" s="20" t="s">
        <v>114</v>
      </c>
      <c r="B78" s="21" t="str">
        <f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>CONCATENATE(C78, "_", E78, IF(E78&lt;&gt;"",",",""), F78, IF(F78&lt;&gt;"",",",""),  G78, IF(G78&lt;&gt;"",",",""),  H78, IF(I78&lt;&gt;"","(",""), I78, IF(I78&lt;&gt;"",")",""))</f>
        <v>kappa_4,1,1(1)</v>
      </c>
      <c r="K78" s="9">
        <v>0</v>
      </c>
      <c r="O78" s="10" t="s">
        <v>90</v>
      </c>
    </row>
    <row r="79" spans="1:15" ht="51" x14ac:dyDescent="0.2">
      <c r="A79" s="20" t="s">
        <v>115</v>
      </c>
      <c r="B79" s="21" t="str">
        <f>CONCATENATE("Rate of IPT initiation from TB compartment ",VLOOKUP(E79,TB_SET,2)," and HIV compartment ",VLOOKUP(G79,HIV_SET,2)," for gender ",VLOOKUP(H79,G_SET,2), " under policy ", VLOOKUP(I79, P_SET,2))</f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>CONCATENATE(C79, "_", E79, IF(E79&lt;&gt;"",",",""), F79, IF(F79&lt;&gt;"",",",""),  G79, IF(G79&lt;&gt;"",",",""),  H79, IF(I79&lt;&gt;"","(",""), I79, IF(I79&lt;&gt;"",")",""))</f>
        <v>kappa_4,1,2(1)</v>
      </c>
      <c r="K79" s="9">
        <v>0</v>
      </c>
      <c r="O79" s="10" t="s">
        <v>90</v>
      </c>
    </row>
    <row r="80" spans="1:15" ht="51" x14ac:dyDescent="0.2">
      <c r="A80" s="20" t="s">
        <v>116</v>
      </c>
      <c r="B80" s="21" t="str">
        <f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>CONCATENATE(C80, "_", E80, IF(E80&lt;&gt;"",",",""), F80, IF(F80&lt;&gt;"",",",""),  G80, IF(G80&lt;&gt;"",",",""),  H80, IF(I80&lt;&gt;"","(",""), I80, IF(I80&lt;&gt;"",")",""))</f>
        <v>kappa_4,2,1(1)</v>
      </c>
      <c r="K80" s="9">
        <v>0.06</v>
      </c>
      <c r="N80" s="9" t="s">
        <v>47</v>
      </c>
    </row>
    <row r="81" spans="1:15" ht="51" x14ac:dyDescent="0.2">
      <c r="A81" s="20" t="s">
        <v>117</v>
      </c>
      <c r="B81" s="21" t="str">
        <f>CONCATENATE("Rate of IPT initiation from TB compartment ",VLOOKUP(E81,TB_SET,2)," and HIV compartment ",VLOOKUP(G81,HIV_SET,2)," for gender ",VLOOKUP(H81,G_SET,2), " under policy ", VLOOKUP(I81, P_SET,2))</f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>CONCATENATE(C81, "_", E81, IF(E81&lt;&gt;"",",",""), F81, IF(F81&lt;&gt;"",",",""),  G81, IF(G81&lt;&gt;"",",",""),  H81, IF(I81&lt;&gt;"","(",""), I81, IF(I81&lt;&gt;"",")",""))</f>
        <v>kappa_4,2,2(1)</v>
      </c>
      <c r="K81" s="9">
        <v>0.06</v>
      </c>
      <c r="N81" s="9" t="s">
        <v>47</v>
      </c>
    </row>
    <row r="82" spans="1:15" ht="51" x14ac:dyDescent="0.2">
      <c r="A82" s="20" t="s">
        <v>118</v>
      </c>
      <c r="B82" s="21" t="str">
        <f>CONCATENATE("Rate of IPT initiation from TB compartment ",VLOOKUP(E82,TB_SET,2)," and HIV compartment ",VLOOKUP(G82,HIV_SET,2)," for gender ",VLOOKUP(H82,G_SET,2), " under policy ", VLOOKUP(I82, P_SET,2))</f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>CONCATENATE(C82, "_", E82, IF(E82&lt;&gt;"",",",""), F82, IF(F82&lt;&gt;"",",",""),  G82, IF(G82&lt;&gt;"",",",""),  H82, IF(I82&lt;&gt;"","(",""), I82, IF(I82&lt;&gt;"",")",""))</f>
        <v>kappa_4,3,1(1)</v>
      </c>
      <c r="K82" s="9">
        <v>0.06</v>
      </c>
      <c r="N82" s="9" t="s">
        <v>47</v>
      </c>
    </row>
    <row r="83" spans="1:15" ht="51" x14ac:dyDescent="0.2">
      <c r="A83" s="20" t="s">
        <v>119</v>
      </c>
      <c r="B83" s="21" t="str">
        <f>CONCATENATE("Rate of IPT initiation from TB compartment ",VLOOKUP(E83,TB_SET,2)," and HIV compartment ",VLOOKUP(G83,HIV_SET,2)," for gender ",VLOOKUP(H83,G_SET,2), " under policy ", VLOOKUP(I83, P_SET,2))</f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>CONCATENATE(C83, "_", E83, IF(E83&lt;&gt;"",",",""), F83, IF(F83&lt;&gt;"",",",""),  G83, IF(G83&lt;&gt;"",",",""),  H83, IF(I83&lt;&gt;"","(",""), I83, IF(I83&lt;&gt;"",")",""))</f>
        <v>kappa_4,3,2(1)</v>
      </c>
      <c r="K83" s="9">
        <v>0.06</v>
      </c>
      <c r="N83" s="9" t="s">
        <v>47</v>
      </c>
    </row>
    <row r="84" spans="1:15" ht="51" x14ac:dyDescent="0.2">
      <c r="A84" s="20" t="s">
        <v>120</v>
      </c>
      <c r="B84" s="21" t="str">
        <f>CONCATENATE("Rate of IPT initiation from TB compartment ",VLOOKUP(E84,TB_SET,2)," and HIV compartment ",VLOOKUP(G84,HIV_SET,2)," for gender ",VLOOKUP(H84,G_SET,2), " under policy ", VLOOKUP(I84, P_SET,2))</f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>CONCATENATE(C84, "_", E84, IF(E84&lt;&gt;"",",",""), F84, IF(F84&lt;&gt;"",",",""),  G84, IF(G84&lt;&gt;"",",",""),  H84, IF(I84&lt;&gt;"","(",""), I84, IF(I84&lt;&gt;"",")",""))</f>
        <v>kappa_4,4,1(1)</v>
      </c>
      <c r="K84" s="9">
        <v>0.06</v>
      </c>
      <c r="N84" s="9" t="s">
        <v>47</v>
      </c>
    </row>
    <row r="85" spans="1:15" ht="51" x14ac:dyDescent="0.2">
      <c r="A85" s="20" t="s">
        <v>121</v>
      </c>
      <c r="B85" s="21" t="str">
        <f>CONCATENATE("Rate of IPT initiation from TB compartment ",VLOOKUP(E85,TB_SET,2)," and HIV compartment ",VLOOKUP(G85,HIV_SET,2)," for gender ",VLOOKUP(H85,G_SET,2), " under policy ", VLOOKUP(I85, P_SET,2))</f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>CONCATENATE(C85, "_", E85, IF(E85&lt;&gt;"",",",""), F85, IF(F85&lt;&gt;"",",",""),  G85, IF(G85&lt;&gt;"",",",""),  H85, IF(I85&lt;&gt;"","(",""), I85, IF(I85&lt;&gt;"",")",""))</f>
        <v>kappa_4,4,2(1)</v>
      </c>
      <c r="K85" s="9">
        <v>0.06</v>
      </c>
      <c r="N85" s="9" t="s">
        <v>47</v>
      </c>
    </row>
    <row r="86" spans="1:15" ht="17" x14ac:dyDescent="0.2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>CONCATENATE(C86, "_", E86, IF(E86&lt;&gt;"",",",""), F86, IF(F86&lt;&gt;"",",",""),  G86, IF(G86&lt;&gt;"",",",""),  H86, IF(I86&lt;&gt;"","(",""), I86, IF(I86&lt;&gt;"",")",""))</f>
        <v>gamma_1,</v>
      </c>
      <c r="K86" s="9">
        <v>1</v>
      </c>
    </row>
    <row r="87" spans="1:15" ht="17" x14ac:dyDescent="0.2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>CONCATENATE(C87, "_", E87, IF(E87&lt;&gt;"",",",""), F87, IF(F87&lt;&gt;"",",",""),  G87, IF(G87&lt;&gt;"",",",""),  H87, IF(I87&lt;&gt;"","(",""), I87, IF(I87&lt;&gt;"",")",""))</f>
        <v>gamma_2,</v>
      </c>
      <c r="K87" s="9">
        <v>0</v>
      </c>
    </row>
    <row r="88" spans="1:15" ht="34" x14ac:dyDescent="0.2">
      <c r="A88" s="20" t="s">
        <v>124</v>
      </c>
      <c r="B88" s="9" t="str">
        <f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>CONCATENATE(C88, "_", E88, IF(E88&lt;&gt;"",",",""), F88, IF(F88&lt;&gt;"",",",""),  G88, IF(G88&lt;&gt;"",",",""),  H88, IF(I88&lt;&gt;"","(",""), I88, IF(I88&lt;&gt;"",")",""))</f>
        <v>omega_2,(3)</v>
      </c>
      <c r="K88" s="9">
        <v>2</v>
      </c>
      <c r="O88" s="10" t="s">
        <v>126</v>
      </c>
    </row>
    <row r="89" spans="1:15" ht="34" x14ac:dyDescent="0.2">
      <c r="A89" s="20" t="s">
        <v>127</v>
      </c>
      <c r="B89" s="9" t="str">
        <f>CONCATENATE("Rate of moving off of IPT from TB compartment ", VLOOKUP(E89, TB_SET, 2), " under policy ", VLOOKUP(I89, P_SET, 2))</f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>CONCATENATE(C89, "_", E89, IF(E89&lt;&gt;"",",",""), F89, IF(F89&lt;&gt;"",",",""),  G89, IF(G89&lt;&gt;"",",",""),  H89, IF(I89&lt;&gt;"","(",""), I89, IF(I89&lt;&gt;"",")",""))</f>
        <v>omega_5,(3)</v>
      </c>
      <c r="K89" s="9">
        <v>2</v>
      </c>
      <c r="O89" s="10" t="s">
        <v>126</v>
      </c>
    </row>
    <row r="90" spans="1:15" ht="34" x14ac:dyDescent="0.2">
      <c r="A90" s="20" t="s">
        <v>128</v>
      </c>
      <c r="B90" s="9" t="str">
        <f>CONCATENATE("Rate of moving off of IPT from TB compartment ", VLOOKUP(E90, TB_SET, 2), " under policy ", VLOOKUP(I90, P_SET, 2))</f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>CONCATENATE(C90, "_", E90, IF(E90&lt;&gt;"",",",""), F90, IF(F90&lt;&gt;"",",",""),  G90, IF(G90&lt;&gt;"",",",""),  H90, IF(I90&lt;&gt;"","(",""), I90, IF(I90&lt;&gt;"",")",""))</f>
        <v>omega_2,(2)</v>
      </c>
      <c r="K90" s="9">
        <v>2</v>
      </c>
      <c r="O90" s="10" t="s">
        <v>126</v>
      </c>
    </row>
    <row r="91" spans="1:15" ht="34" x14ac:dyDescent="0.2">
      <c r="A91" s="20" t="s">
        <v>129</v>
      </c>
      <c r="B91" s="9" t="str">
        <f>CONCATENATE("Rate of moving off of IPT from TB compartment ", VLOOKUP(E91, TB_SET, 2), " under policy ", VLOOKUP(I91, P_SET, 2))</f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>CONCATENATE(C91, "_", E91, IF(E91&lt;&gt;"",",",""), F91, IF(F91&lt;&gt;"",",",""),  G91, IF(G91&lt;&gt;"",",",""),  H91, IF(I91&lt;&gt;"","(",""), I91, IF(I91&lt;&gt;"",")",""))</f>
        <v>omega_5,(2)</v>
      </c>
      <c r="K91" s="9">
        <v>2</v>
      </c>
      <c r="O91" s="10" t="s">
        <v>126</v>
      </c>
    </row>
    <row r="92" spans="1:15" ht="34" x14ac:dyDescent="0.2">
      <c r="A92" s="20" t="s">
        <v>130</v>
      </c>
      <c r="B92" s="9" t="str">
        <f>CONCATENATE("Rate of moving off of IPT from TB compartment ", VLOOKUP(E92, TB_SET, 2), " under policy ", VLOOKUP(I92, P_SET, 2))</f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>CONCATENATE(C92, "_", E92, IF(E92&lt;&gt;"",",",""), F92, IF(F92&lt;&gt;"",",",""),  G92, IF(G92&lt;&gt;"",",",""),  H92, IF(I92&lt;&gt;"","(",""), I92, IF(I92&lt;&gt;"",")",""))</f>
        <v>omega_2,(1)</v>
      </c>
      <c r="K92" s="9">
        <v>2</v>
      </c>
      <c r="O92" s="10" t="s">
        <v>126</v>
      </c>
    </row>
    <row r="93" spans="1:15" ht="34" x14ac:dyDescent="0.2">
      <c r="A93" s="20" t="s">
        <v>131</v>
      </c>
      <c r="B93" s="9" t="str">
        <f>CONCATENATE("Rate of moving off of IPT from TB compartment ", VLOOKUP(E93, TB_SET, 2), " under policy ", VLOOKUP(I93, P_SET, 2))</f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>CONCATENATE(C93, "_", E93, IF(E93&lt;&gt;"",",",""), F93, IF(F93&lt;&gt;"",",",""),  G93, IF(G93&lt;&gt;"",",",""),  H93, IF(I93&lt;&gt;"","(",""), I93, IF(I93&lt;&gt;"",")",""))</f>
        <v>omega_5,(1)</v>
      </c>
      <c r="K93" s="9">
        <v>2</v>
      </c>
      <c r="O93" s="10" t="s">
        <v>126</v>
      </c>
    </row>
    <row r="94" spans="1:15" ht="17" x14ac:dyDescent="0.2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>CONCATENATE(C94, "_", E94, IF(E94&lt;&gt;"",",",""), F94, IF(F94&lt;&gt;"",",",""),  G94, IF(G94&lt;&gt;"",",",""),  H94, IF(I94&lt;&gt;"","(",""), I94, IF(I94&lt;&gt;"",")",""))</f>
        <v>pi_34,</v>
      </c>
      <c r="K94" s="9">
        <v>0.5</v>
      </c>
      <c r="O94" s="10" t="s">
        <v>135</v>
      </c>
    </row>
    <row r="95" spans="1:15" ht="17" x14ac:dyDescent="0.2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>CONCATENATE(C95, "_", E95, IF(E95&lt;&gt;"",",",""), F95, IF(F95&lt;&gt;"",",",""),  G95, IF(G95&lt;&gt;"",",",""),  H95, IF(I95&lt;&gt;"","(",""), I95, IF(I95&lt;&gt;"",")",""))</f>
        <v>pi_36,</v>
      </c>
      <c r="K95" s="9">
        <v>0.15</v>
      </c>
    </row>
    <row r="96" spans="1:15" ht="17" x14ac:dyDescent="0.2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>CONCATENATE(C96, "_", E96, IF(E96&lt;&gt;"",",",""), F96, IF(F96&lt;&gt;"",",",""),  G96, IF(G96&lt;&gt;"",",",""),  H96, IF(I96&lt;&gt;"","(",""), I96, IF(I96&lt;&gt;"",")",""))</f>
        <v>pi_46,</v>
      </c>
      <c r="K96" s="9">
        <v>0.05</v>
      </c>
    </row>
    <row r="97" spans="1:15" ht="17" x14ac:dyDescent="0.2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>CONCATENATE(C97, "_", E97, IF(E97&lt;&gt;"",",",""), F97, IF(F97&lt;&gt;"",",",""),  G97, IF(G97&lt;&gt;"",",",""),  H97, IF(I97&lt;&gt;"","(",""), I97, IF(I97&lt;&gt;"",")",""))</f>
        <v>pi_56,</v>
      </c>
      <c r="K97" s="9">
        <v>0.02</v>
      </c>
    </row>
    <row r="98" spans="1:15" ht="34" x14ac:dyDescent="0.2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4" x14ac:dyDescent="0.2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>CONCATENATE(C99, "_", E99, IF(E99&lt;&gt;"",",",""), F99, IF(F99&lt;&gt;"",",",""),  G99, IF(G99&lt;&gt;"",",",""),  H99, IF(I99&lt;&gt;"","(",""), I99, IF(I99&lt;&gt;"",")",""))</f>
        <v>theta_2,</v>
      </c>
      <c r="K99" s="9">
        <v>1.2</v>
      </c>
    </row>
    <row r="100" spans="1:15" ht="34" x14ac:dyDescent="0.2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>CONCATENATE(C100, "_", E100, IF(E100&lt;&gt;"",",",""), F100, IF(F100&lt;&gt;"",",",""),  G100, IF(G100&lt;&gt;"",",",""),  H100, IF(I100&lt;&gt;"","(",""), I100, IF(I100&lt;&gt;"",")",""))</f>
        <v>theta_3,</v>
      </c>
      <c r="K100" s="9">
        <v>1.5</v>
      </c>
    </row>
    <row r="101" spans="1:15" ht="34" x14ac:dyDescent="0.2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>CONCATENATE(C101, "_", E101, IF(E101&lt;&gt;"",",",""), F101, IF(F101&lt;&gt;"",",",""),  G101, IF(G101&lt;&gt;"",",",""),  H101, IF(I101&lt;&gt;"","(",""), I101, IF(I101&lt;&gt;"",")",""))</f>
        <v>theta_4,</v>
      </c>
      <c r="K101" s="9">
        <v>1.1000000000000001</v>
      </c>
    </row>
    <row r="102" spans="1:15" ht="32" x14ac:dyDescent="0.2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>CONCATENATE(C102, "_", E102, IF(E102&lt;&gt;"",",",""), F102, IF(F102&lt;&gt;"",",",""),  G102, IF(G102&lt;&gt;"",",",""),  H102, IF(I102&lt;&gt;"","(",""), I102, IF(I102&lt;&gt;"",")",""))</f>
        <v>pi_67,</v>
      </c>
      <c r="K102" s="23">
        <v>2</v>
      </c>
    </row>
    <row r="103" spans="1:15" ht="34" x14ac:dyDescent="0.2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>CONCATENATE(C103, "_", E103, IF(E103&lt;&gt;"",",",""), F103, IF(F103&lt;&gt;"",",",""),  G103, IF(G103&lt;&gt;"",",",""),  H103, IF(I103&lt;&gt;"","(",""), I103, IF(I103&lt;&gt;"",")",""))</f>
        <v>eta_12,(3)</v>
      </c>
      <c r="K103" s="9">
        <v>0.05</v>
      </c>
      <c r="O103" s="10" t="s">
        <v>147</v>
      </c>
    </row>
    <row r="104" spans="1:15" ht="34" x14ac:dyDescent="0.2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>CONCATENATE(C104, "_", E104, IF(E104&lt;&gt;"",",",""), F104, IF(F104&lt;&gt;"",",",""),  G104, IF(G104&lt;&gt;"",",",""),  H104, IF(I104&lt;&gt;"","(",""), I104, IF(I104&lt;&gt;"",")",""))</f>
        <v>eta_23,(3)</v>
      </c>
      <c r="K104" s="9">
        <v>0.2</v>
      </c>
      <c r="O104" s="10" t="s">
        <v>149</v>
      </c>
    </row>
    <row r="105" spans="1:15" ht="34" x14ac:dyDescent="0.2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>CONCATENATE(C105, "_", E105, IF(E105&lt;&gt;"",",",""), F105, IF(F105&lt;&gt;"",",",""),  G105, IF(G105&lt;&gt;"",",",""),  H105, IF(I105&lt;&gt;"","(",""), I105, IF(I105&lt;&gt;"",")",""))</f>
        <v>eta_34,(3)</v>
      </c>
      <c r="K105" s="9">
        <f>K113*'Indirect Model Parameters'!C7</f>
        <v>0.48</v>
      </c>
      <c r="O105" s="10" t="s">
        <v>151</v>
      </c>
    </row>
    <row r="106" spans="1:15" ht="34" x14ac:dyDescent="0.2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>CONCATENATE(C106, "_", E106, IF(E106&lt;&gt;"",",",""), F106, IF(F106&lt;&gt;"",",",""),  G106, IF(G106&lt;&gt;"",",",""),  H106, IF(I106&lt;&gt;"","(",""), I106, IF(I106&lt;&gt;"",")",""))</f>
        <v>eta_24,(3)</v>
      </c>
      <c r="K106" s="9">
        <f>K114*'Indirect Model Parameters'!C8</f>
        <v>0.48</v>
      </c>
      <c r="O106" s="10" t="s">
        <v>153</v>
      </c>
    </row>
    <row r="107" spans="1:15" ht="34" x14ac:dyDescent="0.2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>CONCATENATE(C107, "_", E107, IF(E107&lt;&gt;"",",",""), F107, IF(F107&lt;&gt;"",",",""),  G107, IF(G107&lt;&gt;"",",",""),  H107, IF(I107&lt;&gt;"","(",""), I107, IF(I107&lt;&gt;"",")",""))</f>
        <v>eta_12,(2)</v>
      </c>
      <c r="K107" s="9">
        <v>0.05</v>
      </c>
      <c r="O107" s="10" t="s">
        <v>155</v>
      </c>
    </row>
    <row r="108" spans="1:15" ht="34" x14ac:dyDescent="0.2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>CONCATENATE(C108, "_", E108, IF(E108&lt;&gt;"",",",""), F108, IF(F108&lt;&gt;"",",",""),  G108, IF(G108&lt;&gt;"",",",""),  H108, IF(I108&lt;&gt;"","(",""), I108, IF(I108&lt;&gt;"",")",""))</f>
        <v>eta_23,(2)</v>
      </c>
      <c r="K108" s="9">
        <v>0.2</v>
      </c>
    </row>
    <row r="109" spans="1:15" ht="34" x14ac:dyDescent="0.2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>CONCATENATE(C109, "_", E109, IF(E109&lt;&gt;"",",",""), F109, IF(F109&lt;&gt;"",",",""),  G109, IF(G109&lt;&gt;"",",",""),  H109, IF(I109&lt;&gt;"","(",""), I109, IF(I109&lt;&gt;"",")",""))</f>
        <v>eta_34,(2)</v>
      </c>
      <c r="K109" s="9">
        <f>$K$112*'Indirect Model Parameters'!C5</f>
        <v>0.22000000000000003</v>
      </c>
    </row>
    <row r="110" spans="1:15" ht="34" x14ac:dyDescent="0.2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>CONCATENATE(C110, "_", E110, IF(E110&lt;&gt;"",",",""), F110, IF(F110&lt;&gt;"",",",""),  G110, IF(G110&lt;&gt;"",",",""),  H110, IF(I110&lt;&gt;"","(",""), I110, IF(I110&lt;&gt;"",")",""))</f>
        <v>eta_24,(2)</v>
      </c>
      <c r="K110" s="9">
        <f>$K$113*'Indirect Model Parameters'!C6</f>
        <v>0.44000000000000006</v>
      </c>
    </row>
    <row r="111" spans="1:15" ht="34" x14ac:dyDescent="0.2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>CONCATENATE(C111, "_", E111, IF(E111&lt;&gt;"",",",""), F111, IF(F111&lt;&gt;"",",",""),  G111, IF(G111&lt;&gt;"",",",""),  H111, IF(I111&lt;&gt;"","(",""), I111, IF(I111&lt;&gt;"",")",""))</f>
        <v>eta_12,(1)</v>
      </c>
      <c r="K111" s="9">
        <v>0.05</v>
      </c>
    </row>
    <row r="112" spans="1:15" ht="34" x14ac:dyDescent="0.2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>CONCATENATE(C112, "_", E112, IF(E112&lt;&gt;"",",",""), F112, IF(F112&lt;&gt;"",",",""),  G112, IF(G112&lt;&gt;"",",",""),  H112, IF(I112&lt;&gt;"","(",""), I112, IF(I112&lt;&gt;"",")",""))</f>
        <v>eta_23,(1)</v>
      </c>
      <c r="K112" s="9">
        <v>0.2</v>
      </c>
    </row>
    <row r="113" spans="1:11" ht="34" x14ac:dyDescent="0.2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>CONCATENATE(C113, "_", E113, IF(E113&lt;&gt;"",",",""), F113, IF(F113&lt;&gt;"",",",""),  G113, IF(G113&lt;&gt;"",",",""),  H113, IF(I113&lt;&gt;"","(",""), I113, IF(I113&lt;&gt;"",")",""))</f>
        <v>eta_24,(1)</v>
      </c>
      <c r="K113" s="9">
        <v>0.4</v>
      </c>
    </row>
    <row r="114" spans="1:11" ht="48" x14ac:dyDescent="0.2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>CONCATENATE(C114, "_", E114, IF(E114&lt;&gt;"",",",""), F114, IF(F114&lt;&gt;"",",",""),  G114, IF(G114&lt;&gt;"",",",""),  H114, IF(I114&lt;&gt;"","(",""), I114, IF(I114&lt;&gt;"",")",""))</f>
        <v>eta_34,(1)</v>
      </c>
      <c r="K114" s="9">
        <v>0.4</v>
      </c>
    </row>
    <row r="115" spans="1:11" ht="48" x14ac:dyDescent="0.2">
      <c r="A115" s="20" t="s">
        <v>163</v>
      </c>
      <c r="B115" s="9" t="str">
        <f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>CONCATENATE(C115, "_", E115, IF(E115&lt;&gt;"",",",""), F115, IF(F115&lt;&gt;"",",",""),  G115, IF(G115&lt;&gt;"",",",""),  H115, IF(I115&lt;&gt;"","(",""), I115, IF(I115&lt;&gt;"",")",""))</f>
        <v>mu_1,1,1</v>
      </c>
      <c r="K115" s="23">
        <v>0.02</v>
      </c>
    </row>
    <row r="116" spans="1:11" ht="48" x14ac:dyDescent="0.2">
      <c r="A116" s="20" t="s">
        <v>166</v>
      </c>
      <c r="B116" s="9" t="str">
        <f>CONCATENATE("Mortality rates from populations in TB compartment ",VLOOKUP(E116,TB_SET,2)," and HIV compartment ",VLOOKUP(G116,HIV_SET,2)," and gender compartment ",VLOOKUP(H116,G_SET,2)," per year")</f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>CONCATENATE(C116, "_", E116, IF(E116&lt;&gt;"",",",""), F116, IF(F116&lt;&gt;"",",",""),  G116, IF(G116&lt;&gt;"",",",""),  H116, IF(I116&lt;&gt;"","(",""), I116, IF(I116&lt;&gt;"",")",""))</f>
        <v>mu_1,1,2</v>
      </c>
      <c r="K116" s="23">
        <v>0.02</v>
      </c>
    </row>
    <row r="117" spans="1:11" ht="51" x14ac:dyDescent="0.2">
      <c r="A117" s="20" t="s">
        <v>167</v>
      </c>
      <c r="B117" s="9" t="str">
        <f>CONCATENATE("Mortality rates from populations in TB compartment ",VLOOKUP(E117,TB_SET,2)," and HIV compartment ",VLOOKUP(G117,HIV_SET,2)," and gender compartment ",VLOOKUP(H117,G_SET,2)," per year")</f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>CONCATENATE(C117, "_", E117, IF(E117&lt;&gt;"",",",""), F117, IF(F117&lt;&gt;"",",",""),  G117, IF(G117&lt;&gt;"",",",""),  H117, IF(I117&lt;&gt;"","(",""), I117, IF(I117&lt;&gt;"",")",""))</f>
        <v>mu_1,2,1</v>
      </c>
      <c r="K117" s="23">
        <f>K115*1.05</f>
        <v>2.1000000000000001E-2</v>
      </c>
    </row>
    <row r="118" spans="1:11" ht="51" x14ac:dyDescent="0.2">
      <c r="A118" s="20" t="s">
        <v>168</v>
      </c>
      <c r="B118" s="9" t="str">
        <f>CONCATENATE("Mortality rates from populations in TB compartment ",VLOOKUP(E118,TB_SET,2)," and HIV compartment ",VLOOKUP(G118,HIV_SET,2)," and gender compartment ",VLOOKUP(H118,G_SET,2)," per year")</f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>CONCATENATE(C118, "_", E118, IF(E118&lt;&gt;"",",",""), F118, IF(F118&lt;&gt;"",",",""),  G118, IF(G118&lt;&gt;"",",",""),  H118, IF(I118&lt;&gt;"","(",""), I118, IF(I118&lt;&gt;"",")",""))</f>
        <v>mu_1,2,2</v>
      </c>
      <c r="K118" s="23">
        <f t="shared" ref="K118:K122" si="0">K116*1.05</f>
        <v>2.1000000000000001E-2</v>
      </c>
    </row>
    <row r="119" spans="1:11" ht="51" x14ac:dyDescent="0.2">
      <c r="A119" s="20" t="s">
        <v>169</v>
      </c>
      <c r="B119" s="9" t="str">
        <f>CONCATENATE("Mortality rates from populations in TB compartment ",VLOOKUP(E119,TB_SET,2)," and HIV compartment ",VLOOKUP(G119,HIV_SET,2)," and gender compartment ",VLOOKUP(H119,G_SET,2)," per year")</f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>CONCATENATE(C119, "_", E119, IF(E119&lt;&gt;"",",",""), F119, IF(F119&lt;&gt;"",",",""),  G119, IF(G119&lt;&gt;"",",",""),  H119, IF(I119&lt;&gt;"","(",""), I119, IF(I119&lt;&gt;"",")",""))</f>
        <v>mu_1,3,1</v>
      </c>
      <c r="K119" s="23">
        <f t="shared" si="0"/>
        <v>2.2050000000000004E-2</v>
      </c>
    </row>
    <row r="120" spans="1:11" ht="51" x14ac:dyDescent="0.2">
      <c r="A120" s="20" t="s">
        <v>170</v>
      </c>
      <c r="B120" s="9" t="str">
        <f>CONCATENATE("Mortality rates from populations in TB compartment ",VLOOKUP(E120,TB_SET,2)," and HIV compartment ",VLOOKUP(G120,HIV_SET,2)," and gender compartment ",VLOOKUP(H120,G_SET,2)," per year")</f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>CONCATENATE(C120, "_", E120, IF(E120&lt;&gt;"",",",""), F120, IF(F120&lt;&gt;"",",",""),  G120, IF(G120&lt;&gt;"",",",""),  H120, IF(I120&lt;&gt;"","(",""), I120, IF(I120&lt;&gt;"",")",""))</f>
        <v>mu_1,3,2</v>
      </c>
      <c r="K120" s="23">
        <f t="shared" si="0"/>
        <v>2.2050000000000004E-2</v>
      </c>
    </row>
    <row r="121" spans="1:11" ht="48" x14ac:dyDescent="0.2">
      <c r="A121" s="20" t="s">
        <v>171</v>
      </c>
      <c r="B121" s="9" t="str">
        <f>CONCATENATE("Mortality rates from populations in TB compartment ",VLOOKUP(E121,TB_SET,2)," and HIV compartment ",VLOOKUP(G121,HIV_SET,2)," and gender compartment ",VLOOKUP(H121,G_SET,2)," per year")</f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>CONCATENATE(C121, "_", E121, IF(E121&lt;&gt;"",",",""), F121, IF(F121&lt;&gt;"",",",""),  G121, IF(G121&lt;&gt;"",",",""),  H121, IF(I121&lt;&gt;"","(",""), I121, IF(I121&lt;&gt;"",")",""))</f>
        <v>mu_1,4,1</v>
      </c>
      <c r="K121" s="23">
        <f t="shared" si="0"/>
        <v>2.3152500000000006E-2</v>
      </c>
    </row>
    <row r="122" spans="1:11" ht="48" x14ac:dyDescent="0.2">
      <c r="A122" s="20" t="s">
        <v>172</v>
      </c>
      <c r="B122" s="9" t="str">
        <f>CONCATENATE("Mortality rates from populations in TB compartment ",VLOOKUP(E122,TB_SET,2)," and HIV compartment ",VLOOKUP(G122,HIV_SET,2)," and gender compartment ",VLOOKUP(H122,G_SET,2)," per year")</f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>CONCATENATE(C122, "_", E122, IF(E122&lt;&gt;"",",",""), F122, IF(F122&lt;&gt;"",",",""),  G122, IF(G122&lt;&gt;"",",",""),  H122, IF(I122&lt;&gt;"","(",""), I122, IF(I122&lt;&gt;"",")",""))</f>
        <v>mu_1,4,2</v>
      </c>
      <c r="K122" s="23">
        <f t="shared" si="0"/>
        <v>2.3152500000000006E-2</v>
      </c>
    </row>
    <row r="123" spans="1:11" ht="48" x14ac:dyDescent="0.2">
      <c r="A123" s="20" t="s">
        <v>173</v>
      </c>
      <c r="B123" s="9" t="str">
        <f>CONCATENATE("Mortality rates from populations in TB compartment ",VLOOKUP(E123,TB_SET,2)," and HIV compartment ",VLOOKUP(G123,HIV_SET,2)," and gender compartment ",VLOOKUP(H123,G_SET,2)," per year")</f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>CONCATENATE(C123, "_", E123, IF(E123&lt;&gt;"",",",""), F123, IF(F123&lt;&gt;"",",",""),  G123, IF(G123&lt;&gt;"",",",""),  H123, IF(I123&lt;&gt;"","(",""), I123, IF(I123&lt;&gt;"",")",""))</f>
        <v>mu_2,1,1</v>
      </c>
      <c r="K123" s="23">
        <f>K115*1.1</f>
        <v>2.2000000000000002E-2</v>
      </c>
    </row>
    <row r="124" spans="1:11" ht="48" x14ac:dyDescent="0.2">
      <c r="A124" s="20" t="s">
        <v>174</v>
      </c>
      <c r="B124" s="9" t="str">
        <f>CONCATENATE("Mortality rates from populations in TB compartment ",VLOOKUP(E124,TB_SET,2)," and HIV compartment ",VLOOKUP(G124,HIV_SET,2)," and gender compartment ",VLOOKUP(H124,G_SET,2)," per year")</f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>CONCATENATE(C124, "_", E124, IF(E124&lt;&gt;"",",",""), F124, IF(F124&lt;&gt;"",",",""),  G124, IF(G124&lt;&gt;"",",",""),  H124, IF(I124&lt;&gt;"","(",""), I124, IF(I124&lt;&gt;"",")",""))</f>
        <v>mu_2,1,2</v>
      </c>
      <c r="K124" s="23">
        <f t="shared" ref="K124:K125" si="1">K116*1.1</f>
        <v>2.2000000000000002E-2</v>
      </c>
    </row>
    <row r="125" spans="1:11" ht="51" x14ac:dyDescent="0.2">
      <c r="A125" s="20" t="s">
        <v>175</v>
      </c>
      <c r="B125" s="9" t="str">
        <f>CONCATENATE("Mortality rates from populations in TB compartment ",VLOOKUP(E125,TB_SET,2)," and HIV compartment ",VLOOKUP(G125,HIV_SET,2)," and gender compartment ",VLOOKUP(H125,G_SET,2)," per year")</f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>CONCATENATE(C125, "_", E125, IF(E125&lt;&gt;"",",",""), F125, IF(F125&lt;&gt;"",",",""),  G125, IF(G125&lt;&gt;"",",",""),  H125, IF(I125&lt;&gt;"","(",""), I125, IF(I125&lt;&gt;"",")",""))</f>
        <v>mu_2,2,1</v>
      </c>
      <c r="K125" s="23">
        <f t="shared" si="1"/>
        <v>2.3100000000000002E-2</v>
      </c>
    </row>
    <row r="126" spans="1:11" ht="51" x14ac:dyDescent="0.2">
      <c r="A126" s="20" t="s">
        <v>176</v>
      </c>
      <c r="B126" s="9" t="str">
        <f>CONCATENATE("Mortality rates from populations in TB compartment ",VLOOKUP(E126,TB_SET,2)," and HIV compartment ",VLOOKUP(G126,HIV_SET,2)," and gender compartment ",VLOOKUP(H126,G_SET,2)," per year")</f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>CONCATENATE(C126, "_", E126, IF(E126&lt;&gt;"",",",""), F126, IF(F126&lt;&gt;"",",",""),  G126, IF(G126&lt;&gt;"",",",""),  H126, IF(I126&lt;&gt;"","(",""), I126, IF(I126&lt;&gt;"",")",""))</f>
        <v>mu_2,2,2</v>
      </c>
      <c r="K126" s="23">
        <f>K118*1.1</f>
        <v>2.3100000000000002E-2</v>
      </c>
    </row>
    <row r="127" spans="1:11" ht="51" x14ac:dyDescent="0.2">
      <c r="A127" s="20" t="s">
        <v>177</v>
      </c>
      <c r="B127" s="9" t="str">
        <f>CONCATENATE("Mortality rates from populations in TB compartment ",VLOOKUP(E127,TB_SET,2)," and HIV compartment ",VLOOKUP(G127,HIV_SET,2)," and gender compartment ",VLOOKUP(H127,G_SET,2)," per year")</f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>CONCATENATE(C127, "_", E127, IF(E127&lt;&gt;"",",",""), F127, IF(F127&lt;&gt;"",",",""),  G127, IF(G127&lt;&gt;"",",",""),  H127, IF(I127&lt;&gt;"","(",""), I127, IF(I127&lt;&gt;"",")",""))</f>
        <v>mu_2,3,1</v>
      </c>
      <c r="K127" s="23">
        <f t="shared" ref="K119:K178" si="2">K125*1.1</f>
        <v>2.5410000000000005E-2</v>
      </c>
    </row>
    <row r="128" spans="1:11" ht="51" x14ac:dyDescent="0.2">
      <c r="A128" s="20" t="s">
        <v>178</v>
      </c>
      <c r="B128" s="9" t="str">
        <f>CONCATENATE("Mortality rates from populations in TB compartment ",VLOOKUP(E128,TB_SET,2)," and HIV compartment ",VLOOKUP(G128,HIV_SET,2)," and gender compartment ",VLOOKUP(H128,G_SET,2)," per year")</f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>CONCATENATE(C128, "_", E128, IF(E128&lt;&gt;"",",",""), F128, IF(F128&lt;&gt;"",",",""),  G128, IF(G128&lt;&gt;"",",",""),  H128, IF(I128&lt;&gt;"","(",""), I128, IF(I128&lt;&gt;"",")",""))</f>
        <v>mu_2,3,2</v>
      </c>
      <c r="K128" s="23">
        <f t="shared" si="2"/>
        <v>2.5410000000000005E-2</v>
      </c>
    </row>
    <row r="129" spans="1:11" ht="48" x14ac:dyDescent="0.2">
      <c r="A129" s="20" t="s">
        <v>179</v>
      </c>
      <c r="B129" s="9" t="str">
        <f>CONCATENATE("Mortality rates from populations in TB compartment ",VLOOKUP(E129,TB_SET,2)," and HIV compartment ",VLOOKUP(G129,HIV_SET,2)," and gender compartment ",VLOOKUP(H129,G_SET,2)," per year")</f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>CONCATENATE(C129, "_", E129, IF(E129&lt;&gt;"",",",""), F129, IF(F129&lt;&gt;"",",",""),  G129, IF(G129&lt;&gt;"",",",""),  H129, IF(I129&lt;&gt;"","(",""), I129, IF(I129&lt;&gt;"",")",""))</f>
        <v>mu_2,4,1</v>
      </c>
      <c r="K129" s="23">
        <f t="shared" si="2"/>
        <v>2.7951000000000007E-2</v>
      </c>
    </row>
    <row r="130" spans="1:11" ht="48" x14ac:dyDescent="0.2">
      <c r="A130" s="20" t="s">
        <v>180</v>
      </c>
      <c r="B130" s="9" t="str">
        <f>CONCATENATE("Mortality rates from populations in TB compartment ",VLOOKUP(E130,TB_SET,2)," and HIV compartment ",VLOOKUP(G130,HIV_SET,2)," and gender compartment ",VLOOKUP(H130,G_SET,2)," per year")</f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>CONCATENATE(C130, "_", E130, IF(E130&lt;&gt;"",",",""), F130, IF(F130&lt;&gt;"",",",""),  G130, IF(G130&lt;&gt;"",",",""),  H130, IF(I130&lt;&gt;"","(",""), I130, IF(I130&lt;&gt;"",")",""))</f>
        <v>mu_2,4,2</v>
      </c>
      <c r="K130" s="23">
        <f t="shared" si="2"/>
        <v>2.7951000000000007E-2</v>
      </c>
    </row>
    <row r="131" spans="1:11" ht="51" x14ac:dyDescent="0.2">
      <c r="A131" s="20" t="s">
        <v>181</v>
      </c>
      <c r="B131" s="9" t="str">
        <f>CONCATENATE("Mortality rates from populations in TB compartment ",VLOOKUP(E131,TB_SET,2)," and HIV compartment ",VLOOKUP(G131,HIV_SET,2)," and gender compartment ",VLOOKUP(H131,G_SET,2)," per year")</f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>CONCATENATE(C131, "_", E131, IF(E131&lt;&gt;"",",",""), F131, IF(F131&lt;&gt;"",",",""),  G131, IF(G131&lt;&gt;"",",",""),  H131, IF(I131&lt;&gt;"","(",""), I131, IF(I131&lt;&gt;"",")",""))</f>
        <v>mu_3,1,1</v>
      </c>
      <c r="K131" s="23">
        <v>0.02</v>
      </c>
    </row>
    <row r="132" spans="1:11" ht="51" x14ac:dyDescent="0.2">
      <c r="A132" s="20" t="s">
        <v>182</v>
      </c>
      <c r="B132" s="9" t="str">
        <f>CONCATENATE("Mortality rates from populations in TB compartment ",VLOOKUP(E132,TB_SET,2)," and HIV compartment ",VLOOKUP(G132,HIV_SET,2)," and gender compartment ",VLOOKUP(H132,G_SET,2)," per year")</f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>CONCATENATE(C132, "_", E132, IF(E132&lt;&gt;"",",",""), F132, IF(F132&lt;&gt;"",",",""),  G132, IF(G132&lt;&gt;"",",",""),  H132, IF(I132&lt;&gt;"","(",""), I132, IF(I132&lt;&gt;"",")",""))</f>
        <v>mu_3,1,2</v>
      </c>
      <c r="K132" s="23">
        <f t="shared" si="2"/>
        <v>3.0746100000000009E-2</v>
      </c>
    </row>
    <row r="133" spans="1:11" ht="51" x14ac:dyDescent="0.2">
      <c r="A133" s="20" t="s">
        <v>183</v>
      </c>
      <c r="B133" s="9" t="str">
        <f>CONCATENATE("Mortality rates from populations in TB compartment ",VLOOKUP(E133,TB_SET,2)," and HIV compartment ",VLOOKUP(G133,HIV_SET,2)," and gender compartment ",VLOOKUP(H133,G_SET,2)," per year")</f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>CONCATENATE(C133, "_", E133, IF(E133&lt;&gt;"",",",""), F133, IF(F133&lt;&gt;"",",",""),  G133, IF(G133&lt;&gt;"",",",""),  H133, IF(I133&lt;&gt;"","(",""), I133, IF(I133&lt;&gt;"",")",""))</f>
        <v>mu_3,2,1</v>
      </c>
      <c r="K133" s="23">
        <f t="shared" si="2"/>
        <v>2.2000000000000002E-2</v>
      </c>
    </row>
    <row r="134" spans="1:11" ht="51" x14ac:dyDescent="0.2">
      <c r="A134" s="20" t="s">
        <v>184</v>
      </c>
      <c r="B134" s="9" t="str">
        <f>CONCATENATE("Mortality rates from populations in TB compartment ",VLOOKUP(E134,TB_SET,2)," and HIV compartment ",VLOOKUP(G134,HIV_SET,2)," and gender compartment ",VLOOKUP(H134,G_SET,2)," per year")</f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>CONCATENATE(C134, "_", E134, IF(E134&lt;&gt;"",",",""), F134, IF(F134&lt;&gt;"",",",""),  G134, IF(G134&lt;&gt;"",",",""),  H134, IF(I134&lt;&gt;"","(",""), I134, IF(I134&lt;&gt;"",")",""))</f>
        <v>mu_3,2,2</v>
      </c>
      <c r="K134" s="23">
        <f t="shared" si="2"/>
        <v>3.3820710000000011E-2</v>
      </c>
    </row>
    <row r="135" spans="1:11" ht="51" x14ac:dyDescent="0.2">
      <c r="A135" s="20" t="s">
        <v>185</v>
      </c>
      <c r="B135" s="9" t="str">
        <f>CONCATENATE("Mortality rates from populations in TB compartment ",VLOOKUP(E135,TB_SET,2)," and HIV compartment ",VLOOKUP(G135,HIV_SET,2)," and gender compartment ",VLOOKUP(H135,G_SET,2)," per year")</f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>CONCATENATE(C135, "_", E135, IF(E135&lt;&gt;"",",",""), F135, IF(F135&lt;&gt;"",",",""),  G135, IF(G135&lt;&gt;"",",",""),  H135, IF(I135&lt;&gt;"","(",""), I135, IF(I135&lt;&gt;"",")",""))</f>
        <v>mu_3,3,1</v>
      </c>
      <c r="K135" s="23">
        <f t="shared" si="2"/>
        <v>2.4200000000000003E-2</v>
      </c>
    </row>
    <row r="136" spans="1:11" ht="51" x14ac:dyDescent="0.2">
      <c r="A136" s="20" t="s">
        <v>186</v>
      </c>
      <c r="B136" s="9" t="str">
        <f>CONCATENATE("Mortality rates from populations in TB compartment ",VLOOKUP(E136,TB_SET,2)," and HIV compartment ",VLOOKUP(G136,HIV_SET,2)," and gender compartment ",VLOOKUP(H136,G_SET,2)," per year")</f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>CONCATENATE(C136, "_", E136, IF(E136&lt;&gt;"",",",""), F136, IF(F136&lt;&gt;"",",",""),  G136, IF(G136&lt;&gt;"",",",""),  H136, IF(I136&lt;&gt;"","(",""), I136, IF(I136&lt;&gt;"",")",""))</f>
        <v>mu_3,3,2</v>
      </c>
      <c r="K136" s="23">
        <f t="shared" si="2"/>
        <v>3.7202781000000018E-2</v>
      </c>
    </row>
    <row r="137" spans="1:11" ht="51" x14ac:dyDescent="0.2">
      <c r="A137" s="20" t="s">
        <v>187</v>
      </c>
      <c r="B137" s="9" t="str">
        <f>CONCATENATE("Mortality rates from populations in TB compartment ",VLOOKUP(E137,TB_SET,2)," and HIV compartment ",VLOOKUP(G137,HIV_SET,2)," and gender compartment ",VLOOKUP(H137,G_SET,2)," per year")</f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>CONCATENATE(C137, "_", E137, IF(E137&lt;&gt;"",",",""), F137, IF(F137&lt;&gt;"",",",""),  G137, IF(G137&lt;&gt;"",",",""),  H137, IF(I137&lt;&gt;"","(",""), I137, IF(I137&lt;&gt;"",")",""))</f>
        <v>mu_3,4,1</v>
      </c>
      <c r="K137" s="23">
        <f t="shared" si="2"/>
        <v>2.6620000000000005E-2</v>
      </c>
    </row>
    <row r="138" spans="1:11" ht="51" x14ac:dyDescent="0.2">
      <c r="A138" s="20" t="s">
        <v>188</v>
      </c>
      <c r="B138" s="9" t="str">
        <f>CONCATENATE("Mortality rates from populations in TB compartment ",VLOOKUP(E138,TB_SET,2)," and HIV compartment ",VLOOKUP(G138,HIV_SET,2)," and gender compartment ",VLOOKUP(H138,G_SET,2)," per year")</f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>CONCATENATE(C138, "_", E138, IF(E138&lt;&gt;"",",",""), F138, IF(F138&lt;&gt;"",",",""),  G138, IF(G138&lt;&gt;"",",",""),  H138, IF(I138&lt;&gt;"","(",""), I138, IF(I138&lt;&gt;"",")",""))</f>
        <v>mu_3,4,2</v>
      </c>
      <c r="K138" s="23">
        <f t="shared" si="2"/>
        <v>4.092305910000002E-2</v>
      </c>
    </row>
    <row r="139" spans="1:11" ht="48" x14ac:dyDescent="0.2">
      <c r="A139" s="20" t="s">
        <v>189</v>
      </c>
      <c r="B139" s="9" t="str">
        <f>CONCATENATE("Mortality rates from populations in TB compartment ",VLOOKUP(E139,TB_SET,2)," and HIV compartment ",VLOOKUP(G139,HIV_SET,2)," and gender compartment ",VLOOKUP(H139,G_SET,2)," per year")</f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>CONCATENATE(C139, "_", E139, IF(E139&lt;&gt;"",",",""), F139, IF(F139&lt;&gt;"",",",""),  G139, IF(G139&lt;&gt;"",",",""),  H139, IF(I139&lt;&gt;"","(",""), I139, IF(I139&lt;&gt;"",")",""))</f>
        <v>mu_4,1,1</v>
      </c>
      <c r="K139" s="23">
        <f t="shared" si="2"/>
        <v>2.9282000000000006E-2</v>
      </c>
    </row>
    <row r="140" spans="1:11" ht="48" x14ac:dyDescent="0.2">
      <c r="A140" s="20" t="s">
        <v>190</v>
      </c>
      <c r="B140" s="9" t="str">
        <f>CONCATENATE("Mortality rates from populations in TB compartment ",VLOOKUP(E140,TB_SET,2)," and HIV compartment ",VLOOKUP(G140,HIV_SET,2)," and gender compartment ",VLOOKUP(H140,G_SET,2)," per year")</f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>CONCATENATE(C140, "_", E140, IF(E140&lt;&gt;"",",",""), F140, IF(F140&lt;&gt;"",",",""),  G140, IF(G140&lt;&gt;"",",",""),  H140, IF(I140&lt;&gt;"","(",""), I140, IF(I140&lt;&gt;"",")",""))</f>
        <v>mu_4,1,2</v>
      </c>
      <c r="K140" s="23">
        <f t="shared" si="2"/>
        <v>4.5015365010000023E-2</v>
      </c>
    </row>
    <row r="141" spans="1:11" ht="51" x14ac:dyDescent="0.2">
      <c r="A141" s="20" t="s">
        <v>191</v>
      </c>
      <c r="B141" s="9" t="str">
        <f>CONCATENATE("Mortality rates from populations in TB compartment ",VLOOKUP(E141,TB_SET,2)," and HIV compartment ",VLOOKUP(G141,HIV_SET,2)," and gender compartment ",VLOOKUP(H141,G_SET,2)," per year")</f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>CONCATENATE(C141, "_", E141, IF(E141&lt;&gt;"",",",""), F141, IF(F141&lt;&gt;"",",",""),  G141, IF(G141&lt;&gt;"",",",""),  H141, IF(I141&lt;&gt;"","(",""), I141, IF(I141&lt;&gt;"",")",""))</f>
        <v>mu_4,2,1</v>
      </c>
      <c r="K141" s="23">
        <f t="shared" si="2"/>
        <v>3.2210200000000008E-2</v>
      </c>
    </row>
    <row r="142" spans="1:11" ht="51" x14ac:dyDescent="0.2">
      <c r="A142" s="20" t="s">
        <v>192</v>
      </c>
      <c r="B142" s="9" t="str">
        <f>CONCATENATE("Mortality rates from populations in TB compartment ",VLOOKUP(E142,TB_SET,2)," and HIV compartment ",VLOOKUP(G142,HIV_SET,2)," and gender compartment ",VLOOKUP(H142,G_SET,2)," per year")</f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>CONCATENATE(C142, "_", E142, IF(E142&lt;&gt;"",",",""), F142, IF(F142&lt;&gt;"",",",""),  G142, IF(G142&lt;&gt;"",",",""),  H142, IF(I142&lt;&gt;"","(",""), I142, IF(I142&lt;&gt;"",")",""))</f>
        <v>mu_4,2,2</v>
      </c>
      <c r="K142" s="23">
        <f t="shared" si="2"/>
        <v>4.9516901511000029E-2</v>
      </c>
    </row>
    <row r="143" spans="1:11" ht="51" x14ac:dyDescent="0.2">
      <c r="A143" s="20" t="s">
        <v>193</v>
      </c>
      <c r="B143" s="9" t="str">
        <f>CONCATENATE("Mortality rates from populations in TB compartment ",VLOOKUP(E143,TB_SET,2)," and HIV compartment ",VLOOKUP(G143,HIV_SET,2)," and gender compartment ",VLOOKUP(H143,G_SET,2)," per year")</f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>CONCATENATE(C143, "_", E143, IF(E143&lt;&gt;"",",",""), F143, IF(F143&lt;&gt;"",",",""),  G143, IF(G143&lt;&gt;"",",",""),  H143, IF(I143&lt;&gt;"","(",""), I143, IF(I143&lt;&gt;"",")",""))</f>
        <v>mu_4,3,1</v>
      </c>
      <c r="K143" s="23">
        <f t="shared" si="2"/>
        <v>3.5431220000000013E-2</v>
      </c>
    </row>
    <row r="144" spans="1:11" ht="51" x14ac:dyDescent="0.2">
      <c r="A144" s="20" t="s">
        <v>194</v>
      </c>
      <c r="B144" s="9" t="str">
        <f>CONCATENATE("Mortality rates from populations in TB compartment ",VLOOKUP(E144,TB_SET,2)," and HIV compartment ",VLOOKUP(G144,HIV_SET,2)," and gender compartment ",VLOOKUP(H144,G_SET,2)," per year")</f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>CONCATENATE(C144, "_", E144, IF(E144&lt;&gt;"",",",""), F144, IF(F144&lt;&gt;"",",",""),  G144, IF(G144&lt;&gt;"",",",""),  H144, IF(I144&lt;&gt;"","(",""), I144, IF(I144&lt;&gt;"",")",""))</f>
        <v>mu_4,3,2</v>
      </c>
      <c r="K144" s="23">
        <f t="shared" si="2"/>
        <v>5.4468591662100038E-2</v>
      </c>
    </row>
    <row r="145" spans="1:11" ht="51" x14ac:dyDescent="0.2">
      <c r="A145" s="20" t="s">
        <v>195</v>
      </c>
      <c r="B145" s="9" t="str">
        <f>CONCATENATE("Mortality rates from populations in TB compartment ",VLOOKUP(E145,TB_SET,2)," and HIV compartment ",VLOOKUP(G145,HIV_SET,2)," and gender compartment ",VLOOKUP(H145,G_SET,2)," per year")</f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>CONCATENATE(C145, "_", E145, IF(E145&lt;&gt;"",",",""), F145, IF(F145&lt;&gt;"",",",""),  G145, IF(G145&lt;&gt;"",",",""),  H145, IF(I145&lt;&gt;"","(",""), I145, IF(I145&lt;&gt;"",")",""))</f>
        <v>mu_4,4,1</v>
      </c>
      <c r="K145" s="23">
        <f t="shared" si="2"/>
        <v>3.8974342000000016E-2</v>
      </c>
    </row>
    <row r="146" spans="1:11" ht="51" x14ac:dyDescent="0.2">
      <c r="A146" s="20" t="s">
        <v>196</v>
      </c>
      <c r="B146" s="9" t="str">
        <f>CONCATENATE("Mortality rates from populations in TB compartment ",VLOOKUP(E146,TB_SET,2)," and HIV compartment ",VLOOKUP(G146,HIV_SET,2)," and gender compartment ",VLOOKUP(H146,G_SET,2)," per year")</f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>CONCATENATE(C146, "_", E146, IF(E146&lt;&gt;"",",",""), F146, IF(F146&lt;&gt;"",",",""),  G146, IF(G146&lt;&gt;"",",",""),  H146, IF(I146&lt;&gt;"","(",""), I146, IF(I146&lt;&gt;"",")",""))</f>
        <v>mu_4,4,2</v>
      </c>
      <c r="K146" s="23">
        <f t="shared" si="2"/>
        <v>5.9915450828310048E-2</v>
      </c>
    </row>
    <row r="147" spans="1:11" ht="48" x14ac:dyDescent="0.2">
      <c r="A147" s="20" t="s">
        <v>197</v>
      </c>
      <c r="B147" s="9" t="str">
        <f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>CONCATENATE(C147, "_", E147, IF(E147&lt;&gt;"",",",""), F147, IF(F147&lt;&gt;"",",",""),  G147, IF(G147&lt;&gt;"",",",""),  H147, IF(I147&lt;&gt;"","(",""), I147, IF(I147&lt;&gt;"",")",""))</f>
        <v>mu_5,1,1</v>
      </c>
      <c r="K147" s="23">
        <f>K145*1.05</f>
        <v>4.092305910000002E-2</v>
      </c>
    </row>
    <row r="148" spans="1:11" ht="48" x14ac:dyDescent="0.2">
      <c r="A148" s="20" t="s">
        <v>198</v>
      </c>
      <c r="B148" s="9" t="str">
        <f>CONCATENATE("Mortality rates from populations in TB compartment ",VLOOKUP(E148,TB_SET,2)," and HIV compartment ",VLOOKUP(G148,HIV_SET,2)," and gender compartment ",VLOOKUP(H148,G_SET,2)," per year")</f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>CONCATENATE(C148, "_", E148, IF(E148&lt;&gt;"",",",""), F148, IF(F148&lt;&gt;"",",",""),  G148, IF(G148&lt;&gt;"",",",""),  H148, IF(I148&lt;&gt;"","(",""), I148, IF(I148&lt;&gt;"",")",""))</f>
        <v>mu_5,1,2</v>
      </c>
      <c r="K148" s="23">
        <f>K146*1.05</f>
        <v>6.2911223369725558E-2</v>
      </c>
    </row>
    <row r="149" spans="1:11" ht="51" x14ac:dyDescent="0.2">
      <c r="A149" s="20" t="s">
        <v>199</v>
      </c>
      <c r="B149" s="9" t="str">
        <f>CONCATENATE("Mortality rates from populations in TB compartment ",VLOOKUP(E149,TB_SET,2)," and HIV compartment ",VLOOKUP(G149,HIV_SET,2)," and gender compartment ",VLOOKUP(H149,G_SET,2)," per year")</f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>CONCATENATE(C149, "_", E149, IF(E149&lt;&gt;"",",",""), F149, IF(F149&lt;&gt;"",",",""),  G149, IF(G149&lt;&gt;"",",",""),  H149, IF(I149&lt;&gt;"","(",""), I149, IF(I149&lt;&gt;"",")",""))</f>
        <v>mu_5,2,1</v>
      </c>
      <c r="K149" s="23">
        <f>K147*1.05</f>
        <v>4.2969212055000025E-2</v>
      </c>
    </row>
    <row r="150" spans="1:11" ht="51" x14ac:dyDescent="0.2">
      <c r="A150" s="20" t="s">
        <v>200</v>
      </c>
      <c r="B150" s="9" t="str">
        <f>CONCATENATE("Mortality rates from populations in TB compartment ",VLOOKUP(E150,TB_SET,2)," and HIV compartment ",VLOOKUP(G150,HIV_SET,2)," and gender compartment ",VLOOKUP(H150,G_SET,2)," per year")</f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>CONCATENATE(C150, "_", E150, IF(E150&lt;&gt;"",",",""), F150, IF(F150&lt;&gt;"",",",""),  G150, IF(G150&lt;&gt;"",",",""),  H150, IF(I150&lt;&gt;"","(",""), I150, IF(I150&lt;&gt;"",")",""))</f>
        <v>mu_5,2,2</v>
      </c>
      <c r="K150" s="23">
        <f t="shared" si="2"/>
        <v>6.9202345706698115E-2</v>
      </c>
    </row>
    <row r="151" spans="1:11" ht="51" x14ac:dyDescent="0.2">
      <c r="A151" s="20" t="s">
        <v>201</v>
      </c>
      <c r="B151" s="9" t="str">
        <f>CONCATENATE("Mortality rates from populations in TB compartment ",VLOOKUP(E151,TB_SET,2)," and HIV compartment ",VLOOKUP(G151,HIV_SET,2)," and gender compartment ",VLOOKUP(H151,G_SET,2)," per year")</f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>CONCATENATE(C151, "_", E151, IF(E151&lt;&gt;"",",",""), F151, IF(F151&lt;&gt;"",",",""),  G151, IF(G151&lt;&gt;"",",",""),  H151, IF(I151&lt;&gt;"","(",""), I151, IF(I151&lt;&gt;"",")",""))</f>
        <v>mu_5,3,1</v>
      </c>
      <c r="K151" s="23">
        <f t="shared" si="2"/>
        <v>4.7266133260500033E-2</v>
      </c>
    </row>
    <row r="152" spans="1:11" ht="51" x14ac:dyDescent="0.2">
      <c r="A152" s="20" t="s">
        <v>202</v>
      </c>
      <c r="B152" s="9" t="str">
        <f>CONCATENATE("Mortality rates from populations in TB compartment ",VLOOKUP(E152,TB_SET,2)," and HIV compartment ",VLOOKUP(G152,HIV_SET,2)," and gender compartment ",VLOOKUP(H152,G_SET,2)," per year")</f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>CONCATENATE(C152, "_", E152, IF(E152&lt;&gt;"",",",""), F152, IF(F152&lt;&gt;"",",",""),  G152, IF(G152&lt;&gt;"",",",""),  H152, IF(I152&lt;&gt;"","(",""), I152, IF(I152&lt;&gt;"",")",""))</f>
        <v>mu_5,3,2</v>
      </c>
      <c r="K152" s="23">
        <f t="shared" si="2"/>
        <v>7.6122580277367929E-2</v>
      </c>
    </row>
    <row r="153" spans="1:11" ht="48" x14ac:dyDescent="0.2">
      <c r="A153" s="20" t="s">
        <v>203</v>
      </c>
      <c r="B153" s="9" t="str">
        <f>CONCATENATE("Mortality rates from populations in TB compartment ",VLOOKUP(E153,TB_SET,2)," and HIV compartment ",VLOOKUP(G153,HIV_SET,2)," and gender compartment ",VLOOKUP(H153,G_SET,2)," per year")</f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>CONCATENATE(C153, "_", E153, IF(E153&lt;&gt;"",",",""), F153, IF(F153&lt;&gt;"",",",""),  G153, IF(G153&lt;&gt;"",",",""),  H153, IF(I153&lt;&gt;"","(",""), I153, IF(I153&lt;&gt;"",")",""))</f>
        <v>mu_5,4,1</v>
      </c>
      <c r="K153" s="23">
        <f t="shared" si="2"/>
        <v>5.1992746586550044E-2</v>
      </c>
    </row>
    <row r="154" spans="1:11" ht="48" x14ac:dyDescent="0.2">
      <c r="A154" s="20" t="s">
        <v>204</v>
      </c>
      <c r="B154" s="9" t="str">
        <f>CONCATENATE("Mortality rates from populations in TB compartment ",VLOOKUP(E154,TB_SET,2)," and HIV compartment ",VLOOKUP(G154,HIV_SET,2)," and gender compartment ",VLOOKUP(H154,G_SET,2)," per year")</f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>CONCATENATE(C154, "_", E154, IF(E154&lt;&gt;"",",",""), F154, IF(F154&lt;&gt;"",",",""),  G154, IF(G154&lt;&gt;"",",",""),  H154, IF(I154&lt;&gt;"","(",""), I154, IF(I154&lt;&gt;"",")",""))</f>
        <v>mu_5,4,2</v>
      </c>
      <c r="K154" s="23">
        <f t="shared" si="2"/>
        <v>8.3734838305104725E-2</v>
      </c>
    </row>
    <row r="155" spans="1:11" ht="48" x14ac:dyDescent="0.2">
      <c r="A155" s="20" t="s">
        <v>205</v>
      </c>
      <c r="B155" s="9" t="str">
        <f>CONCATENATE("Mortality rates from populations in TB compartment ",VLOOKUP(E155,TB_SET,2)," and HIV compartment ",VLOOKUP(G155,HIV_SET,2)," and gender compartment ",VLOOKUP(H155,G_SET,2)," per year")</f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>CONCATENATE(C155, "_", E155, IF(E155&lt;&gt;"",",",""), F155, IF(F155&lt;&gt;"",",",""),  G155, IF(G155&lt;&gt;"",",",""),  H155, IF(I155&lt;&gt;"","(",""), I155, IF(I155&lt;&gt;"",")",""))</f>
        <v>mu_6,1,1</v>
      </c>
      <c r="K155" s="23">
        <f>K153*1.3</f>
        <v>6.7590570562515065E-2</v>
      </c>
    </row>
    <row r="156" spans="1:11" ht="48" x14ac:dyDescent="0.2">
      <c r="A156" s="20" t="s">
        <v>206</v>
      </c>
      <c r="B156" s="9" t="str">
        <f>CONCATENATE("Mortality rates from populations in TB compartment ",VLOOKUP(E156,TB_SET,2)," and HIV compartment ",VLOOKUP(G156,HIV_SET,2)," and gender compartment ",VLOOKUP(H156,G_SET,2)," per year")</f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>CONCATENATE(C156, "_", E156, IF(E156&lt;&gt;"",",",""), F156, IF(F156&lt;&gt;"",",",""),  G156, IF(G156&lt;&gt;"",",",""),  H156, IF(I156&lt;&gt;"","(",""), I156, IF(I156&lt;&gt;"",")",""))</f>
        <v>mu_6,1,2</v>
      </c>
      <c r="K156" s="23">
        <f t="shared" ref="K156:K162" si="3">K154*1.3</f>
        <v>0.10885528979663614</v>
      </c>
    </row>
    <row r="157" spans="1:11" ht="51" x14ac:dyDescent="0.2">
      <c r="A157" s="20" t="s">
        <v>207</v>
      </c>
      <c r="B157" s="9" t="str">
        <f>CONCATENATE("Mortality rates from populations in TB compartment ",VLOOKUP(E157,TB_SET,2)," and HIV compartment ",VLOOKUP(G157,HIV_SET,2)," and gender compartment ",VLOOKUP(H157,G_SET,2)," per year")</f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>CONCATENATE(C157, "_", E157, IF(E157&lt;&gt;"",",",""), F157, IF(F157&lt;&gt;"",",",""),  G157, IF(G157&lt;&gt;"",",",""),  H157, IF(I157&lt;&gt;"","(",""), I157, IF(I157&lt;&gt;"",")",""))</f>
        <v>mu_6,2,1</v>
      </c>
      <c r="K157" s="23">
        <f t="shared" si="3"/>
        <v>8.7867741731269586E-2</v>
      </c>
    </row>
    <row r="158" spans="1:11" ht="51" x14ac:dyDescent="0.2">
      <c r="A158" s="20" t="s">
        <v>208</v>
      </c>
      <c r="B158" s="9" t="str">
        <f>CONCATENATE("Mortality rates from populations in TB compartment ",VLOOKUP(E158,TB_SET,2)," and HIV compartment ",VLOOKUP(G158,HIV_SET,2)," and gender compartment ",VLOOKUP(H158,G_SET,2)," per year")</f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>CONCATENATE(C158, "_", E158, IF(E158&lt;&gt;"",",",""), F158, IF(F158&lt;&gt;"",",",""),  G158, IF(G158&lt;&gt;"",",",""),  H158, IF(I158&lt;&gt;"","(",""), I158, IF(I158&lt;&gt;"",")",""))</f>
        <v>mu_6,2,2</v>
      </c>
      <c r="K158" s="23">
        <f t="shared" si="3"/>
        <v>0.14151187673562698</v>
      </c>
    </row>
    <row r="159" spans="1:11" ht="51" x14ac:dyDescent="0.2">
      <c r="A159" s="20" t="s">
        <v>209</v>
      </c>
      <c r="B159" s="9" t="str">
        <f>CONCATENATE("Mortality rates from populations in TB compartment ",VLOOKUP(E159,TB_SET,2)," and HIV compartment ",VLOOKUP(G159,HIV_SET,2)," and gender compartment ",VLOOKUP(H159,G_SET,2)," per year")</f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>CONCATENATE(C159, "_", E159, IF(E159&lt;&gt;"",",",""), F159, IF(F159&lt;&gt;"",",",""),  G159, IF(G159&lt;&gt;"",",",""),  H159, IF(I159&lt;&gt;"","(",""), I159, IF(I159&lt;&gt;"",")",""))</f>
        <v>mu_6,3,1</v>
      </c>
      <c r="K159" s="23">
        <f t="shared" si="3"/>
        <v>0.11422806425065046</v>
      </c>
    </row>
    <row r="160" spans="1:11" ht="51" x14ac:dyDescent="0.2">
      <c r="A160" s="20" t="s">
        <v>210</v>
      </c>
      <c r="B160" s="9" t="str">
        <f>CONCATENATE("Mortality rates from populations in TB compartment ",VLOOKUP(E160,TB_SET,2)," and HIV compartment ",VLOOKUP(G160,HIV_SET,2)," and gender compartment ",VLOOKUP(H160,G_SET,2)," per year")</f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>CONCATENATE(C160, "_", E160, IF(E160&lt;&gt;"",",",""), F160, IF(F160&lt;&gt;"",",",""),  G160, IF(G160&lt;&gt;"",",",""),  H160, IF(I160&lt;&gt;"","(",""), I160, IF(I160&lt;&gt;"",")",""))</f>
        <v>mu_6,3,2</v>
      </c>
      <c r="K160" s="23">
        <f t="shared" si="3"/>
        <v>0.18396543975631507</v>
      </c>
    </row>
    <row r="161" spans="1:11" ht="48" x14ac:dyDescent="0.2">
      <c r="A161" s="20" t="s">
        <v>211</v>
      </c>
      <c r="B161" s="9" t="str">
        <f>CONCATENATE("Mortality rates from populations in TB compartment ",VLOOKUP(E161,TB_SET,2)," and HIV compartment ",VLOOKUP(G161,HIV_SET,2)," and gender compartment ",VLOOKUP(H161,G_SET,2)," per year")</f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>CONCATENATE(C161, "_", E161, IF(E161&lt;&gt;"",",",""), F161, IF(F161&lt;&gt;"",",",""),  G161, IF(G161&lt;&gt;"",",",""),  H161, IF(I161&lt;&gt;"","(",""), I161, IF(I161&lt;&gt;"",")",""))</f>
        <v>mu_6,4,1</v>
      </c>
      <c r="K161" s="23">
        <f t="shared" si="3"/>
        <v>0.1484964835258456</v>
      </c>
    </row>
    <row r="162" spans="1:11" ht="48" x14ac:dyDescent="0.2">
      <c r="A162" s="20" t="s">
        <v>212</v>
      </c>
      <c r="B162" s="9" t="str">
        <f>CONCATENATE("Mortality rates from populations in TB compartment ",VLOOKUP(E162,TB_SET,2)," and HIV compartment ",VLOOKUP(G162,HIV_SET,2)," and gender compartment ",VLOOKUP(H162,G_SET,2)," per year")</f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>CONCATENATE(C162, "_", E162, IF(E162&lt;&gt;"",",",""), F162, IF(F162&lt;&gt;"",",",""),  G162, IF(G162&lt;&gt;"",",",""),  H162, IF(I162&lt;&gt;"","(",""), I162, IF(I162&lt;&gt;"",")",""))</f>
        <v>mu_6,4,2</v>
      </c>
      <c r="K162" s="23">
        <f t="shared" si="3"/>
        <v>0.2391550716832096</v>
      </c>
    </row>
    <row r="163" spans="1:11" ht="48" x14ac:dyDescent="0.2">
      <c r="A163" s="20" t="s">
        <v>213</v>
      </c>
      <c r="B163" s="9" t="str">
        <f>CONCATENATE("Mortality rates from populations in TB compartment ",VLOOKUP(E163,TB_SET,2)," and HIV compartment ",VLOOKUP(G163,HIV_SET,2)," and gender compartment ",VLOOKUP(H163,G_SET,2)," per year")</f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>CONCATENATE(C163, "_", E163, IF(E163&lt;&gt;"",",",""), F163, IF(F163&lt;&gt;"",",",""),  G163, IF(G163&lt;&gt;"",",",""),  H163, IF(I163&lt;&gt;"","(",""), I163, IF(I163&lt;&gt;"",")",""))</f>
        <v>mu_7,1,1</v>
      </c>
      <c r="K163" s="23">
        <f>K161*0.8</f>
        <v>0.11879718682067648</v>
      </c>
    </row>
    <row r="164" spans="1:11" ht="48" x14ac:dyDescent="0.2">
      <c r="A164" s="20" t="s">
        <v>214</v>
      </c>
      <c r="B164" s="9" t="str">
        <f>CONCATENATE("Mortality rates from populations in TB compartment ",VLOOKUP(E164,TB_SET,2)," and HIV compartment ",VLOOKUP(G164,HIV_SET,2)," and gender compartment ",VLOOKUP(H164,G_SET,2)," per year")</f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>CONCATENATE(C164, "_", E164, IF(E164&lt;&gt;"",",",""), F164, IF(F164&lt;&gt;"",",",""),  G164, IF(G164&lt;&gt;"",",",""),  H164, IF(I164&lt;&gt;"","(",""), I164, IF(I164&lt;&gt;"",")",""))</f>
        <v>mu_7,1,2</v>
      </c>
      <c r="K164" s="23">
        <f t="shared" ref="K164:K170" si="4">K162*0.8</f>
        <v>0.19132405734656768</v>
      </c>
    </row>
    <row r="165" spans="1:11" ht="51" x14ac:dyDescent="0.2">
      <c r="A165" s="20" t="s">
        <v>215</v>
      </c>
      <c r="B165" s="9" t="str">
        <f>CONCATENATE("Mortality rates from populations in TB compartment ",VLOOKUP(E165,TB_SET,2)," and HIV compartment ",VLOOKUP(G165,HIV_SET,2)," and gender compartment ",VLOOKUP(H165,G_SET,2)," per year")</f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>CONCATENATE(C165, "_", E165, IF(E165&lt;&gt;"",",",""), F165, IF(F165&lt;&gt;"",",",""),  G165, IF(G165&lt;&gt;"",",",""),  H165, IF(I165&lt;&gt;"","(",""), I165, IF(I165&lt;&gt;"",")",""))</f>
        <v>mu_7,2,1</v>
      </c>
      <c r="K165" s="23">
        <f t="shared" si="4"/>
        <v>9.5037749456541198E-2</v>
      </c>
    </row>
    <row r="166" spans="1:11" ht="51" x14ac:dyDescent="0.2">
      <c r="A166" s="20" t="s">
        <v>216</v>
      </c>
      <c r="B166" s="9" t="str">
        <f>CONCATENATE("Mortality rates from populations in TB compartment ",VLOOKUP(E166,TB_SET,2)," and HIV compartment ",VLOOKUP(G166,HIV_SET,2)," and gender compartment ",VLOOKUP(H166,G_SET,2)," per year")</f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>CONCATENATE(C166, "_", E166, IF(E166&lt;&gt;"",",",""), F166, IF(F166&lt;&gt;"",",",""),  G166, IF(G166&lt;&gt;"",",",""),  H166, IF(I166&lt;&gt;"","(",""), I166, IF(I166&lt;&gt;"",")",""))</f>
        <v>mu_7,2,2</v>
      </c>
      <c r="K166" s="23">
        <f t="shared" si="4"/>
        <v>0.15305924587725417</v>
      </c>
    </row>
    <row r="167" spans="1:11" ht="51" x14ac:dyDescent="0.2">
      <c r="A167" s="20" t="s">
        <v>217</v>
      </c>
      <c r="B167" s="9" t="str">
        <f>CONCATENATE("Mortality rates from populations in TB compartment ",VLOOKUP(E167,TB_SET,2)," and HIV compartment ",VLOOKUP(G167,HIV_SET,2)," and gender compartment ",VLOOKUP(H167,G_SET,2)," per year")</f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>CONCATENATE(C167, "_", E167, IF(E167&lt;&gt;"",",",""), F167, IF(F167&lt;&gt;"",",",""),  G167, IF(G167&lt;&gt;"",",",""),  H167, IF(I167&lt;&gt;"","(",""), I167, IF(I167&lt;&gt;"",")",""))</f>
        <v>mu_7,3,1</v>
      </c>
      <c r="K167" s="23">
        <f t="shared" si="4"/>
        <v>7.6030199565232964E-2</v>
      </c>
    </row>
    <row r="168" spans="1:11" ht="51" x14ac:dyDescent="0.2">
      <c r="A168" s="20" t="s">
        <v>218</v>
      </c>
      <c r="B168" s="9" t="str">
        <f>CONCATENATE("Mortality rates from populations in TB compartment ",VLOOKUP(E168,TB_SET,2)," and HIV compartment ",VLOOKUP(G168,HIV_SET,2)," and gender compartment ",VLOOKUP(H168,G_SET,2)," per year")</f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>CONCATENATE(C168, "_", E168, IF(E168&lt;&gt;"",",",""), F168, IF(F168&lt;&gt;"",",",""),  G168, IF(G168&lt;&gt;"",",",""),  H168, IF(I168&lt;&gt;"","(",""), I168, IF(I168&lt;&gt;"",")",""))</f>
        <v>mu_7,3,2</v>
      </c>
      <c r="K168" s="23">
        <f t="shared" si="4"/>
        <v>0.12244739670180334</v>
      </c>
    </row>
    <row r="169" spans="1:11" ht="48" x14ac:dyDescent="0.2">
      <c r="A169" s="20" t="s">
        <v>219</v>
      </c>
      <c r="B169" s="9" t="str">
        <f>CONCATENATE("Mortality rates from populations in TB compartment ",VLOOKUP(E169,TB_SET,2)," and HIV compartment ",VLOOKUP(G169,HIV_SET,2)," and gender compartment ",VLOOKUP(H169,G_SET,2)," per year")</f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>CONCATENATE(C169, "_", E169, IF(E169&lt;&gt;"",",",""), F169, IF(F169&lt;&gt;"",",",""),  G169, IF(G169&lt;&gt;"",",",""),  H169, IF(I169&lt;&gt;"","(",""), I169, IF(I169&lt;&gt;"",")",""))</f>
        <v>mu_7,4,1</v>
      </c>
      <c r="K169" s="23">
        <f t="shared" si="4"/>
        <v>6.0824159652186377E-2</v>
      </c>
    </row>
    <row r="170" spans="1:11" ht="48" x14ac:dyDescent="0.2">
      <c r="A170" s="20" t="s">
        <v>220</v>
      </c>
      <c r="B170" s="9" t="str">
        <f>CONCATENATE("Mortality rates from populations in TB compartment ",VLOOKUP(E170,TB_SET,2)," and HIV compartment ",VLOOKUP(G170,HIV_SET,2)," and gender compartment ",VLOOKUP(H170,G_SET,2)," per year")</f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>CONCATENATE(C170, "_", E170, IF(E170&lt;&gt;"",",",""), F170, IF(F170&lt;&gt;"",",",""),  G170, IF(G170&lt;&gt;"",",",""),  H170, IF(I170&lt;&gt;"","(",""), I170, IF(I170&lt;&gt;"",")",""))</f>
        <v>mu_7,4,2</v>
      </c>
      <c r="K170" s="23">
        <f t="shared" si="4"/>
        <v>9.7957917361442673E-2</v>
      </c>
    </row>
    <row r="171" spans="1:11" ht="48" x14ac:dyDescent="0.2">
      <c r="A171" s="20" t="s">
        <v>221</v>
      </c>
      <c r="B171" s="9" t="str">
        <f>CONCATENATE("Mortality rates from populations in TB compartment ",VLOOKUP(E171,TB_SET,2)," and HIV compartment ",VLOOKUP(G171,HIV_SET,2)," and gender compartment ",VLOOKUP(H171,G_SET,2)," per year")</f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>CONCATENATE(C171, "_", E171, IF(E171&lt;&gt;"",",",""), F171, IF(F171&lt;&gt;"",",",""),  G171, IF(G171&lt;&gt;"",",",""),  H171, IF(I171&lt;&gt;"","(",""), I171, IF(I171&lt;&gt;"",")",""))</f>
        <v>mu_8,1,1</v>
      </c>
      <c r="K171" s="23">
        <f>K169*0.7</f>
        <v>4.2576911756530458E-2</v>
      </c>
    </row>
    <row r="172" spans="1:11" ht="48" x14ac:dyDescent="0.2">
      <c r="A172" s="20" t="s">
        <v>222</v>
      </c>
      <c r="B172" s="9" t="str">
        <f>CONCATENATE("Mortality rates from populations in TB compartment ",VLOOKUP(E172,TB_SET,2)," and HIV compartment ",VLOOKUP(G172,HIV_SET,2)," and gender compartment ",VLOOKUP(H172,G_SET,2)," per year")</f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>CONCATENATE(C172, "_", E172, IF(E172&lt;&gt;"",",",""), F172, IF(F172&lt;&gt;"",",",""),  G172, IF(G172&lt;&gt;"",",",""),  H172, IF(I172&lt;&gt;"","(",""), I172, IF(I172&lt;&gt;"",")",""))</f>
        <v>mu_8,1,2</v>
      </c>
      <c r="K172" s="23">
        <f t="shared" ref="K172:K178" si="5">K170*0.7</f>
        <v>6.8570542153009867E-2</v>
      </c>
    </row>
    <row r="173" spans="1:11" ht="51" x14ac:dyDescent="0.2">
      <c r="A173" s="20" t="s">
        <v>223</v>
      </c>
      <c r="B173" s="9" t="str">
        <f>CONCATENATE("Mortality rates from populations in TB compartment ",VLOOKUP(E173,TB_SET,2)," and HIV compartment ",VLOOKUP(G173,HIV_SET,2)," and gender compartment ",VLOOKUP(H173,G_SET,2)," per year")</f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>CONCATENATE(C173, "_", E173, IF(E173&lt;&gt;"",",",""), F173, IF(F173&lt;&gt;"",",",""),  G173, IF(G173&lt;&gt;"",",",""),  H173, IF(I173&lt;&gt;"","(",""), I173, IF(I173&lt;&gt;"",")",""))</f>
        <v>mu_8,2,1</v>
      </c>
      <c r="K173" s="23">
        <f t="shared" si="5"/>
        <v>2.9803838229571319E-2</v>
      </c>
    </row>
    <row r="174" spans="1:11" ht="51" x14ac:dyDescent="0.2">
      <c r="A174" s="20" t="s">
        <v>224</v>
      </c>
      <c r="B174" s="9" t="str">
        <f>CONCATENATE("Mortality rates from populations in TB compartment ",VLOOKUP(E174,TB_SET,2)," and HIV compartment ",VLOOKUP(G174,HIV_SET,2)," and gender compartment ",VLOOKUP(H174,G_SET,2)," per year")</f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>CONCATENATE(C174, "_", E174, IF(E174&lt;&gt;"",",",""), F174, IF(F174&lt;&gt;"",",",""),  G174, IF(G174&lt;&gt;"",",",""),  H174, IF(I174&lt;&gt;"","(",""), I174, IF(I174&lt;&gt;"",")",""))</f>
        <v>mu_8,2,2</v>
      </c>
      <c r="K174" s="23">
        <f t="shared" si="5"/>
        <v>4.7999379507106907E-2</v>
      </c>
    </row>
    <row r="175" spans="1:11" ht="51" x14ac:dyDescent="0.2">
      <c r="A175" s="20" t="s">
        <v>225</v>
      </c>
      <c r="B175" s="9" t="str">
        <f>CONCATENATE("Mortality rates from populations in TB compartment ",VLOOKUP(E175,TB_SET,2)," and HIV compartment ",VLOOKUP(G175,HIV_SET,2)," and gender compartment ",VLOOKUP(H175,G_SET,2)," per year")</f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>CONCATENATE(C175, "_", E175, IF(E175&lt;&gt;"",",",""), F175, IF(F175&lt;&gt;"",",",""),  G175, IF(G175&lt;&gt;"",",",""),  H175, IF(I175&lt;&gt;"","(",""), I175, IF(I175&lt;&gt;"",")",""))</f>
        <v>mu_8,3,1</v>
      </c>
      <c r="K175" s="23">
        <f t="shared" si="5"/>
        <v>2.0862686760699922E-2</v>
      </c>
    </row>
    <row r="176" spans="1:11" ht="51" x14ac:dyDescent="0.2">
      <c r="A176" s="20" t="s">
        <v>226</v>
      </c>
      <c r="B176" s="9" t="str">
        <f>CONCATENATE("Mortality rates from populations in TB compartment ",VLOOKUP(E176,TB_SET,2)," and HIV compartment ",VLOOKUP(G176,HIV_SET,2)," and gender compartment ",VLOOKUP(H176,G_SET,2)," per year")</f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>CONCATENATE(C176, "_", E176, IF(E176&lt;&gt;"",",",""), F176, IF(F176&lt;&gt;"",",",""),  G176, IF(G176&lt;&gt;"",",",""),  H176, IF(I176&lt;&gt;"","(",""), I176, IF(I176&lt;&gt;"",")",""))</f>
        <v>mu_8,3,2</v>
      </c>
      <c r="K176" s="23">
        <f t="shared" si="5"/>
        <v>3.3599565654974829E-2</v>
      </c>
    </row>
    <row r="177" spans="1:11" ht="48" x14ac:dyDescent="0.2">
      <c r="A177" s="20" t="s">
        <v>227</v>
      </c>
      <c r="B177" s="9" t="str">
        <f>CONCATENATE("Mortality rates from populations in TB compartment ",VLOOKUP(E177,TB_SET,2)," and HIV compartment ",VLOOKUP(G177,HIV_SET,2)," and gender compartment ",VLOOKUP(H177,G_SET,2)," per year")</f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>CONCATENATE(C177, "_", E177, IF(E177&lt;&gt;"",",",""), F177, IF(F177&lt;&gt;"",",",""),  G177, IF(G177&lt;&gt;"",",",""),  H177, IF(I177&lt;&gt;"","(",""), I177, IF(I177&lt;&gt;"",")",""))</f>
        <v>mu_8,4,1</v>
      </c>
      <c r="K177" s="23">
        <f t="shared" si="5"/>
        <v>1.4603880732489943E-2</v>
      </c>
    </row>
    <row r="178" spans="1:11" ht="48" x14ac:dyDescent="0.2">
      <c r="A178" s="20" t="s">
        <v>228</v>
      </c>
      <c r="B178" s="9" t="str">
        <f>CONCATENATE("Mortality rates from populations in TB compartment ",VLOOKUP(E178,TB_SET,2)," and HIV compartment ",VLOOKUP(G178,HIV_SET,2)," and gender compartment ",VLOOKUP(H178,G_SET,2)," per year")</f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>CONCATENATE(C178, "_", E178, IF(E178&lt;&gt;"",",",""), F178, IF(F178&lt;&gt;"",",",""),  G178, IF(G178&lt;&gt;"",",",""),  H178, IF(I178&lt;&gt;"","(",""), I178, IF(I178&lt;&gt;"",")",""))</f>
        <v>mu_8,4,2</v>
      </c>
      <c r="K178" s="23">
        <f t="shared" si="5"/>
        <v>2.351969595848238E-2</v>
      </c>
    </row>
    <row r="179" spans="1:11" ht="34" x14ac:dyDescent="0.2">
      <c r="A179" s="20" t="s">
        <v>229</v>
      </c>
      <c r="B179" s="9" t="str">
        <f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>CONCATENATE(C179, "_", E179, IF(E179&lt;&gt;"",",",""), F179, IF(F179&lt;&gt;"",",",""),  G179, IF(G179&lt;&gt;"",",",""),  H179, IF(I179&lt;&gt;"","(",""), I179, IF(I179&lt;&gt;"",")",""))</f>
        <v>rho_1,1,1</v>
      </c>
      <c r="K179" s="23">
        <v>0.02</v>
      </c>
    </row>
    <row r="180" spans="1:11" ht="34" x14ac:dyDescent="0.2">
      <c r="A180" s="20" t="s">
        <v>229</v>
      </c>
      <c r="B180" s="9" t="str">
        <f>CONCATENATE("Birth rate into HIV compartment ", VLOOKUP(G180, HIV_SET, 2), " and gender compartment ", VLOOKUP(H180, G_SET, 2), ", per year")</f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>CONCATENATE(C180, "_", E180, IF(E180&lt;&gt;"",",",""), F180, IF(F180&lt;&gt;"",",",""),  G180, IF(G180&lt;&gt;"",",",""),  H180, IF(I180&lt;&gt;"","(",""), I180, IF(I180&lt;&gt;"",")",""))</f>
        <v>rho_3,1,1</v>
      </c>
      <c r="K180" s="23">
        <v>0.01</v>
      </c>
    </row>
    <row r="181" spans="1:11" ht="34" x14ac:dyDescent="0.2">
      <c r="A181" s="20" t="s">
        <v>229</v>
      </c>
      <c r="B181" s="9" t="str">
        <f>CONCATENATE("Birth rate into HIV compartment ", VLOOKUP(G181, HIV_SET, 2), " and gender compartment ", VLOOKUP(H181, G_SET, 2), ", per year")</f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>CONCATENATE(C181, "_", E181, IF(E181&lt;&gt;"",",",""), F181, IF(F181&lt;&gt;"",",",""),  G181, IF(G181&lt;&gt;"",",",""),  H181, IF(I181&lt;&gt;"","(",""), I181, IF(I181&lt;&gt;"",")",""))</f>
        <v>rho_4,1,1</v>
      </c>
      <c r="K181" s="23">
        <v>0.01</v>
      </c>
    </row>
    <row r="182" spans="1:11" ht="34" x14ac:dyDescent="0.2">
      <c r="A182" s="20" t="s">
        <v>229</v>
      </c>
      <c r="B182" s="9" t="str">
        <f>CONCATENATE("Birth rate into HIV compartment ", VLOOKUP(G182, HIV_SET, 2), " and gender compartment ", VLOOKUP(H182, G_SET, 2), ", per year")</f>
        <v>Birth rate into HIV compartment  HIV-negative and gender compartment Male, per year</v>
      </c>
      <c r="C182" s="8" t="s">
        <v>230</v>
      </c>
      <c r="D182" s="8" t="s">
        <v>165</v>
      </c>
      <c r="E182" s="8">
        <v>5</v>
      </c>
      <c r="G182" s="9">
        <v>1</v>
      </c>
      <c r="H182" s="9">
        <v>1</v>
      </c>
      <c r="J182" s="9" t="str">
        <f>CONCATENATE(C182, "_", E182, IF(E182&lt;&gt;"",",",""), F182, IF(F182&lt;&gt;"",",",""),  G182, IF(G182&lt;&gt;"",",",""),  H182, IF(I182&lt;&gt;"","(",""), I182, IF(I182&lt;&gt;"",")",""))</f>
        <v>rho_5,1,1</v>
      </c>
      <c r="K182" s="23">
        <v>5.0000000000000001E-3</v>
      </c>
    </row>
    <row r="183" spans="1:11" ht="34" x14ac:dyDescent="0.2">
      <c r="A183" s="20" t="s">
        <v>231</v>
      </c>
      <c r="B183" s="9" t="str">
        <f>CONCATENATE("Birth rate into HIV compartment ", VLOOKUP(G183, HIV_SET, 2), " and gender compartment ", VLOOKUP(H183, G_SET, 2), ", per year")</f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>CONCATENATE(C183, "_", E183, IF(E183&lt;&gt;"",",",""), F183, IF(F183&lt;&gt;"",",",""),  G183, IF(G183&lt;&gt;"",",",""),  H183, IF(I183&lt;&gt;"","(",""), I183, IF(I183&lt;&gt;"",")",""))</f>
        <v>rho_1,2,1</v>
      </c>
      <c r="K183" s="23">
        <f>K179*0.01</f>
        <v>2.0000000000000001E-4</v>
      </c>
    </row>
    <row r="184" spans="1:11" ht="34" x14ac:dyDescent="0.2">
      <c r="A184" s="20" t="s">
        <v>231</v>
      </c>
      <c r="B184" s="9" t="str">
        <f>CONCATENATE("Birth rate into HIV compartment ", VLOOKUP(G184, HIV_SET, 2), " and gender compartment ", VLOOKUP(H184, G_SET, 2), ", per year")</f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>CONCATENATE(C184, "_", E184, IF(E184&lt;&gt;"",",",""), F184, IF(F184&lt;&gt;"",",",""),  G184, IF(G184&lt;&gt;"",",",""),  H184, IF(I184&lt;&gt;"","(",""), I184, IF(I184&lt;&gt;"",")",""))</f>
        <v>rho_3,2,1</v>
      </c>
      <c r="K184" s="23">
        <f t="shared" ref="K184:K186" si="6">K180*0.01</f>
        <v>1E-4</v>
      </c>
    </row>
    <row r="185" spans="1:11" ht="34" x14ac:dyDescent="0.2">
      <c r="A185" s="20" t="s">
        <v>231</v>
      </c>
      <c r="B185" s="9" t="str">
        <f>CONCATENATE("Birth rate into HIV compartment ", VLOOKUP(G185, HIV_SET, 2), " and gender compartment ", VLOOKUP(H185, G_SET, 2), ", per year")</f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>CONCATENATE(C185, "_", E185, IF(E185&lt;&gt;"",",",""), F185, IF(F185&lt;&gt;"",",",""),  G185, IF(G185&lt;&gt;"",",",""),  H185, IF(I185&lt;&gt;"","(",""), I185, IF(I185&lt;&gt;"",")",""))</f>
        <v>rho_4,2,1</v>
      </c>
      <c r="K185" s="23">
        <f t="shared" si="6"/>
        <v>1E-4</v>
      </c>
    </row>
    <row r="186" spans="1:11" ht="34" x14ac:dyDescent="0.2">
      <c r="A186" s="20" t="s">
        <v>231</v>
      </c>
      <c r="B186" s="9" t="str">
        <f>CONCATENATE("Birth rate into HIV compartment ", VLOOKUP(G186, HIV_SET, 2), " and gender compartment ", VLOOKUP(H186, G_SET, 2), ", per year")</f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5</v>
      </c>
      <c r="G186" s="9">
        <v>2</v>
      </c>
      <c r="H186" s="9">
        <v>1</v>
      </c>
      <c r="J186" s="9" t="str">
        <f>CONCATENATE(C186, "_", E186, IF(E186&lt;&gt;"",",",""), F186, IF(F186&lt;&gt;"",",",""),  G186, IF(G186&lt;&gt;"",",",""),  H186, IF(I186&lt;&gt;"","(",""), I186, IF(I186&lt;&gt;"",")",""))</f>
        <v>rho_5,2,1</v>
      </c>
      <c r="K186" s="23">
        <f t="shared" si="6"/>
        <v>5.0000000000000002E-5</v>
      </c>
    </row>
    <row r="187" spans="1:11" ht="34" x14ac:dyDescent="0.2">
      <c r="A187" s="20" t="s">
        <v>232</v>
      </c>
      <c r="B187" s="9" t="str">
        <f>CONCATENATE("Birth rate into HIV compartment ", VLOOKUP(G187, HIV_SET, 2), " and gender compartment ", VLOOKUP(H187, G_SET, 2), ", per year")</f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>CONCATENATE(C187, "_", E187, IF(E187&lt;&gt;"",",",""), F187, IF(F187&lt;&gt;"",",",""),  G187, IF(G187&lt;&gt;"",",",""),  H187, IF(I187&lt;&gt;"","(",""), I187, IF(I187&lt;&gt;"",")",""))</f>
        <v>rho_1,1,2</v>
      </c>
      <c r="K187" s="23">
        <f>K179*0.95</f>
        <v>1.9E-2</v>
      </c>
    </row>
    <row r="188" spans="1:11" ht="34" x14ac:dyDescent="0.2">
      <c r="A188" s="20" t="s">
        <v>232</v>
      </c>
      <c r="B188" s="9" t="str">
        <f>CONCATENATE("Birth rate into HIV compartment ", VLOOKUP(G188, HIV_SET, 2), " and gender compartment ", VLOOKUP(H188, G_SET, 2), ", per year")</f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>CONCATENATE(C188, "_", E188, IF(E188&lt;&gt;"",",",""), F188, IF(F188&lt;&gt;"",",",""),  G188, IF(G188&lt;&gt;"",",",""),  H188, IF(I188&lt;&gt;"","(",""), I188, IF(I188&lt;&gt;"",")",""))</f>
        <v>rho_3,1,2</v>
      </c>
      <c r="K188" s="23">
        <f t="shared" ref="K188:K194" si="7">K180*0.95</f>
        <v>9.4999999999999998E-3</v>
      </c>
    </row>
    <row r="189" spans="1:11" ht="34" x14ac:dyDescent="0.2">
      <c r="A189" s="20" t="s">
        <v>232</v>
      </c>
      <c r="B189" s="9" t="str">
        <f>CONCATENATE("Birth rate into HIV compartment ", VLOOKUP(G189, HIV_SET, 2), " and gender compartment ", VLOOKUP(H189, G_SET, 2), ", per year")</f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>CONCATENATE(C189, "_", E189, IF(E189&lt;&gt;"",",",""), F189, IF(F189&lt;&gt;"",",",""),  G189, IF(G189&lt;&gt;"",",",""),  H189, IF(I189&lt;&gt;"","(",""), I189, IF(I189&lt;&gt;"",")",""))</f>
        <v>rho_4,1,2</v>
      </c>
      <c r="K189" s="23">
        <f t="shared" si="7"/>
        <v>9.4999999999999998E-3</v>
      </c>
    </row>
    <row r="190" spans="1:11" ht="34" x14ac:dyDescent="0.2">
      <c r="A190" s="20" t="s">
        <v>232</v>
      </c>
      <c r="B190" s="9" t="str">
        <f>CONCATENATE("Birth rate into HIV compartment ", VLOOKUP(G190, HIV_SET, 2), " and gender compartment ", VLOOKUP(H190, G_SET, 2), ", per year")</f>
        <v>Birth rate into HIV compartment  HIV-negative and gender compartment Female, per year</v>
      </c>
      <c r="C190" s="8" t="s">
        <v>230</v>
      </c>
      <c r="D190" s="8" t="s">
        <v>165</v>
      </c>
      <c r="E190" s="8">
        <v>5</v>
      </c>
      <c r="G190" s="9">
        <v>1</v>
      </c>
      <c r="H190" s="9">
        <v>2</v>
      </c>
      <c r="J190" s="9" t="str">
        <f>CONCATENATE(C190, "_", E190, IF(E190&lt;&gt;"",",",""), F190, IF(F190&lt;&gt;"",",",""),  G190, IF(G190&lt;&gt;"",",",""),  H190, IF(I190&lt;&gt;"","(",""), I190, IF(I190&lt;&gt;"",")",""))</f>
        <v>rho_5,1,2</v>
      </c>
      <c r="K190" s="23">
        <f t="shared" si="7"/>
        <v>4.7499999999999999E-3</v>
      </c>
    </row>
    <row r="191" spans="1:11" ht="34" x14ac:dyDescent="0.2">
      <c r="A191" s="20" t="s">
        <v>233</v>
      </c>
      <c r="B191" s="9" t="str">
        <f>CONCATENATE("Birth rate into HIV compartment ", VLOOKUP(G191, HIV_SET, 2), " and gender compartment ", VLOOKUP(H191, G_SET, 2), ", per year")</f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>CONCATENATE(C191, "_", E191, IF(E191&lt;&gt;"",",",""), F191, IF(F191&lt;&gt;"",",",""),  G191, IF(G191&lt;&gt;"",",",""),  H191, IF(I191&lt;&gt;"","(",""), I191, IF(I191&lt;&gt;"",")",""))</f>
        <v>rho_1,2,2</v>
      </c>
      <c r="K191" s="23">
        <f t="shared" si="7"/>
        <v>1.9000000000000001E-4</v>
      </c>
    </row>
    <row r="192" spans="1:11" ht="34" x14ac:dyDescent="0.2">
      <c r="A192" s="20" t="s">
        <v>233</v>
      </c>
      <c r="B192" s="9" t="str">
        <f>CONCATENATE("Birth rate into HIV compartment ", VLOOKUP(G192, HIV_SET, 2), " and gender compartment ", VLOOKUP(H192, G_SET, 2), ", per year")</f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>CONCATENATE(C192, "_", E192, IF(E192&lt;&gt;"",",",""), F192, IF(F192&lt;&gt;"",",",""),  G192, IF(G192&lt;&gt;"",",",""),  H192, IF(I192&lt;&gt;"","(",""), I192, IF(I192&lt;&gt;"",")",""))</f>
        <v>rho_3,2,2</v>
      </c>
      <c r="K192" s="23">
        <f t="shared" si="7"/>
        <v>9.5000000000000005E-5</v>
      </c>
    </row>
    <row r="193" spans="1:11" ht="34" x14ac:dyDescent="0.2">
      <c r="A193" s="20" t="s">
        <v>233</v>
      </c>
      <c r="B193" s="9" t="str">
        <f>CONCATENATE("Birth rate into HIV compartment ", VLOOKUP(G193, HIV_SET, 2), " and gender compartment ", VLOOKUP(H193, G_SET, 2), ", per year")</f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>CONCATENATE(C193, "_", E193, IF(E193&lt;&gt;"",",",""), F193, IF(F193&lt;&gt;"",",",""),  G193, IF(G193&lt;&gt;"",",",""),  H193, IF(I193&lt;&gt;"","(",""), I193, IF(I193&lt;&gt;"",")",""))</f>
        <v>rho_4,2,2</v>
      </c>
      <c r="K193" s="23">
        <f t="shared" si="7"/>
        <v>9.5000000000000005E-5</v>
      </c>
    </row>
    <row r="194" spans="1:11" ht="34" x14ac:dyDescent="0.2">
      <c r="A194" s="20" t="s">
        <v>233</v>
      </c>
      <c r="B194" s="9" t="str">
        <f>CONCATENATE("Birth rate into HIV compartment ", VLOOKUP(G194, HIV_SET, 2), " and gender compartment ", VLOOKUP(H194, G_SET, 2), ", per year")</f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5</v>
      </c>
      <c r="G194" s="9">
        <v>2</v>
      </c>
      <c r="H194" s="9">
        <v>2</v>
      </c>
      <c r="J194" s="9" t="str">
        <f>CONCATENATE(C194, "_", E194, IF(E194&lt;&gt;"",",",""), F194, IF(F194&lt;&gt;"",",",""),  G194, IF(G194&lt;&gt;"",",",""),  H194, IF(I194&lt;&gt;"","(",""), I194, IF(I194&lt;&gt;"",")",""))</f>
        <v>rho_5,2,2</v>
      </c>
      <c r="K194" s="23">
        <f t="shared" si="7"/>
        <v>4.7500000000000003E-5</v>
      </c>
    </row>
  </sheetData>
  <sortState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L194"/>
  <sheetViews>
    <sheetView topLeftCell="A11" zoomScale="151" zoomScaleNormal="151" workbookViewId="0">
      <selection activeCell="I2" sqref="I2"/>
    </sheetView>
  </sheetViews>
  <sheetFormatPr baseColWidth="10" defaultRowHeight="15" x14ac:dyDescent="0.2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8" width="17.5" style="1" hidden="1" customWidth="1"/>
    <col min="9" max="9" width="17.5" style="1" customWidth="1"/>
    <col min="10" max="10" width="17.83203125" style="1" customWidth="1"/>
    <col min="11" max="12" width="20.5" style="1" customWidth="1"/>
  </cols>
  <sheetData>
    <row r="1" spans="1:12" ht="48" x14ac:dyDescent="0.2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2" t="s">
        <v>281</v>
      </c>
      <c r="I1" s="2" t="s">
        <v>10</v>
      </c>
      <c r="J1" s="16" t="s">
        <v>11</v>
      </c>
      <c r="K1" s="17" t="s">
        <v>12</v>
      </c>
      <c r="L1" s="17" t="s">
        <v>236</v>
      </c>
    </row>
    <row r="2" spans="1:12" ht="32" x14ac:dyDescent="0.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28">
        <v>5</v>
      </c>
      <c r="I2" s="29">
        <f>(H2/SUM($H$2:$H$129))*'Indirect Model Parameters'!$C$10</f>
        <v>32693.093583980408</v>
      </c>
    </row>
    <row r="3" spans="1:12" ht="48" x14ac:dyDescent="0.2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28">
        <v>0</v>
      </c>
      <c r="I3" s="29">
        <f>(H3/SUM($H$2:$H$129))*'Indirect Model Parameters'!$C$10</f>
        <v>0</v>
      </c>
    </row>
    <row r="4" spans="1:12" ht="32" x14ac:dyDescent="0.2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28">
        <f>IF(Pop_Init!C4=OR(1,2),'Indirect Model Parameters'!$C$13,1-'Indirect Model Parameters'!$C$13)*IF(E4=1,1-'Indirect Model Parameters'!$C$11,'Indirect Model Parameters'!$C$11)*IF(F4=1,0.55,0.45)</f>
        <v>0.20625000000000002</v>
      </c>
      <c r="I4" s="29">
        <f>(H4/SUM($H$2:$H$129))*'Indirect Model Parameters'!$C$10</f>
        <v>1348.5901103391921</v>
      </c>
    </row>
    <row r="5" spans="1:12" ht="48" x14ac:dyDescent="0.2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28">
        <v>0</v>
      </c>
      <c r="I5" s="29">
        <f>(H5/SUM($H$2:$H$129))*'Indirect Model Parameters'!$C$10</f>
        <v>0</v>
      </c>
    </row>
    <row r="6" spans="1:12" ht="48" x14ac:dyDescent="0.2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28">
        <f>IF(Pop_Init!C6=OR(1,2),'Indirect Model Parameters'!$C$13,1-'Indirect Model Parameters'!$C$13)*IF(E6=1,1-'Indirect Model Parameters'!$C$11,'Indirect Model Parameters'!$C$11)*IF(F6=1,0.55,0.45)</f>
        <v>0.20625000000000002</v>
      </c>
      <c r="I6" s="29">
        <f>(H6/SUM($H$2:$H$129))*'Indirect Model Parameters'!$C$10</f>
        <v>1348.5901103391921</v>
      </c>
    </row>
    <row r="7" spans="1:12" ht="48" x14ac:dyDescent="0.2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28">
        <f>IF(Pop_Init!C7=OR(1,2),'Indirect Model Parameters'!$C$13,1-'Indirect Model Parameters'!$C$13)*IF(E7=1,1-'Indirect Model Parameters'!$C$11,'Indirect Model Parameters'!$C$11)*IF(F7=1,0.55,0.45)</f>
        <v>0.20625000000000002</v>
      </c>
      <c r="I7" s="29">
        <f>(H7/SUM($H$2:$H$129))*'Indirect Model Parameters'!$C$10</f>
        <v>1348.5901103391921</v>
      </c>
    </row>
    <row r="8" spans="1:12" ht="32" x14ac:dyDescent="0.2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28">
        <f>IF(Pop_Init!C8=OR(1,2),'Indirect Model Parameters'!$C$13,1-'Indirect Model Parameters'!$C$13)*IF(E8=1,1-'Indirect Model Parameters'!$C$11,'Indirect Model Parameters'!$C$11)*IF(F8=1,0.55,0.45)</f>
        <v>0.20625000000000002</v>
      </c>
      <c r="I8" s="29">
        <f>(H8/SUM($H$2:$H$129))*'Indirect Model Parameters'!$C$10</f>
        <v>1348.5901103391921</v>
      </c>
    </row>
    <row r="9" spans="1:12" ht="48" x14ac:dyDescent="0.2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28">
        <f>IF(Pop_Init!C9=OR(1,2),'Indirect Model Parameters'!$C$13,1-'Indirect Model Parameters'!$C$13)*IF(E9=1,1-'Indirect Model Parameters'!$C$11,'Indirect Model Parameters'!$C$11)*IF(F9=1,0.55,0.45)</f>
        <v>0.20625000000000002</v>
      </c>
      <c r="I9" s="29">
        <f>(H9/SUM($H$2:$H$129))*'Indirect Model Parameters'!$C$10</f>
        <v>1348.5901103391921</v>
      </c>
    </row>
    <row r="10" spans="1:12" ht="32" x14ac:dyDescent="0.2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28">
        <f>IF(Pop_Init!C10=OR(1,2),'Indirect Model Parameters'!$C$13,1-'Indirect Model Parameters'!$C$13)*IF(E10=1,1-'Indirect Model Parameters'!$C$11,'Indirect Model Parameters'!$C$11)*IF(F10=1,0.55,0.45)</f>
        <v>0.20625000000000002</v>
      </c>
      <c r="I10" s="29">
        <f>(H10/SUM($H$2:$H$129))*'Indirect Model Parameters'!$C$10</f>
        <v>1348.5901103391921</v>
      </c>
    </row>
    <row r="11" spans="1:12" ht="32" x14ac:dyDescent="0.2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28">
        <f>IF(Pop_Init!C11=OR(1,2),'Indirect Model Parameters'!$C$13,1-'Indirect Model Parameters'!$C$13)*IF(E11=1,1-'Indirect Model Parameters'!$C$11,'Indirect Model Parameters'!$C$11)*IF(F11=1,0.55,0.45)</f>
        <v>0.20625000000000002</v>
      </c>
      <c r="I11" s="29">
        <f>(H11/SUM($H$2:$H$129))*'Indirect Model Parameters'!$C$10</f>
        <v>1348.5901103391921</v>
      </c>
    </row>
    <row r="12" spans="1:12" ht="32" x14ac:dyDescent="0.2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28">
        <f>IF(Pop_Init!C12=OR(1,2),'Indirect Model Parameters'!$C$13,1-'Indirect Model Parameters'!$C$13)*IF(E12=1,1-'Indirect Model Parameters'!$C$11,'Indirect Model Parameters'!$C$11)*IF(F12=1,0.55,0.45)</f>
        <v>0.20625000000000002</v>
      </c>
      <c r="I12" s="29">
        <f>(H12/SUM($H$2:$H$129))*'Indirect Model Parameters'!$C$10</f>
        <v>1348.5901103391921</v>
      </c>
    </row>
    <row r="13" spans="1:12" ht="32" x14ac:dyDescent="0.2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28">
        <f>IF(Pop_Init!C13=OR(1,2),'Indirect Model Parameters'!$C$13,1-'Indirect Model Parameters'!$C$13)*IF(E13=1,1-'Indirect Model Parameters'!$C$11,'Indirect Model Parameters'!$C$11)*IF(F13=1,0.55,0.45)</f>
        <v>0.20625000000000002</v>
      </c>
      <c r="I13" s="29">
        <f>(H13/SUM($H$2:$H$129))*'Indirect Model Parameters'!$C$10</f>
        <v>1348.5901103391921</v>
      </c>
    </row>
    <row r="14" spans="1:12" ht="32" x14ac:dyDescent="0.2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28">
        <f>IF(Pop_Init!C14=OR(1,2),'Indirect Model Parameters'!$C$13,1-'Indirect Model Parameters'!$C$13)*IF(E14=1,1-'Indirect Model Parameters'!$C$11,'Indirect Model Parameters'!$C$11)*IF(F14=1,0.55,0.45)</f>
        <v>0.20625000000000002</v>
      </c>
      <c r="I14" s="29">
        <f>(H14/SUM($H$2:$H$129))*'Indirect Model Parameters'!$C$10</f>
        <v>1348.5901103391921</v>
      </c>
    </row>
    <row r="15" spans="1:12" ht="48" x14ac:dyDescent="0.2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28">
        <f>IF(Pop_Init!C15=OR(1,2),'Indirect Model Parameters'!$C$13,1-'Indirect Model Parameters'!$C$13)*IF(E15=1,1-'Indirect Model Parameters'!$C$11,'Indirect Model Parameters'!$C$11)*IF(F15=1,0.55,0.45)</f>
        <v>0.20625000000000002</v>
      </c>
      <c r="I15" s="29">
        <f>(H15/SUM($H$2:$H$129))*'Indirect Model Parameters'!$C$10</f>
        <v>1348.5901103391921</v>
      </c>
    </row>
    <row r="16" spans="1:12" ht="32" x14ac:dyDescent="0.2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28">
        <f>IF(Pop_Init!C16=OR(1,2),'Indirect Model Parameters'!$C$13,1-'Indirect Model Parameters'!$C$13)*IF(E16=1,1-'Indirect Model Parameters'!$C$11,'Indirect Model Parameters'!$C$11)*IF(F16=1,0.55,0.45)</f>
        <v>0.20625000000000002</v>
      </c>
      <c r="I16" s="29">
        <f>(H16/SUM($H$2:$H$129))*'Indirect Model Parameters'!$C$10</f>
        <v>1348.5901103391921</v>
      </c>
    </row>
    <row r="17" spans="1:9" ht="32" x14ac:dyDescent="0.2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28">
        <f>IF(Pop_Init!C17=OR(1,2),'Indirect Model Parameters'!$C$13,1-'Indirect Model Parameters'!$C$13)*IF(E17=1,1-'Indirect Model Parameters'!$C$11,'Indirect Model Parameters'!$C$11)*IF(F17=1,0.55,0.45)</f>
        <v>0.20625000000000002</v>
      </c>
      <c r="I17" s="29">
        <f>(H17/SUM($H$2:$H$129))*'Indirect Model Parameters'!$C$10</f>
        <v>1348.5901103391921</v>
      </c>
    </row>
    <row r="18" spans="1:9" ht="48" x14ac:dyDescent="0.2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28">
        <f>IF(Pop_Init!C18=OR(1,2),'Indirect Model Parameters'!$C$13,1-'Indirect Model Parameters'!$C$13)*IF(E18=1,1-'Indirect Model Parameters'!$C$11,'Indirect Model Parameters'!$C$11)*IF(F18=1,0.55,0.45)</f>
        <v>6.8750000000000006E-2</v>
      </c>
      <c r="I18" s="29">
        <f>(H18/SUM($H$2:$H$129))*'Indirect Model Parameters'!$C$10</f>
        <v>449.53003677973061</v>
      </c>
    </row>
    <row r="19" spans="1:9" ht="48" x14ac:dyDescent="0.2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28">
        <v>0</v>
      </c>
      <c r="I19" s="29">
        <f>(H19/SUM($H$2:$H$129))*'Indirect Model Parameters'!$C$10</f>
        <v>0</v>
      </c>
    </row>
    <row r="20" spans="1:9" ht="48" x14ac:dyDescent="0.2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28">
        <f>IF(Pop_Init!C20=OR(1,2),'Indirect Model Parameters'!$C$13,1-'Indirect Model Parameters'!$C$13)*IF(E20=1,1-'Indirect Model Parameters'!$C$11,'Indirect Model Parameters'!$C$11)*IF(F20=1,0.55,0.45)</f>
        <v>6.8750000000000006E-2</v>
      </c>
      <c r="I20" s="29">
        <f>(H20/SUM($H$2:$H$129))*'Indirect Model Parameters'!$C$10</f>
        <v>449.53003677973061</v>
      </c>
    </row>
    <row r="21" spans="1:9" ht="48" x14ac:dyDescent="0.2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28">
        <v>0</v>
      </c>
      <c r="I21" s="29">
        <f>(H21/SUM($H$2:$H$129))*'Indirect Model Parameters'!$C$10</f>
        <v>0</v>
      </c>
    </row>
    <row r="22" spans="1:9" ht="48" x14ac:dyDescent="0.2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28">
        <f>IF(Pop_Init!C22=OR(1,2),'Indirect Model Parameters'!$C$13,1-'Indirect Model Parameters'!$C$13)*IF(E22=1,1-'Indirect Model Parameters'!$C$11,'Indirect Model Parameters'!$C$11)*IF(F22=1,0.55,0.45)</f>
        <v>6.8750000000000006E-2</v>
      </c>
      <c r="I22" s="29">
        <f>(H22/SUM($H$2:$H$129))*'Indirect Model Parameters'!$C$10</f>
        <v>449.53003677973061</v>
      </c>
    </row>
    <row r="23" spans="1:9" ht="48" x14ac:dyDescent="0.2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28">
        <f>IF(Pop_Init!C23=OR(1,2),'Indirect Model Parameters'!$C$13,1-'Indirect Model Parameters'!$C$13)*IF(E23=1,1-'Indirect Model Parameters'!$C$11,'Indirect Model Parameters'!$C$11)*IF(F23=1,0.55,0.45)</f>
        <v>6.8750000000000006E-2</v>
      </c>
      <c r="I23" s="29">
        <f>(H23/SUM($H$2:$H$129))*'Indirect Model Parameters'!$C$10</f>
        <v>449.53003677973061</v>
      </c>
    </row>
    <row r="24" spans="1:9" ht="48" x14ac:dyDescent="0.2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28">
        <f>IF(Pop_Init!C24=OR(1,2),'Indirect Model Parameters'!$C$13,1-'Indirect Model Parameters'!$C$13)*IF(E24=1,1-'Indirect Model Parameters'!$C$11,'Indirect Model Parameters'!$C$11)*IF(F24=1,0.55,0.45)</f>
        <v>6.8750000000000006E-2</v>
      </c>
      <c r="I24" s="29">
        <f>(H24/SUM($H$2:$H$129))*'Indirect Model Parameters'!$C$10</f>
        <v>449.53003677973061</v>
      </c>
    </row>
    <row r="25" spans="1:9" ht="48" x14ac:dyDescent="0.2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28">
        <f>IF(Pop_Init!C25=OR(1,2),'Indirect Model Parameters'!$C$13,1-'Indirect Model Parameters'!$C$13)*IF(E25=1,1-'Indirect Model Parameters'!$C$11,'Indirect Model Parameters'!$C$11)*IF(F25=1,0.55,0.45)</f>
        <v>6.8750000000000006E-2</v>
      </c>
      <c r="I25" s="29">
        <f>(H25/SUM($H$2:$H$129))*'Indirect Model Parameters'!$C$10</f>
        <v>449.53003677973061</v>
      </c>
    </row>
    <row r="26" spans="1:9" ht="32" x14ac:dyDescent="0.2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28">
        <f>IF(Pop_Init!C26=OR(1,2),'Indirect Model Parameters'!$C$13,1-'Indirect Model Parameters'!$C$13)*IF(E26=1,1-'Indirect Model Parameters'!$C$11,'Indirect Model Parameters'!$C$11)*IF(F26=1,0.55,0.45)</f>
        <v>6.8750000000000006E-2</v>
      </c>
      <c r="I26" s="29">
        <f>(H26/SUM($H$2:$H$129))*'Indirect Model Parameters'!$C$10</f>
        <v>449.53003677973061</v>
      </c>
    </row>
    <row r="27" spans="1:9" ht="48" x14ac:dyDescent="0.2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28">
        <f>IF(Pop_Init!C27=OR(1,2),'Indirect Model Parameters'!$C$13,1-'Indirect Model Parameters'!$C$13)*IF(E27=1,1-'Indirect Model Parameters'!$C$11,'Indirect Model Parameters'!$C$11)*IF(F27=1,0.55,0.45)</f>
        <v>6.8750000000000006E-2</v>
      </c>
      <c r="I27" s="29">
        <f>(H27/SUM($H$2:$H$129))*'Indirect Model Parameters'!$C$10</f>
        <v>449.53003677973061</v>
      </c>
    </row>
    <row r="28" spans="1:9" ht="32" x14ac:dyDescent="0.2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28">
        <f>IF(Pop_Init!C28=OR(1,2),'Indirect Model Parameters'!$C$13,1-'Indirect Model Parameters'!$C$13)*IF(E28=1,1-'Indirect Model Parameters'!$C$11,'Indirect Model Parameters'!$C$11)*IF(F28=1,0.55,0.45)</f>
        <v>6.8750000000000006E-2</v>
      </c>
      <c r="I28" s="29">
        <f>(H28/SUM($H$2:$H$129))*'Indirect Model Parameters'!$C$10</f>
        <v>449.53003677973061</v>
      </c>
    </row>
    <row r="29" spans="1:9" ht="48" x14ac:dyDescent="0.2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28">
        <f>IF(Pop_Init!C29=OR(1,2),'Indirect Model Parameters'!$C$13,1-'Indirect Model Parameters'!$C$13)*IF(E29=1,1-'Indirect Model Parameters'!$C$11,'Indirect Model Parameters'!$C$11)*IF(F29=1,0.55,0.45)</f>
        <v>6.8750000000000006E-2</v>
      </c>
      <c r="I29" s="29">
        <f>(H29/SUM($H$2:$H$129))*'Indirect Model Parameters'!$C$10</f>
        <v>449.53003677973061</v>
      </c>
    </row>
    <row r="30" spans="1:9" ht="48" x14ac:dyDescent="0.2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28">
        <f>IF(Pop_Init!C30=OR(1,2),'Indirect Model Parameters'!$C$13,1-'Indirect Model Parameters'!$C$13)*IF(E30=1,1-'Indirect Model Parameters'!$C$11,'Indirect Model Parameters'!$C$11)*IF(F30=1,0.55,0.45)</f>
        <v>6.8750000000000006E-2</v>
      </c>
      <c r="I30" s="29">
        <f>(H30/SUM($H$2:$H$129))*'Indirect Model Parameters'!$C$10</f>
        <v>449.53003677973061</v>
      </c>
    </row>
    <row r="31" spans="1:9" ht="48" x14ac:dyDescent="0.2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28">
        <f>IF(Pop_Init!C31=OR(1,2),'Indirect Model Parameters'!$C$13,1-'Indirect Model Parameters'!$C$13)*IF(E31=1,1-'Indirect Model Parameters'!$C$11,'Indirect Model Parameters'!$C$11)*IF(F31=1,0.55,0.45)</f>
        <v>6.8750000000000006E-2</v>
      </c>
      <c r="I31" s="29">
        <f>(H31/SUM($H$2:$H$129))*'Indirect Model Parameters'!$C$10</f>
        <v>449.53003677973061</v>
      </c>
    </row>
    <row r="32" spans="1:9" ht="48" x14ac:dyDescent="0.2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28">
        <f>IF(Pop_Init!C32=OR(1,2),'Indirect Model Parameters'!$C$13,1-'Indirect Model Parameters'!$C$13)*IF(E32=1,1-'Indirect Model Parameters'!$C$11,'Indirect Model Parameters'!$C$11)*IF(F32=1,0.55,0.45)</f>
        <v>6.8750000000000006E-2</v>
      </c>
      <c r="I32" s="29">
        <f>(H32/SUM($H$2:$H$129))*'Indirect Model Parameters'!$C$10</f>
        <v>449.53003677973061</v>
      </c>
    </row>
    <row r="33" spans="1:9" ht="48" x14ac:dyDescent="0.2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28">
        <f>IF(Pop_Init!C33=OR(1,2),'Indirect Model Parameters'!$C$13,1-'Indirect Model Parameters'!$C$13)*IF(E33=1,1-'Indirect Model Parameters'!$C$11,'Indirect Model Parameters'!$C$11)*IF(F33=1,0.55,0.45)</f>
        <v>6.8750000000000006E-2</v>
      </c>
      <c r="I33" s="29">
        <f>(H33/SUM($H$2:$H$129))*'Indirect Model Parameters'!$C$10</f>
        <v>449.53003677973061</v>
      </c>
    </row>
    <row r="34" spans="1:9" ht="48" x14ac:dyDescent="0.2">
      <c r="A34" s="1" t="str">
        <f t="shared" ref="A34:A65" si="2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3">CONCATENATE( B34, IF(B34&lt;&gt;"",",",""), C34, IF(C34&lt;&gt;"",",",""),  D34, IF(D34&lt;&gt;"",",",""),  E34, IF(F34&lt;&gt;"",",",""), F34,)</f>
        <v>N,1,1,3,1</v>
      </c>
      <c r="H34" s="28">
        <f>IF(Pop_Init!C34=OR(1,2),'Indirect Model Parameters'!$C$13,1-'Indirect Model Parameters'!$C$13)*IF(E34=1,1-'Indirect Model Parameters'!$C$11,'Indirect Model Parameters'!$C$11)*IF(F34=1,0.55,0.45)</f>
        <v>6.8750000000000006E-2</v>
      </c>
      <c r="I34" s="29">
        <f>(H34/SUM($H$2:$H$129))*'Indirect Model Parameters'!$C$10</f>
        <v>449.53003677973061</v>
      </c>
    </row>
    <row r="35" spans="1:9" ht="48" x14ac:dyDescent="0.2">
      <c r="A35" s="1" t="str">
        <f t="shared" si="2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3"/>
        <v>N,1,2,1,2</v>
      </c>
      <c r="H35" s="28">
        <v>0</v>
      </c>
      <c r="I35" s="29">
        <f>(H35/SUM($H$2:$H$129))*'Indirect Model Parameters'!$C$10</f>
        <v>0</v>
      </c>
    </row>
    <row r="36" spans="1:9" ht="48" x14ac:dyDescent="0.2">
      <c r="A36" s="1" t="str">
        <f t="shared" si="2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3"/>
        <v>N,2,1,3,1</v>
      </c>
      <c r="H36" s="28">
        <f>IF(Pop_Init!C36=OR(1,2),'Indirect Model Parameters'!$C$13,1-'Indirect Model Parameters'!$C$13)*IF(E36=1,1-'Indirect Model Parameters'!$C$11,'Indirect Model Parameters'!$C$11)*IF(F36=1,0.55,0.45)</f>
        <v>6.8750000000000006E-2</v>
      </c>
      <c r="I36" s="29">
        <f>(H36/SUM($H$2:$H$129))*'Indirect Model Parameters'!$C$10</f>
        <v>449.53003677973061</v>
      </c>
    </row>
    <row r="37" spans="1:9" ht="48" x14ac:dyDescent="0.2">
      <c r="A37" s="1" t="str">
        <f t="shared" si="2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3"/>
        <v>N,1,2,2,2</v>
      </c>
      <c r="H37" s="28">
        <v>0</v>
      </c>
      <c r="I37" s="29">
        <f>(H37/SUM($H$2:$H$129))*'Indirect Model Parameters'!$C$10</f>
        <v>0</v>
      </c>
    </row>
    <row r="38" spans="1:9" ht="48" x14ac:dyDescent="0.2">
      <c r="A38" s="1" t="str">
        <f t="shared" si="2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3"/>
        <v>N,3,1,3,1</v>
      </c>
      <c r="H38" s="28">
        <f>IF(Pop_Init!C38=OR(1,2),'Indirect Model Parameters'!$C$13,1-'Indirect Model Parameters'!$C$13)*IF(E38=1,1-'Indirect Model Parameters'!$C$11,'Indirect Model Parameters'!$C$11)*IF(F38=1,0.55,0.45)</f>
        <v>6.8750000000000006E-2</v>
      </c>
      <c r="I38" s="29">
        <f>(H38/SUM($H$2:$H$129))*'Indirect Model Parameters'!$C$10</f>
        <v>449.53003677973061</v>
      </c>
    </row>
    <row r="39" spans="1:9" ht="48" x14ac:dyDescent="0.2">
      <c r="A39" s="1" t="str">
        <f t="shared" si="2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3"/>
        <v>N,3,2,3,1</v>
      </c>
      <c r="H39" s="28">
        <f>IF(Pop_Init!C39=OR(1,2),'Indirect Model Parameters'!$C$13,1-'Indirect Model Parameters'!$C$13)*IF(E39=1,1-'Indirect Model Parameters'!$C$11,'Indirect Model Parameters'!$C$11)*IF(F39=1,0.55,0.45)</f>
        <v>6.8750000000000006E-2</v>
      </c>
      <c r="I39" s="29">
        <f>(H39/SUM($H$2:$H$129))*'Indirect Model Parameters'!$C$10</f>
        <v>449.53003677973061</v>
      </c>
    </row>
    <row r="40" spans="1:9" ht="48" x14ac:dyDescent="0.2">
      <c r="A40" s="1" t="str">
        <f t="shared" si="2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3"/>
        <v>N,4,1,3,1</v>
      </c>
      <c r="H40" s="28">
        <f>IF(Pop_Init!C40=OR(1,2),'Indirect Model Parameters'!$C$13,1-'Indirect Model Parameters'!$C$13)*IF(E40=1,1-'Indirect Model Parameters'!$C$11,'Indirect Model Parameters'!$C$11)*IF(F40=1,0.55,0.45)</f>
        <v>6.8750000000000006E-2</v>
      </c>
      <c r="I40" s="29">
        <f>(H40/SUM($H$2:$H$129))*'Indirect Model Parameters'!$C$10</f>
        <v>449.53003677973061</v>
      </c>
    </row>
    <row r="41" spans="1:9" ht="48" x14ac:dyDescent="0.2">
      <c r="A41" s="1" t="str">
        <f t="shared" si="2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3"/>
        <v>N,4,2,3,1</v>
      </c>
      <c r="H41" s="28">
        <f>IF(Pop_Init!C41=OR(1,2),'Indirect Model Parameters'!$C$13,1-'Indirect Model Parameters'!$C$13)*IF(E41=1,1-'Indirect Model Parameters'!$C$11,'Indirect Model Parameters'!$C$11)*IF(F41=1,0.55,0.45)</f>
        <v>6.8750000000000006E-2</v>
      </c>
      <c r="I41" s="29">
        <f>(H41/SUM($H$2:$H$129))*'Indirect Model Parameters'!$C$10</f>
        <v>449.53003677973061</v>
      </c>
    </row>
    <row r="42" spans="1:9" ht="32" x14ac:dyDescent="0.2">
      <c r="A42" s="1" t="str">
        <f t="shared" si="2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3"/>
        <v>N,5,1,3,1</v>
      </c>
      <c r="H42" s="28">
        <f>IF(Pop_Init!C42=OR(1,2),'Indirect Model Parameters'!$C$13,1-'Indirect Model Parameters'!$C$13)*IF(E42=1,1-'Indirect Model Parameters'!$C$11,'Indirect Model Parameters'!$C$11)*IF(F42=1,0.55,0.45)</f>
        <v>6.8750000000000006E-2</v>
      </c>
      <c r="I42" s="29">
        <f>(H42/SUM($H$2:$H$129))*'Indirect Model Parameters'!$C$10</f>
        <v>449.53003677973061</v>
      </c>
    </row>
    <row r="43" spans="1:9" ht="48" x14ac:dyDescent="0.2">
      <c r="A43" s="1" t="str">
        <f t="shared" si="2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3"/>
        <v>N,5,2,3,1</v>
      </c>
      <c r="H43" s="28">
        <f>IF(Pop_Init!C43=OR(1,2),'Indirect Model Parameters'!$C$13,1-'Indirect Model Parameters'!$C$13)*IF(E43=1,1-'Indirect Model Parameters'!$C$11,'Indirect Model Parameters'!$C$11)*IF(F43=1,0.55,0.45)</f>
        <v>6.8750000000000006E-2</v>
      </c>
      <c r="I43" s="29">
        <f>(H43/SUM($H$2:$H$129))*'Indirect Model Parameters'!$C$10</f>
        <v>449.53003677973061</v>
      </c>
    </row>
    <row r="44" spans="1:9" ht="32" x14ac:dyDescent="0.2">
      <c r="A44" s="1" t="str">
        <f t="shared" si="2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3"/>
        <v>N,6,1,3,1</v>
      </c>
      <c r="H44" s="28">
        <f>IF(Pop_Init!C44=OR(1,2),'Indirect Model Parameters'!$C$13,1-'Indirect Model Parameters'!$C$13)*IF(E44=1,1-'Indirect Model Parameters'!$C$11,'Indirect Model Parameters'!$C$11)*IF(F44=1,0.55,0.45)</f>
        <v>6.8750000000000006E-2</v>
      </c>
      <c r="I44" s="29">
        <f>(H44/SUM($H$2:$H$129))*'Indirect Model Parameters'!$C$10</f>
        <v>449.53003677973061</v>
      </c>
    </row>
    <row r="45" spans="1:9" ht="48" x14ac:dyDescent="0.2">
      <c r="A45" s="1" t="str">
        <f t="shared" si="2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3"/>
        <v>N,6,2,3,1</v>
      </c>
      <c r="H45" s="28">
        <f>IF(Pop_Init!C45=OR(1,2),'Indirect Model Parameters'!$C$13,1-'Indirect Model Parameters'!$C$13)*IF(E45=1,1-'Indirect Model Parameters'!$C$11,'Indirect Model Parameters'!$C$11)*IF(F45=1,0.55,0.45)</f>
        <v>6.8750000000000006E-2</v>
      </c>
      <c r="I45" s="29">
        <f>(H45/SUM($H$2:$H$129))*'Indirect Model Parameters'!$C$10</f>
        <v>449.53003677973061</v>
      </c>
    </row>
    <row r="46" spans="1:9" ht="48" x14ac:dyDescent="0.2">
      <c r="A46" s="1" t="str">
        <f t="shared" si="2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3"/>
        <v>N,7,1,3,1</v>
      </c>
      <c r="H46" s="28">
        <f>IF(Pop_Init!C46=OR(1,2),'Indirect Model Parameters'!$C$13,1-'Indirect Model Parameters'!$C$13)*IF(E46=1,1-'Indirect Model Parameters'!$C$11,'Indirect Model Parameters'!$C$11)*IF(F46=1,0.55,0.45)</f>
        <v>6.8750000000000006E-2</v>
      </c>
      <c r="I46" s="29">
        <f>(H46/SUM($H$2:$H$129))*'Indirect Model Parameters'!$C$10</f>
        <v>449.53003677973061</v>
      </c>
    </row>
    <row r="47" spans="1:9" ht="48" x14ac:dyDescent="0.2">
      <c r="A47" s="1" t="str">
        <f t="shared" si="2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3"/>
        <v>N,7,2,3,1</v>
      </c>
      <c r="H47" s="28">
        <f>IF(Pop_Init!C47=OR(1,2),'Indirect Model Parameters'!$C$13,1-'Indirect Model Parameters'!$C$13)*IF(E47=1,1-'Indirect Model Parameters'!$C$11,'Indirect Model Parameters'!$C$11)*IF(F47=1,0.55,0.45)</f>
        <v>6.8750000000000006E-2</v>
      </c>
      <c r="I47" s="29">
        <f>(H47/SUM($H$2:$H$129))*'Indirect Model Parameters'!$C$10</f>
        <v>449.53003677973061</v>
      </c>
    </row>
    <row r="48" spans="1:9" ht="48" x14ac:dyDescent="0.2">
      <c r="A48" s="1" t="str">
        <f t="shared" si="2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3"/>
        <v>N,8,1,3,1</v>
      </c>
      <c r="H48" s="28">
        <f>IF(Pop_Init!C48=OR(1,2),'Indirect Model Parameters'!$C$13,1-'Indirect Model Parameters'!$C$13)*IF(E48=1,1-'Indirect Model Parameters'!$C$11,'Indirect Model Parameters'!$C$11)*IF(F48=1,0.55,0.45)</f>
        <v>6.8750000000000006E-2</v>
      </c>
      <c r="I48" s="29">
        <f>(H48/SUM($H$2:$H$129))*'Indirect Model Parameters'!$C$10</f>
        <v>449.53003677973061</v>
      </c>
    </row>
    <row r="49" spans="1:9" ht="48" x14ac:dyDescent="0.2">
      <c r="A49" s="1" t="str">
        <f t="shared" si="2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3"/>
        <v>N,8,2,3,1</v>
      </c>
      <c r="H49" s="28">
        <f>IF(Pop_Init!C49=OR(1,2),'Indirect Model Parameters'!$C$13,1-'Indirect Model Parameters'!$C$13)*IF(E49=1,1-'Indirect Model Parameters'!$C$11,'Indirect Model Parameters'!$C$11)*IF(F49=1,0.55,0.45)</f>
        <v>6.8750000000000006E-2</v>
      </c>
      <c r="I49" s="29">
        <f>(H49/SUM($H$2:$H$129))*'Indirect Model Parameters'!$C$10</f>
        <v>449.53003677973061</v>
      </c>
    </row>
    <row r="50" spans="1:9" ht="32" x14ac:dyDescent="0.2">
      <c r="A50" s="1" t="str">
        <f t="shared" si="2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3"/>
        <v>N,1,1,4,1</v>
      </c>
      <c r="H50" s="28">
        <f>IF(Pop_Init!C50=OR(1,2),'Indirect Model Parameters'!$C$13,1-'Indirect Model Parameters'!$C$13)*IF(E50=1,1-'Indirect Model Parameters'!$C$11,'Indirect Model Parameters'!$C$11)*IF(F50=1,0.55,0.45)</f>
        <v>6.8750000000000006E-2</v>
      </c>
      <c r="I50" s="29">
        <f>(H50/SUM($H$2:$H$129))*'Indirect Model Parameters'!$C$10</f>
        <v>449.53003677973061</v>
      </c>
    </row>
    <row r="51" spans="1:9" ht="48" x14ac:dyDescent="0.2">
      <c r="A51" s="1" t="str">
        <f t="shared" si="2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3"/>
        <v>N,1,2,3,2</v>
      </c>
      <c r="H51" s="28">
        <v>0</v>
      </c>
      <c r="I51" s="29">
        <f>(H51/SUM($H$2:$H$129))*'Indirect Model Parameters'!$C$10</f>
        <v>0</v>
      </c>
    </row>
    <row r="52" spans="1:9" ht="32" x14ac:dyDescent="0.2">
      <c r="A52" s="1" t="str">
        <f t="shared" si="2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3"/>
        <v>N,2,1,4,1</v>
      </c>
      <c r="H52" s="28">
        <f>IF(Pop_Init!C52=OR(1,2),'Indirect Model Parameters'!$C$13,1-'Indirect Model Parameters'!$C$13)*IF(E52=1,1-'Indirect Model Parameters'!$C$11,'Indirect Model Parameters'!$C$11)*IF(F52=1,0.55,0.45)</f>
        <v>6.8750000000000006E-2</v>
      </c>
      <c r="I52" s="29">
        <f>(H52/SUM($H$2:$H$129))*'Indirect Model Parameters'!$C$10</f>
        <v>449.53003677973061</v>
      </c>
    </row>
    <row r="53" spans="1:9" ht="48" x14ac:dyDescent="0.2">
      <c r="A53" s="1" t="str">
        <f t="shared" si="2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3"/>
        <v>N,1,2,4,2</v>
      </c>
      <c r="H53" s="28">
        <v>0</v>
      </c>
      <c r="I53" s="29">
        <f>(H53/SUM($H$2:$H$129))*'Indirect Model Parameters'!$C$10</f>
        <v>0</v>
      </c>
    </row>
    <row r="54" spans="1:9" ht="48" x14ac:dyDescent="0.2">
      <c r="A54" s="1" t="str">
        <f t="shared" si="2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3"/>
        <v>N,3,1,4,1</v>
      </c>
      <c r="H54" s="28">
        <f>IF(Pop_Init!C54=OR(1,2),'Indirect Model Parameters'!$C$13,1-'Indirect Model Parameters'!$C$13)*IF(E54=1,1-'Indirect Model Parameters'!$C$11,'Indirect Model Parameters'!$C$11)*IF(F54=1,0.55,0.45)</f>
        <v>6.8750000000000006E-2</v>
      </c>
      <c r="I54" s="29">
        <f>(H54/SUM($H$2:$H$129))*'Indirect Model Parameters'!$C$10</f>
        <v>449.53003677973061</v>
      </c>
    </row>
    <row r="55" spans="1:9" ht="48" x14ac:dyDescent="0.2">
      <c r="A55" s="1" t="str">
        <f t="shared" si="2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3"/>
        <v>N,3,2,4,1</v>
      </c>
      <c r="H55" s="28">
        <f>IF(Pop_Init!C55=OR(1,2),'Indirect Model Parameters'!$C$13,1-'Indirect Model Parameters'!$C$13)*IF(E55=1,1-'Indirect Model Parameters'!$C$11,'Indirect Model Parameters'!$C$11)*IF(F55=1,0.55,0.45)</f>
        <v>6.8750000000000006E-2</v>
      </c>
      <c r="I55" s="29">
        <f>(H55/SUM($H$2:$H$129))*'Indirect Model Parameters'!$C$10</f>
        <v>449.53003677973061</v>
      </c>
    </row>
    <row r="56" spans="1:9" ht="32" x14ac:dyDescent="0.2">
      <c r="A56" s="1" t="str">
        <f t="shared" si="2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3"/>
        <v>N,4,1,4,1</v>
      </c>
      <c r="H56" s="28">
        <f>IF(Pop_Init!C56=OR(1,2),'Indirect Model Parameters'!$C$13,1-'Indirect Model Parameters'!$C$13)*IF(E56=1,1-'Indirect Model Parameters'!$C$11,'Indirect Model Parameters'!$C$11)*IF(F56=1,0.55,0.45)</f>
        <v>6.8750000000000006E-2</v>
      </c>
      <c r="I56" s="29">
        <f>(H56/SUM($H$2:$H$129))*'Indirect Model Parameters'!$C$10</f>
        <v>449.53003677973061</v>
      </c>
    </row>
    <row r="57" spans="1:9" ht="48" x14ac:dyDescent="0.2">
      <c r="A57" s="1" t="str">
        <f t="shared" si="2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3"/>
        <v>N,4,2,4,1</v>
      </c>
      <c r="H57" s="28">
        <f>IF(Pop_Init!C57=OR(1,2),'Indirect Model Parameters'!$C$13,1-'Indirect Model Parameters'!$C$13)*IF(E57=1,1-'Indirect Model Parameters'!$C$11,'Indirect Model Parameters'!$C$11)*IF(F57=1,0.55,0.45)</f>
        <v>6.8750000000000006E-2</v>
      </c>
      <c r="I57" s="29">
        <f>(H57/SUM($H$2:$H$129))*'Indirect Model Parameters'!$C$10</f>
        <v>449.53003677973061</v>
      </c>
    </row>
    <row r="58" spans="1:9" ht="32" x14ac:dyDescent="0.2">
      <c r="A58" s="1" t="str">
        <f t="shared" si="2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3"/>
        <v>N,5,1,4,1</v>
      </c>
      <c r="H58" s="28">
        <f>IF(Pop_Init!C58=OR(1,2),'Indirect Model Parameters'!$C$13,1-'Indirect Model Parameters'!$C$13)*IF(E58=1,1-'Indirect Model Parameters'!$C$11,'Indirect Model Parameters'!$C$11)*IF(F58=1,0.55,0.45)</f>
        <v>6.8750000000000006E-2</v>
      </c>
      <c r="I58" s="29">
        <f>(H58/SUM($H$2:$H$129))*'Indirect Model Parameters'!$C$10</f>
        <v>449.53003677973061</v>
      </c>
    </row>
    <row r="59" spans="1:9" ht="48" x14ac:dyDescent="0.2">
      <c r="A59" s="1" t="str">
        <f t="shared" si="2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3"/>
        <v>N,5,2,4,1</v>
      </c>
      <c r="H59" s="28">
        <f>IF(Pop_Init!C59=OR(1,2),'Indirect Model Parameters'!$C$13,1-'Indirect Model Parameters'!$C$13)*IF(E59=1,1-'Indirect Model Parameters'!$C$11,'Indirect Model Parameters'!$C$11)*IF(F59=1,0.55,0.45)</f>
        <v>6.8750000000000006E-2</v>
      </c>
      <c r="I59" s="29">
        <f>(H59/SUM($H$2:$H$129))*'Indirect Model Parameters'!$C$10</f>
        <v>449.53003677973061</v>
      </c>
    </row>
    <row r="60" spans="1:9" ht="32" x14ac:dyDescent="0.2">
      <c r="A60" s="1" t="str">
        <f t="shared" si="2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3"/>
        <v>N,6,1,4,1</v>
      </c>
      <c r="H60" s="28">
        <f>IF(Pop_Init!C60=OR(1,2),'Indirect Model Parameters'!$C$13,1-'Indirect Model Parameters'!$C$13)*IF(E60=1,1-'Indirect Model Parameters'!$C$11,'Indirect Model Parameters'!$C$11)*IF(F60=1,0.55,0.45)</f>
        <v>6.8750000000000006E-2</v>
      </c>
      <c r="I60" s="29">
        <f>(H60/SUM($H$2:$H$129))*'Indirect Model Parameters'!$C$10</f>
        <v>449.53003677973061</v>
      </c>
    </row>
    <row r="61" spans="1:9" ht="32" x14ac:dyDescent="0.2">
      <c r="A61" s="1" t="str">
        <f t="shared" si="2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3"/>
        <v>N,6,2,4,1</v>
      </c>
      <c r="H61" s="28">
        <f>IF(Pop_Init!C61=OR(1,2),'Indirect Model Parameters'!$C$13,1-'Indirect Model Parameters'!$C$13)*IF(E61=1,1-'Indirect Model Parameters'!$C$11,'Indirect Model Parameters'!$C$11)*IF(F61=1,0.55,0.45)</f>
        <v>6.8750000000000006E-2</v>
      </c>
      <c r="I61" s="29">
        <f>(H61/SUM($H$2:$H$129))*'Indirect Model Parameters'!$C$10</f>
        <v>449.53003677973061</v>
      </c>
    </row>
    <row r="62" spans="1:9" ht="32" x14ac:dyDescent="0.2">
      <c r="A62" s="1" t="str">
        <f t="shared" si="2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3"/>
        <v>N,7,1,4,1</v>
      </c>
      <c r="H62" s="28">
        <f>IF(Pop_Init!C62=OR(1,2),'Indirect Model Parameters'!$C$13,1-'Indirect Model Parameters'!$C$13)*IF(E62=1,1-'Indirect Model Parameters'!$C$11,'Indirect Model Parameters'!$C$11)*IF(F62=1,0.55,0.45)</f>
        <v>6.8750000000000006E-2</v>
      </c>
      <c r="I62" s="29">
        <f>(H62/SUM($H$2:$H$129))*'Indirect Model Parameters'!$C$10</f>
        <v>449.53003677973061</v>
      </c>
    </row>
    <row r="63" spans="1:9" ht="48" x14ac:dyDescent="0.2">
      <c r="A63" s="1" t="str">
        <f t="shared" si="2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3"/>
        <v>N,7,2,4,1</v>
      </c>
      <c r="H63" s="28">
        <f>IF(Pop_Init!C63=OR(1,2),'Indirect Model Parameters'!$C$13,1-'Indirect Model Parameters'!$C$13)*IF(E63=1,1-'Indirect Model Parameters'!$C$11,'Indirect Model Parameters'!$C$11)*IF(F63=1,0.55,0.45)</f>
        <v>6.8750000000000006E-2</v>
      </c>
      <c r="I63" s="29">
        <f>(H63/SUM($H$2:$H$129))*'Indirect Model Parameters'!$C$10</f>
        <v>449.53003677973061</v>
      </c>
    </row>
    <row r="64" spans="1:9" ht="32" x14ac:dyDescent="0.2">
      <c r="A64" s="1" t="str">
        <f t="shared" si="2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3"/>
        <v>N,8,1,4,1</v>
      </c>
      <c r="H64" s="28">
        <f>IF(Pop_Init!C64=OR(1,2),'Indirect Model Parameters'!$C$13,1-'Indirect Model Parameters'!$C$13)*IF(E64=1,1-'Indirect Model Parameters'!$C$11,'Indirect Model Parameters'!$C$11)*IF(F64=1,0.55,0.45)</f>
        <v>6.8750000000000006E-2</v>
      </c>
      <c r="I64" s="29">
        <f>(H64/SUM($H$2:$H$129))*'Indirect Model Parameters'!$C$10</f>
        <v>449.53003677973061</v>
      </c>
    </row>
    <row r="65" spans="1:9" ht="48" x14ac:dyDescent="0.2">
      <c r="A65" s="1" t="str">
        <f t="shared" si="2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3"/>
        <v>N,8,2,4,1</v>
      </c>
      <c r="H65" s="28">
        <f>IF(Pop_Init!C65=OR(1,2),'Indirect Model Parameters'!$C$13,1-'Indirect Model Parameters'!$C$13)*IF(E65=1,1-'Indirect Model Parameters'!$C$11,'Indirect Model Parameters'!$C$11)*IF(F65=1,0.55,0.45)</f>
        <v>6.8750000000000006E-2</v>
      </c>
      <c r="I65" s="29">
        <f>(H65/SUM($H$2:$H$129))*'Indirect Model Parameters'!$C$10</f>
        <v>449.53003677973061</v>
      </c>
    </row>
    <row r="66" spans="1:9" ht="32" x14ac:dyDescent="0.2">
      <c r="A66" s="1" t="str">
        <f t="shared" ref="A66:A97" si="4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5">CONCATENATE( B66, IF(B66&lt;&gt;"",",",""), C66, IF(C66&lt;&gt;"",",",""),  D66, IF(D66&lt;&gt;"",",",""),  E66, IF(F66&lt;&gt;"",",",""), F66,)</f>
        <v>N,1,1,1,2</v>
      </c>
      <c r="H66" s="28">
        <f>IF(Pop_Init!C66=OR(1,2),'Indirect Model Parameters'!$C$13,1-'Indirect Model Parameters'!$C$13)*IF(E66=1,1-'Indirect Model Parameters'!$C$11,'Indirect Model Parameters'!$C$11)*IF(F66=1,0.55,0.45)</f>
        <v>0.16875000000000001</v>
      </c>
      <c r="I66" s="29">
        <f>(H66/SUM($H$2:$H$129))*'Indirect Model Parameters'!$C$10</f>
        <v>1103.391908459339</v>
      </c>
    </row>
    <row r="67" spans="1:9" ht="48" x14ac:dyDescent="0.2">
      <c r="A67" s="1" t="str">
        <f t="shared" si="4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5"/>
        <v>N,2,2,1,1</v>
      </c>
      <c r="H67" s="28">
        <v>0</v>
      </c>
      <c r="I67" s="29">
        <f>(H67/SUM($H$2:$H$129))*'Indirect Model Parameters'!$C$10</f>
        <v>0</v>
      </c>
    </row>
    <row r="68" spans="1:9" ht="32" x14ac:dyDescent="0.2">
      <c r="A68" s="1" t="str">
        <f t="shared" si="4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5"/>
        <v>N,2,1,1,2</v>
      </c>
      <c r="H68" s="28">
        <f>IF(Pop_Init!C68=OR(1,2),'Indirect Model Parameters'!$C$13,1-'Indirect Model Parameters'!$C$13)*IF(E68=1,1-'Indirect Model Parameters'!$C$11,'Indirect Model Parameters'!$C$11)*IF(F68=1,0.55,0.45)</f>
        <v>0.16875000000000001</v>
      </c>
      <c r="I68" s="29">
        <f>(H68/SUM($H$2:$H$129))*'Indirect Model Parameters'!$C$10</f>
        <v>1103.391908459339</v>
      </c>
    </row>
    <row r="69" spans="1:9" ht="48" x14ac:dyDescent="0.2">
      <c r="A69" s="1" t="str">
        <f t="shared" si="4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5"/>
        <v>N,2,2,2,1</v>
      </c>
      <c r="H69" s="28">
        <v>0</v>
      </c>
      <c r="I69" s="29">
        <f>(H69/SUM($H$2:$H$129))*'Indirect Model Parameters'!$C$10</f>
        <v>0</v>
      </c>
    </row>
    <row r="70" spans="1:9" ht="48" x14ac:dyDescent="0.2">
      <c r="A70" s="1" t="str">
        <f t="shared" si="4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5"/>
        <v>N,3,1,1,2</v>
      </c>
      <c r="H70" s="28">
        <f>IF(Pop_Init!C70=OR(1,2),'Indirect Model Parameters'!$C$13,1-'Indirect Model Parameters'!$C$13)*IF(E70=1,1-'Indirect Model Parameters'!$C$11,'Indirect Model Parameters'!$C$11)*IF(F70=1,0.55,0.45)</f>
        <v>0.16875000000000001</v>
      </c>
      <c r="I70" s="29">
        <f>(H70/SUM($H$2:$H$129))*'Indirect Model Parameters'!$C$10</f>
        <v>1103.391908459339</v>
      </c>
    </row>
    <row r="71" spans="1:9" ht="48" x14ac:dyDescent="0.2">
      <c r="A71" s="1" t="str">
        <f t="shared" si="4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5"/>
        <v>N,3,2,1,2</v>
      </c>
      <c r="H71" s="28">
        <f>IF(Pop_Init!C71=OR(1,2),'Indirect Model Parameters'!$C$13,1-'Indirect Model Parameters'!$C$13)*IF(E71=1,1-'Indirect Model Parameters'!$C$11,'Indirect Model Parameters'!$C$11)*IF(F71=1,0.55,0.45)</f>
        <v>0.16875000000000001</v>
      </c>
      <c r="I71" s="29">
        <f>(H71/SUM($H$2:$H$129))*'Indirect Model Parameters'!$C$10</f>
        <v>1103.391908459339</v>
      </c>
    </row>
    <row r="72" spans="1:9" ht="32" x14ac:dyDescent="0.2">
      <c r="A72" s="1" t="str">
        <f t="shared" si="4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5"/>
        <v>N,4,1,1,2</v>
      </c>
      <c r="H72" s="28">
        <f>IF(Pop_Init!C72=OR(1,2),'Indirect Model Parameters'!$C$13,1-'Indirect Model Parameters'!$C$13)*IF(E72=1,1-'Indirect Model Parameters'!$C$11,'Indirect Model Parameters'!$C$11)*IF(F72=1,0.55,0.45)</f>
        <v>0.16875000000000001</v>
      </c>
      <c r="I72" s="29">
        <f>(H72/SUM($H$2:$H$129))*'Indirect Model Parameters'!$C$10</f>
        <v>1103.391908459339</v>
      </c>
    </row>
    <row r="73" spans="1:9" ht="48" x14ac:dyDescent="0.2">
      <c r="A73" s="1" t="str">
        <f t="shared" si="4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5"/>
        <v>N,4,2,1,2</v>
      </c>
      <c r="H73" s="28">
        <f>IF(Pop_Init!C73=OR(1,2),'Indirect Model Parameters'!$C$13,1-'Indirect Model Parameters'!$C$13)*IF(E73=1,1-'Indirect Model Parameters'!$C$11,'Indirect Model Parameters'!$C$11)*IF(F73=1,0.55,0.45)</f>
        <v>0.16875000000000001</v>
      </c>
      <c r="I73" s="29">
        <f>(H73/SUM($H$2:$H$129))*'Indirect Model Parameters'!$C$10</f>
        <v>1103.391908459339</v>
      </c>
    </row>
    <row r="74" spans="1:9" ht="32" x14ac:dyDescent="0.2">
      <c r="A74" s="1" t="str">
        <f t="shared" si="4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5"/>
        <v>N,5,1,1,2</v>
      </c>
      <c r="H74" s="28">
        <f>IF(Pop_Init!C74=OR(1,2),'Indirect Model Parameters'!$C$13,1-'Indirect Model Parameters'!$C$13)*IF(E74=1,1-'Indirect Model Parameters'!$C$11,'Indirect Model Parameters'!$C$11)*IF(F74=1,0.55,0.45)</f>
        <v>0.16875000000000001</v>
      </c>
      <c r="I74" s="29">
        <f>(H74/SUM($H$2:$H$129))*'Indirect Model Parameters'!$C$10</f>
        <v>1103.391908459339</v>
      </c>
    </row>
    <row r="75" spans="1:9" ht="32" x14ac:dyDescent="0.2">
      <c r="A75" s="1" t="str">
        <f t="shared" si="4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5"/>
        <v>N,5,2,1,2</v>
      </c>
      <c r="H75" s="28">
        <f>IF(Pop_Init!C75=OR(1,2),'Indirect Model Parameters'!$C$13,1-'Indirect Model Parameters'!$C$13)*IF(E75=1,1-'Indirect Model Parameters'!$C$11,'Indirect Model Parameters'!$C$11)*IF(F75=1,0.55,0.45)</f>
        <v>0.16875000000000001</v>
      </c>
      <c r="I75" s="29">
        <f>(H75/SUM($H$2:$H$129))*'Indirect Model Parameters'!$C$10</f>
        <v>1103.391908459339</v>
      </c>
    </row>
    <row r="76" spans="1:9" ht="32" x14ac:dyDescent="0.2">
      <c r="A76" s="1" t="str">
        <f t="shared" si="4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5"/>
        <v>N,6,1,1,2</v>
      </c>
      <c r="H76" s="28">
        <f>IF(Pop_Init!C76=OR(1,2),'Indirect Model Parameters'!$C$13,1-'Indirect Model Parameters'!$C$13)*IF(E76=1,1-'Indirect Model Parameters'!$C$11,'Indirect Model Parameters'!$C$11)*IF(F76=1,0.55,0.45)</f>
        <v>0.16875000000000001</v>
      </c>
      <c r="I76" s="29">
        <f>(H76/SUM($H$2:$H$129))*'Indirect Model Parameters'!$C$10</f>
        <v>1103.391908459339</v>
      </c>
    </row>
    <row r="77" spans="1:9" ht="32" x14ac:dyDescent="0.2">
      <c r="A77" s="1" t="str">
        <f t="shared" si="4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5"/>
        <v>N,6,2,1,2</v>
      </c>
      <c r="H77" s="28">
        <f>IF(Pop_Init!C77=OR(1,2),'Indirect Model Parameters'!$C$13,1-'Indirect Model Parameters'!$C$13)*IF(E77=1,1-'Indirect Model Parameters'!$C$11,'Indirect Model Parameters'!$C$11)*IF(F77=1,0.55,0.45)</f>
        <v>0.16875000000000001</v>
      </c>
      <c r="I77" s="29">
        <f>(H77/SUM($H$2:$H$129))*'Indirect Model Parameters'!$C$10</f>
        <v>1103.391908459339</v>
      </c>
    </row>
    <row r="78" spans="1:9" ht="32" x14ac:dyDescent="0.2">
      <c r="A78" s="1" t="str">
        <f t="shared" si="4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5"/>
        <v>N,7,1,1,2</v>
      </c>
      <c r="H78" s="28">
        <f>IF(Pop_Init!C78=OR(1,2),'Indirect Model Parameters'!$C$13,1-'Indirect Model Parameters'!$C$13)*IF(E78=1,1-'Indirect Model Parameters'!$C$11,'Indirect Model Parameters'!$C$11)*IF(F78=1,0.55,0.45)</f>
        <v>0.16875000000000001</v>
      </c>
      <c r="I78" s="29">
        <f>(H78/SUM($H$2:$H$129))*'Indirect Model Parameters'!$C$10</f>
        <v>1103.391908459339</v>
      </c>
    </row>
    <row r="79" spans="1:9" ht="48" x14ac:dyDescent="0.2">
      <c r="A79" s="1" t="str">
        <f t="shared" si="4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5"/>
        <v>N,7,2,1,2</v>
      </c>
      <c r="H79" s="28">
        <f>IF(Pop_Init!C79=OR(1,2),'Indirect Model Parameters'!$C$13,1-'Indirect Model Parameters'!$C$13)*IF(E79=1,1-'Indirect Model Parameters'!$C$11,'Indirect Model Parameters'!$C$11)*IF(F79=1,0.55,0.45)</f>
        <v>0.16875000000000001</v>
      </c>
      <c r="I79" s="29">
        <f>(H79/SUM($H$2:$H$129))*'Indirect Model Parameters'!$C$10</f>
        <v>1103.391908459339</v>
      </c>
    </row>
    <row r="80" spans="1:9" ht="32" x14ac:dyDescent="0.2">
      <c r="A80" s="1" t="str">
        <f t="shared" si="4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5"/>
        <v>N,8,1,1,2</v>
      </c>
      <c r="H80" s="28">
        <f>IF(Pop_Init!C80=OR(1,2),'Indirect Model Parameters'!$C$13,1-'Indirect Model Parameters'!$C$13)*IF(E80=1,1-'Indirect Model Parameters'!$C$11,'Indirect Model Parameters'!$C$11)*IF(F80=1,0.55,0.45)</f>
        <v>0.16875000000000001</v>
      </c>
      <c r="I80" s="29">
        <f>(H80/SUM($H$2:$H$129))*'Indirect Model Parameters'!$C$10</f>
        <v>1103.391908459339</v>
      </c>
    </row>
    <row r="81" spans="1:9" ht="32" x14ac:dyDescent="0.2">
      <c r="A81" s="1" t="str">
        <f t="shared" si="4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5"/>
        <v>N,8,2,1,2</v>
      </c>
      <c r="H81" s="28">
        <f>IF(Pop_Init!C81=OR(1,2),'Indirect Model Parameters'!$C$13,1-'Indirect Model Parameters'!$C$13)*IF(E81=1,1-'Indirect Model Parameters'!$C$11,'Indirect Model Parameters'!$C$11)*IF(F81=1,0.55,0.45)</f>
        <v>0.16875000000000001</v>
      </c>
      <c r="I81" s="29">
        <f>(H81/SUM($H$2:$H$129))*'Indirect Model Parameters'!$C$10</f>
        <v>1103.391908459339</v>
      </c>
    </row>
    <row r="82" spans="1:9" ht="48" x14ac:dyDescent="0.2">
      <c r="A82" s="1" t="str">
        <f t="shared" si="4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5"/>
        <v>N,1,1,2,2</v>
      </c>
      <c r="H82" s="28">
        <f>IF(Pop_Init!C82=OR(1,2),'Indirect Model Parameters'!$C$13,1-'Indirect Model Parameters'!$C$13)*IF(E82=1,1-'Indirect Model Parameters'!$C$11,'Indirect Model Parameters'!$C$11)*IF(F82=1,0.55,0.45)</f>
        <v>5.6250000000000001E-2</v>
      </c>
      <c r="I82" s="29">
        <f>(H82/SUM($H$2:$H$129))*'Indirect Model Parameters'!$C$10</f>
        <v>367.79730281977959</v>
      </c>
    </row>
    <row r="83" spans="1:9" ht="48" x14ac:dyDescent="0.2">
      <c r="A83" s="1" t="str">
        <f t="shared" si="4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5"/>
        <v>N,2,2,3,1</v>
      </c>
      <c r="H83" s="28">
        <v>0</v>
      </c>
      <c r="I83" s="29">
        <f>(H83/SUM($H$2:$H$129))*'Indirect Model Parameters'!$C$10</f>
        <v>0</v>
      </c>
    </row>
    <row r="84" spans="1:9" ht="48" x14ac:dyDescent="0.2">
      <c r="A84" s="1" t="str">
        <f t="shared" si="4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5"/>
        <v>N,2,1,2,2</v>
      </c>
      <c r="H84" s="28">
        <f>IF(Pop_Init!C84=OR(1,2),'Indirect Model Parameters'!$C$13,1-'Indirect Model Parameters'!$C$13)*IF(E84=1,1-'Indirect Model Parameters'!$C$11,'Indirect Model Parameters'!$C$11)*IF(F84=1,0.55,0.45)</f>
        <v>5.6250000000000001E-2</v>
      </c>
      <c r="I84" s="29">
        <f>(H84/SUM($H$2:$H$129))*'Indirect Model Parameters'!$C$10</f>
        <v>367.79730281977959</v>
      </c>
    </row>
    <row r="85" spans="1:9" ht="48" x14ac:dyDescent="0.2">
      <c r="A85" s="1" t="str">
        <f t="shared" si="4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5"/>
        <v>N,2,2,4,1</v>
      </c>
      <c r="H85" s="28">
        <v>0</v>
      </c>
      <c r="I85" s="29">
        <f>(H85/SUM($H$2:$H$129))*'Indirect Model Parameters'!$C$10</f>
        <v>0</v>
      </c>
    </row>
    <row r="86" spans="1:9" ht="48" x14ac:dyDescent="0.2">
      <c r="A86" s="1" t="str">
        <f t="shared" si="4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5"/>
        <v>N,3,1,2,2</v>
      </c>
      <c r="H86" s="28">
        <f>IF(Pop_Init!C86=OR(1,2),'Indirect Model Parameters'!$C$13,1-'Indirect Model Parameters'!$C$13)*IF(E86=1,1-'Indirect Model Parameters'!$C$11,'Indirect Model Parameters'!$C$11)*IF(F86=1,0.55,0.45)</f>
        <v>5.6250000000000001E-2</v>
      </c>
      <c r="I86" s="29">
        <f>(H86/SUM($H$2:$H$129))*'Indirect Model Parameters'!$C$10</f>
        <v>367.79730281977959</v>
      </c>
    </row>
    <row r="87" spans="1:9" ht="48" x14ac:dyDescent="0.2">
      <c r="A87" s="1" t="str">
        <f t="shared" si="4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5"/>
        <v>N,3,2,2,2</v>
      </c>
      <c r="H87" s="28">
        <f>IF(Pop_Init!C87=OR(1,2),'Indirect Model Parameters'!$C$13,1-'Indirect Model Parameters'!$C$13)*IF(E87=1,1-'Indirect Model Parameters'!$C$11,'Indirect Model Parameters'!$C$11)*IF(F87=1,0.55,0.45)</f>
        <v>5.6250000000000001E-2</v>
      </c>
      <c r="I87" s="29">
        <f>(H87/SUM($H$2:$H$129))*'Indirect Model Parameters'!$C$10</f>
        <v>367.79730281977959</v>
      </c>
    </row>
    <row r="88" spans="1:9" ht="48" x14ac:dyDescent="0.2">
      <c r="A88" s="1" t="str">
        <f t="shared" si="4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5"/>
        <v>N,4,1,2,2</v>
      </c>
      <c r="H88" s="28">
        <f>IF(Pop_Init!C88=OR(1,2),'Indirect Model Parameters'!$C$13,1-'Indirect Model Parameters'!$C$13)*IF(E88=1,1-'Indirect Model Parameters'!$C$11,'Indirect Model Parameters'!$C$11)*IF(F88=1,0.55,0.45)</f>
        <v>5.6250000000000001E-2</v>
      </c>
      <c r="I88" s="29">
        <f>(H88/SUM($H$2:$H$129))*'Indirect Model Parameters'!$C$10</f>
        <v>367.79730281977959</v>
      </c>
    </row>
    <row r="89" spans="1:9" ht="48" x14ac:dyDescent="0.2">
      <c r="A89" s="1" t="str">
        <f t="shared" si="4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5"/>
        <v>N,4,2,2,2</v>
      </c>
      <c r="H89" s="28">
        <f>IF(Pop_Init!C89=OR(1,2),'Indirect Model Parameters'!$C$13,1-'Indirect Model Parameters'!$C$13)*IF(E89=1,1-'Indirect Model Parameters'!$C$11,'Indirect Model Parameters'!$C$11)*IF(F89=1,0.55,0.45)</f>
        <v>5.6250000000000001E-2</v>
      </c>
      <c r="I89" s="29">
        <f>(H89/SUM($H$2:$H$129))*'Indirect Model Parameters'!$C$10</f>
        <v>367.79730281977959</v>
      </c>
    </row>
    <row r="90" spans="1:9" ht="32" x14ac:dyDescent="0.2">
      <c r="A90" s="1" t="str">
        <f t="shared" si="4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5"/>
        <v>N,5,1,2,2</v>
      </c>
      <c r="H90" s="28">
        <f>IF(Pop_Init!C90=OR(1,2),'Indirect Model Parameters'!$C$13,1-'Indirect Model Parameters'!$C$13)*IF(E90=1,1-'Indirect Model Parameters'!$C$11,'Indirect Model Parameters'!$C$11)*IF(F90=1,0.55,0.45)</f>
        <v>5.6250000000000001E-2</v>
      </c>
      <c r="I90" s="29">
        <f>(H90/SUM($H$2:$H$129))*'Indirect Model Parameters'!$C$10</f>
        <v>367.79730281977959</v>
      </c>
    </row>
    <row r="91" spans="1:9" ht="48" x14ac:dyDescent="0.2">
      <c r="A91" s="1" t="str">
        <f t="shared" si="4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5"/>
        <v>N,5,2,2,2</v>
      </c>
      <c r="H91" s="28">
        <f>IF(Pop_Init!C91=OR(1,2),'Indirect Model Parameters'!$C$13,1-'Indirect Model Parameters'!$C$13)*IF(E91=1,1-'Indirect Model Parameters'!$C$11,'Indirect Model Parameters'!$C$11)*IF(F91=1,0.55,0.45)</f>
        <v>5.6250000000000001E-2</v>
      </c>
      <c r="I91" s="29">
        <f>(H91/SUM($H$2:$H$129))*'Indirect Model Parameters'!$C$10</f>
        <v>367.79730281977959</v>
      </c>
    </row>
    <row r="92" spans="1:9" ht="32" x14ac:dyDescent="0.2">
      <c r="A92" s="1" t="str">
        <f t="shared" si="4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5"/>
        <v>N,6,1,2,2</v>
      </c>
      <c r="H92" s="28">
        <f>IF(Pop_Init!C92=OR(1,2),'Indirect Model Parameters'!$C$13,1-'Indirect Model Parameters'!$C$13)*IF(E92=1,1-'Indirect Model Parameters'!$C$11,'Indirect Model Parameters'!$C$11)*IF(F92=1,0.55,0.45)</f>
        <v>5.6250000000000001E-2</v>
      </c>
      <c r="I92" s="29">
        <f>(H92/SUM($H$2:$H$129))*'Indirect Model Parameters'!$C$10</f>
        <v>367.79730281977959</v>
      </c>
    </row>
    <row r="93" spans="1:9" ht="48" x14ac:dyDescent="0.2">
      <c r="A93" s="1" t="str">
        <f t="shared" si="4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5"/>
        <v>N,6,2,2,2</v>
      </c>
      <c r="H93" s="28">
        <f>IF(Pop_Init!C93=OR(1,2),'Indirect Model Parameters'!$C$13,1-'Indirect Model Parameters'!$C$13)*IF(E93=1,1-'Indirect Model Parameters'!$C$11,'Indirect Model Parameters'!$C$11)*IF(F93=1,0.55,0.45)</f>
        <v>5.6250000000000001E-2</v>
      </c>
      <c r="I93" s="29">
        <f>(H93/SUM($H$2:$H$129))*'Indirect Model Parameters'!$C$10</f>
        <v>367.79730281977959</v>
      </c>
    </row>
    <row r="94" spans="1:9" ht="48" x14ac:dyDescent="0.2">
      <c r="A94" s="1" t="str">
        <f t="shared" si="4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5"/>
        <v>N,7,1,2,2</v>
      </c>
      <c r="H94" s="28">
        <f>IF(Pop_Init!C94=OR(1,2),'Indirect Model Parameters'!$C$13,1-'Indirect Model Parameters'!$C$13)*IF(E94=1,1-'Indirect Model Parameters'!$C$11,'Indirect Model Parameters'!$C$11)*IF(F94=1,0.55,0.45)</f>
        <v>5.6250000000000001E-2</v>
      </c>
      <c r="I94" s="29">
        <f>(H94/SUM($H$2:$H$129))*'Indirect Model Parameters'!$C$10</f>
        <v>367.79730281977959</v>
      </c>
    </row>
    <row r="95" spans="1:9" ht="48" x14ac:dyDescent="0.2">
      <c r="A95" s="1" t="str">
        <f t="shared" si="4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5"/>
        <v>N,7,2,2,2</v>
      </c>
      <c r="H95" s="28">
        <f>IF(Pop_Init!C95=OR(1,2),'Indirect Model Parameters'!$C$13,1-'Indirect Model Parameters'!$C$13)*IF(E95=1,1-'Indirect Model Parameters'!$C$11,'Indirect Model Parameters'!$C$11)*IF(F95=1,0.55,0.45)</f>
        <v>5.6250000000000001E-2</v>
      </c>
      <c r="I95" s="29">
        <f>(H95/SUM($H$2:$H$129))*'Indirect Model Parameters'!$C$10</f>
        <v>367.79730281977959</v>
      </c>
    </row>
    <row r="96" spans="1:9" ht="48" x14ac:dyDescent="0.2">
      <c r="A96" s="1" t="str">
        <f t="shared" si="4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5"/>
        <v>N,8,1,2,2</v>
      </c>
      <c r="H96" s="28">
        <f>IF(Pop_Init!C96=OR(1,2),'Indirect Model Parameters'!$C$13,1-'Indirect Model Parameters'!$C$13)*IF(E96=1,1-'Indirect Model Parameters'!$C$11,'Indirect Model Parameters'!$C$11)*IF(F96=1,0.55,0.45)</f>
        <v>5.6250000000000001E-2</v>
      </c>
      <c r="I96" s="29">
        <f>(H96/SUM($H$2:$H$129))*'Indirect Model Parameters'!$C$10</f>
        <v>367.79730281977959</v>
      </c>
    </row>
    <row r="97" spans="1:9" ht="48" x14ac:dyDescent="0.2">
      <c r="A97" s="1" t="str">
        <f t="shared" si="4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5"/>
        <v>N,8,2,2,2</v>
      </c>
      <c r="H97" s="28">
        <f>IF(Pop_Init!C97=OR(1,2),'Indirect Model Parameters'!$C$13,1-'Indirect Model Parameters'!$C$13)*IF(E97=1,1-'Indirect Model Parameters'!$C$11,'Indirect Model Parameters'!$C$11)*IF(F97=1,0.55,0.45)</f>
        <v>5.6250000000000001E-2</v>
      </c>
      <c r="I97" s="29">
        <f>(H97/SUM($H$2:$H$129))*'Indirect Model Parameters'!$C$10</f>
        <v>367.79730281977959</v>
      </c>
    </row>
    <row r="98" spans="1:9" ht="48" x14ac:dyDescent="0.2">
      <c r="A98" s="1" t="str">
        <f t="shared" ref="A98:A129" si="6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7">CONCATENATE( B98, IF(B98&lt;&gt;"",",",""), C98, IF(C98&lt;&gt;"",",",""),  D98, IF(D98&lt;&gt;"",",",""),  E98, IF(F98&lt;&gt;"",",",""), F98,)</f>
        <v>N,1,1,3,2</v>
      </c>
      <c r="H98" s="28">
        <f>IF(Pop_Init!C98=OR(1,2),'Indirect Model Parameters'!$C$13,1-'Indirect Model Parameters'!$C$13)*IF(E98=1,1-'Indirect Model Parameters'!$C$11,'Indirect Model Parameters'!$C$11)*IF(F98=1,0.55,0.45)</f>
        <v>5.6250000000000001E-2</v>
      </c>
      <c r="I98" s="29">
        <f>(H98/SUM($H$2:$H$129))*'Indirect Model Parameters'!$C$10</f>
        <v>367.79730281977959</v>
      </c>
    </row>
    <row r="99" spans="1:9" ht="48" x14ac:dyDescent="0.2">
      <c r="A99" s="1" t="str">
        <f t="shared" si="6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7"/>
        <v>N,2,2,1,2</v>
      </c>
      <c r="H99" s="28">
        <v>0</v>
      </c>
      <c r="I99" s="29">
        <f>(H99/SUM($H$2:$H$129))*'Indirect Model Parameters'!$C$10</f>
        <v>0</v>
      </c>
    </row>
    <row r="100" spans="1:9" ht="48" x14ac:dyDescent="0.2">
      <c r="A100" s="1" t="str">
        <f t="shared" si="6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7"/>
        <v>N,2,1,3,2</v>
      </c>
      <c r="H100" s="28">
        <f>IF(Pop_Init!C100=OR(1,2),'Indirect Model Parameters'!$C$13,1-'Indirect Model Parameters'!$C$13)*IF(E100=1,1-'Indirect Model Parameters'!$C$11,'Indirect Model Parameters'!$C$11)*IF(F100=1,0.55,0.45)</f>
        <v>5.6250000000000001E-2</v>
      </c>
      <c r="I100" s="29">
        <f>(H100/SUM($H$2:$H$129))*'Indirect Model Parameters'!$C$10</f>
        <v>367.79730281977959</v>
      </c>
    </row>
    <row r="101" spans="1:9" ht="48" x14ac:dyDescent="0.2">
      <c r="A101" s="1" t="str">
        <f t="shared" si="6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7"/>
        <v>N,2,2,2,2</v>
      </c>
      <c r="H101" s="28">
        <v>0</v>
      </c>
      <c r="I101" s="29">
        <f>(H101/SUM($H$2:$H$129))*'Indirect Model Parameters'!$C$10</f>
        <v>0</v>
      </c>
    </row>
    <row r="102" spans="1:9" ht="48" x14ac:dyDescent="0.2">
      <c r="A102" s="1" t="str">
        <f t="shared" si="6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7"/>
        <v>N,3,1,3,2</v>
      </c>
      <c r="H102" s="28">
        <f>IF(Pop_Init!C102=OR(1,2),'Indirect Model Parameters'!$C$13,1-'Indirect Model Parameters'!$C$13)*IF(E102=1,1-'Indirect Model Parameters'!$C$11,'Indirect Model Parameters'!$C$11)*IF(F102=1,0.55,0.45)</f>
        <v>5.6250000000000001E-2</v>
      </c>
      <c r="I102" s="29">
        <f>(H102/SUM($H$2:$H$129))*'Indirect Model Parameters'!$C$10</f>
        <v>367.79730281977959</v>
      </c>
    </row>
    <row r="103" spans="1:9" ht="48" x14ac:dyDescent="0.2">
      <c r="A103" s="1" t="str">
        <f t="shared" si="6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7"/>
        <v>N,3,2,3,2</v>
      </c>
      <c r="H103" s="28">
        <f>IF(Pop_Init!C103=OR(1,2),'Indirect Model Parameters'!$C$13,1-'Indirect Model Parameters'!$C$13)*IF(E103=1,1-'Indirect Model Parameters'!$C$11,'Indirect Model Parameters'!$C$11)*IF(F103=1,0.55,0.45)</f>
        <v>5.6250000000000001E-2</v>
      </c>
      <c r="I103" s="29">
        <f>(H103/SUM($H$2:$H$129))*'Indirect Model Parameters'!$C$10</f>
        <v>367.79730281977959</v>
      </c>
    </row>
    <row r="104" spans="1:9" ht="48" x14ac:dyDescent="0.2">
      <c r="A104" s="1" t="str">
        <f t="shared" si="6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7"/>
        <v>N,4,1,3,2</v>
      </c>
      <c r="H104" s="28">
        <f>IF(Pop_Init!C104=OR(1,2),'Indirect Model Parameters'!$C$13,1-'Indirect Model Parameters'!$C$13)*IF(E104=1,1-'Indirect Model Parameters'!$C$11,'Indirect Model Parameters'!$C$11)*IF(F104=1,0.55,0.45)</f>
        <v>5.6250000000000001E-2</v>
      </c>
      <c r="I104" s="29">
        <f>(H104/SUM($H$2:$H$129))*'Indirect Model Parameters'!$C$10</f>
        <v>367.79730281977959</v>
      </c>
    </row>
    <row r="105" spans="1:9" ht="48" x14ac:dyDescent="0.2">
      <c r="A105" s="1" t="str">
        <f t="shared" si="6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7"/>
        <v>N,4,2,3,2</v>
      </c>
      <c r="H105" s="28">
        <f>IF(Pop_Init!C105=OR(1,2),'Indirect Model Parameters'!$C$13,1-'Indirect Model Parameters'!$C$13)*IF(E105=1,1-'Indirect Model Parameters'!$C$11,'Indirect Model Parameters'!$C$11)*IF(F105=1,0.55,0.45)</f>
        <v>5.6250000000000001E-2</v>
      </c>
      <c r="I105" s="29">
        <f>(H105/SUM($H$2:$H$129))*'Indirect Model Parameters'!$C$10</f>
        <v>367.79730281977959</v>
      </c>
    </row>
    <row r="106" spans="1:9" ht="32" x14ac:dyDescent="0.2">
      <c r="A106" s="1" t="str">
        <f t="shared" si="6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7"/>
        <v>N,5,1,3,2</v>
      </c>
      <c r="H106" s="28">
        <f>IF(Pop_Init!C106=OR(1,2),'Indirect Model Parameters'!$C$13,1-'Indirect Model Parameters'!$C$13)*IF(E106=1,1-'Indirect Model Parameters'!$C$11,'Indirect Model Parameters'!$C$11)*IF(F106=1,0.55,0.45)</f>
        <v>5.6250000000000001E-2</v>
      </c>
      <c r="I106" s="29">
        <f>(H106/SUM($H$2:$H$129))*'Indirect Model Parameters'!$C$10</f>
        <v>367.79730281977959</v>
      </c>
    </row>
    <row r="107" spans="1:9" ht="48" x14ac:dyDescent="0.2">
      <c r="A107" s="1" t="str">
        <f t="shared" si="6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7"/>
        <v>N,5,2,3,2</v>
      </c>
      <c r="H107" s="28">
        <f>IF(Pop_Init!C107=OR(1,2),'Indirect Model Parameters'!$C$13,1-'Indirect Model Parameters'!$C$13)*IF(E107=1,1-'Indirect Model Parameters'!$C$11,'Indirect Model Parameters'!$C$11)*IF(F107=1,0.55,0.45)</f>
        <v>5.6250000000000001E-2</v>
      </c>
      <c r="I107" s="29">
        <f>(H107/SUM($H$2:$H$129))*'Indirect Model Parameters'!$C$10</f>
        <v>367.79730281977959</v>
      </c>
    </row>
    <row r="108" spans="1:9" ht="32" x14ac:dyDescent="0.2">
      <c r="A108" s="1" t="str">
        <f t="shared" si="6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7"/>
        <v>N,6,1,3,2</v>
      </c>
      <c r="H108" s="28">
        <f>IF(Pop_Init!C108=OR(1,2),'Indirect Model Parameters'!$C$13,1-'Indirect Model Parameters'!$C$13)*IF(E108=1,1-'Indirect Model Parameters'!$C$11,'Indirect Model Parameters'!$C$11)*IF(F108=1,0.55,0.45)</f>
        <v>5.6250000000000001E-2</v>
      </c>
      <c r="I108" s="29">
        <f>(H108/SUM($H$2:$H$129))*'Indirect Model Parameters'!$C$10</f>
        <v>367.79730281977959</v>
      </c>
    </row>
    <row r="109" spans="1:9" ht="48" x14ac:dyDescent="0.2">
      <c r="A109" s="1" t="str">
        <f t="shared" si="6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7"/>
        <v>N,6,2,3,2</v>
      </c>
      <c r="H109" s="28">
        <f>IF(Pop_Init!C109=OR(1,2),'Indirect Model Parameters'!$C$13,1-'Indirect Model Parameters'!$C$13)*IF(E109=1,1-'Indirect Model Parameters'!$C$11,'Indirect Model Parameters'!$C$11)*IF(F109=1,0.55,0.45)</f>
        <v>5.6250000000000001E-2</v>
      </c>
      <c r="I109" s="29">
        <f>(H109/SUM($H$2:$H$129))*'Indirect Model Parameters'!$C$10</f>
        <v>367.79730281977959</v>
      </c>
    </row>
    <row r="110" spans="1:9" ht="48" x14ac:dyDescent="0.2">
      <c r="A110" s="1" t="str">
        <f t="shared" si="6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7"/>
        <v>N,7,1,3,2</v>
      </c>
      <c r="H110" s="28">
        <f>IF(Pop_Init!C110=OR(1,2),'Indirect Model Parameters'!$C$13,1-'Indirect Model Parameters'!$C$13)*IF(E110=1,1-'Indirect Model Parameters'!$C$11,'Indirect Model Parameters'!$C$11)*IF(F110=1,0.55,0.45)</f>
        <v>5.6250000000000001E-2</v>
      </c>
      <c r="I110" s="29">
        <f>(H110/SUM($H$2:$H$129))*'Indirect Model Parameters'!$C$10</f>
        <v>367.79730281977959</v>
      </c>
    </row>
    <row r="111" spans="1:9" ht="48" x14ac:dyDescent="0.2">
      <c r="A111" s="1" t="str">
        <f t="shared" si="6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7"/>
        <v>N,7,2,3,2</v>
      </c>
      <c r="H111" s="28">
        <f>IF(Pop_Init!C111=OR(1,2),'Indirect Model Parameters'!$C$13,1-'Indirect Model Parameters'!$C$13)*IF(E111=1,1-'Indirect Model Parameters'!$C$11,'Indirect Model Parameters'!$C$11)*IF(F111=1,0.55,0.45)</f>
        <v>5.6250000000000001E-2</v>
      </c>
      <c r="I111" s="29">
        <f>(H111/SUM($H$2:$H$129))*'Indirect Model Parameters'!$C$10</f>
        <v>367.79730281977959</v>
      </c>
    </row>
    <row r="112" spans="1:9" ht="48" x14ac:dyDescent="0.2">
      <c r="A112" s="1" t="str">
        <f t="shared" si="6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7"/>
        <v>N,8,1,3,2</v>
      </c>
      <c r="H112" s="28">
        <f>IF(Pop_Init!C112=OR(1,2),'Indirect Model Parameters'!$C$13,1-'Indirect Model Parameters'!$C$13)*IF(E112=1,1-'Indirect Model Parameters'!$C$11,'Indirect Model Parameters'!$C$11)*IF(F112=1,0.55,0.45)</f>
        <v>5.6250000000000001E-2</v>
      </c>
      <c r="I112" s="29">
        <f>(H112/SUM($H$2:$H$129))*'Indirect Model Parameters'!$C$10</f>
        <v>367.79730281977959</v>
      </c>
    </row>
    <row r="113" spans="1:9" ht="48" x14ac:dyDescent="0.2">
      <c r="A113" s="1" t="str">
        <f t="shared" si="6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7"/>
        <v>N,8,2,3,2</v>
      </c>
      <c r="H113" s="28">
        <f>IF(Pop_Init!C113=OR(1,2),'Indirect Model Parameters'!$C$13,1-'Indirect Model Parameters'!$C$13)*IF(E113=1,1-'Indirect Model Parameters'!$C$11,'Indirect Model Parameters'!$C$11)*IF(F113=1,0.55,0.45)</f>
        <v>5.6250000000000001E-2</v>
      </c>
      <c r="I113" s="29">
        <f>(H113/SUM($H$2:$H$129))*'Indirect Model Parameters'!$C$10</f>
        <v>367.79730281977959</v>
      </c>
    </row>
    <row r="114" spans="1:9" ht="48" x14ac:dyDescent="0.2">
      <c r="A114" s="1" t="str">
        <f t="shared" si="6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7"/>
        <v>N,1,1,4,2</v>
      </c>
      <c r="H114" s="28">
        <f>IF(Pop_Init!C114=OR(1,2),'Indirect Model Parameters'!$C$13,1-'Indirect Model Parameters'!$C$13)*IF(E114=1,1-'Indirect Model Parameters'!$C$11,'Indirect Model Parameters'!$C$11)*IF(F114=1,0.55,0.45)</f>
        <v>5.6250000000000001E-2</v>
      </c>
      <c r="I114" s="29">
        <f>(H114/SUM($H$2:$H$129))*'Indirect Model Parameters'!$C$10</f>
        <v>367.79730281977959</v>
      </c>
    </row>
    <row r="115" spans="1:9" ht="48" x14ac:dyDescent="0.2">
      <c r="A115" s="1" t="str">
        <f t="shared" si="6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7"/>
        <v>N,2,2,3,2</v>
      </c>
      <c r="H115" s="28">
        <v>0</v>
      </c>
      <c r="I115" s="29">
        <f>(H115/SUM($H$2:$H$129))*'Indirect Model Parameters'!$C$10</f>
        <v>0</v>
      </c>
    </row>
    <row r="116" spans="1:9" ht="48" x14ac:dyDescent="0.2">
      <c r="A116" s="1" t="str">
        <f t="shared" si="6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7"/>
        <v>N,2,1,4,2</v>
      </c>
      <c r="H116" s="28">
        <f>IF(Pop_Init!C116=OR(1,2),'Indirect Model Parameters'!$C$13,1-'Indirect Model Parameters'!$C$13)*IF(E116=1,1-'Indirect Model Parameters'!$C$11,'Indirect Model Parameters'!$C$11)*IF(F116=1,0.55,0.45)</f>
        <v>5.6250000000000001E-2</v>
      </c>
      <c r="I116" s="29">
        <f>(H116/SUM($H$2:$H$129))*'Indirect Model Parameters'!$C$10</f>
        <v>367.79730281977959</v>
      </c>
    </row>
    <row r="117" spans="1:9" ht="48" x14ac:dyDescent="0.2">
      <c r="A117" s="1" t="str">
        <f t="shared" si="6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7"/>
        <v>N,2,2,4,2</v>
      </c>
      <c r="H117" s="28">
        <v>0</v>
      </c>
      <c r="I117" s="29">
        <f>(H117/SUM($H$2:$H$129))*'Indirect Model Parameters'!$C$10</f>
        <v>0</v>
      </c>
    </row>
    <row r="118" spans="1:9" ht="48" x14ac:dyDescent="0.2">
      <c r="A118" s="1" t="str">
        <f t="shared" si="6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7"/>
        <v>N,3,1,4,2</v>
      </c>
      <c r="H118" s="28">
        <f>IF(Pop_Init!C118=OR(1,2),'Indirect Model Parameters'!$C$13,1-'Indirect Model Parameters'!$C$13)*IF(E118=1,1-'Indirect Model Parameters'!$C$11,'Indirect Model Parameters'!$C$11)*IF(F118=1,0.55,0.45)</f>
        <v>5.6250000000000001E-2</v>
      </c>
      <c r="I118" s="29">
        <f>(H118/SUM($H$2:$H$129))*'Indirect Model Parameters'!$C$10</f>
        <v>367.79730281977959</v>
      </c>
    </row>
    <row r="119" spans="1:9" ht="48" x14ac:dyDescent="0.2">
      <c r="A119" s="1" t="str">
        <f t="shared" si="6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7"/>
        <v>N,3,2,4,2</v>
      </c>
      <c r="H119" s="28">
        <f>IF(Pop_Init!C119=OR(1,2),'Indirect Model Parameters'!$C$13,1-'Indirect Model Parameters'!$C$13)*IF(E119=1,1-'Indirect Model Parameters'!$C$11,'Indirect Model Parameters'!$C$11)*IF(F119=1,0.55,0.45)</f>
        <v>5.6250000000000001E-2</v>
      </c>
      <c r="I119" s="29">
        <f>(H119/SUM($H$2:$H$129))*'Indirect Model Parameters'!$C$10</f>
        <v>367.79730281977959</v>
      </c>
    </row>
    <row r="120" spans="1:9" ht="48" x14ac:dyDescent="0.2">
      <c r="A120" s="1" t="str">
        <f t="shared" si="6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7"/>
        <v>N,4,1,4,2</v>
      </c>
      <c r="H120" s="28">
        <f>IF(Pop_Init!C120=OR(1,2),'Indirect Model Parameters'!$C$13,1-'Indirect Model Parameters'!$C$13)*IF(E120=1,1-'Indirect Model Parameters'!$C$11,'Indirect Model Parameters'!$C$11)*IF(F120=1,0.55,0.45)</f>
        <v>5.6250000000000001E-2</v>
      </c>
      <c r="I120" s="29">
        <f>(H120/SUM($H$2:$H$129))*'Indirect Model Parameters'!$C$10</f>
        <v>367.79730281977959</v>
      </c>
    </row>
    <row r="121" spans="1:9" ht="48" x14ac:dyDescent="0.2">
      <c r="A121" s="1" t="str">
        <f t="shared" si="6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7"/>
        <v>N,4,2,4,2</v>
      </c>
      <c r="H121" s="28">
        <f>IF(Pop_Init!C121=OR(1,2),'Indirect Model Parameters'!$C$13,1-'Indirect Model Parameters'!$C$13)*IF(E121=1,1-'Indirect Model Parameters'!$C$11,'Indirect Model Parameters'!$C$11)*IF(F121=1,0.55,0.45)</f>
        <v>5.6250000000000001E-2</v>
      </c>
      <c r="I121" s="29">
        <f>(H121/SUM($H$2:$H$129))*'Indirect Model Parameters'!$C$10</f>
        <v>367.79730281977959</v>
      </c>
    </row>
    <row r="122" spans="1:9" ht="32" x14ac:dyDescent="0.2">
      <c r="A122" s="1" t="str">
        <f t="shared" si="6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7"/>
        <v>N,5,1,4,2</v>
      </c>
      <c r="H122" s="28">
        <f>IF(Pop_Init!C122=OR(1,2),'Indirect Model Parameters'!$C$13,1-'Indirect Model Parameters'!$C$13)*IF(E122=1,1-'Indirect Model Parameters'!$C$11,'Indirect Model Parameters'!$C$11)*IF(F122=1,0.55,0.45)</f>
        <v>5.6250000000000001E-2</v>
      </c>
      <c r="I122" s="29">
        <f>(H122/SUM($H$2:$H$129))*'Indirect Model Parameters'!$C$10</f>
        <v>367.79730281977959</v>
      </c>
    </row>
    <row r="123" spans="1:9" ht="48" x14ac:dyDescent="0.2">
      <c r="A123" s="1" t="str">
        <f t="shared" si="6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7"/>
        <v>N,5,2,4,2</v>
      </c>
      <c r="H123" s="28">
        <f>IF(Pop_Init!C123=OR(1,2),'Indirect Model Parameters'!$C$13,1-'Indirect Model Parameters'!$C$13)*IF(E123=1,1-'Indirect Model Parameters'!$C$11,'Indirect Model Parameters'!$C$11)*IF(F123=1,0.55,0.45)</f>
        <v>5.6250000000000001E-2</v>
      </c>
      <c r="I123" s="29">
        <f>(H123/SUM($H$2:$H$129))*'Indirect Model Parameters'!$C$10</f>
        <v>367.79730281977959</v>
      </c>
    </row>
    <row r="124" spans="1:9" ht="32" x14ac:dyDescent="0.2">
      <c r="A124" s="1" t="str">
        <f t="shared" si="6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7"/>
        <v>N,6,1,4,2</v>
      </c>
      <c r="H124" s="28">
        <f>IF(Pop_Init!C124=OR(1,2),'Indirect Model Parameters'!$C$13,1-'Indirect Model Parameters'!$C$13)*IF(E124=1,1-'Indirect Model Parameters'!$C$11,'Indirect Model Parameters'!$C$11)*IF(F124=1,0.55,0.45)</f>
        <v>5.6250000000000001E-2</v>
      </c>
      <c r="I124" s="29">
        <f>(H124/SUM($H$2:$H$129))*'Indirect Model Parameters'!$C$10</f>
        <v>367.79730281977959</v>
      </c>
    </row>
    <row r="125" spans="1:9" ht="32" x14ac:dyDescent="0.2">
      <c r="A125" s="1" t="str">
        <f t="shared" si="6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7"/>
        <v>N,6,2,4,2</v>
      </c>
      <c r="H125" s="28">
        <f>IF(Pop_Init!C125=OR(1,2),'Indirect Model Parameters'!$C$13,1-'Indirect Model Parameters'!$C$13)*IF(E125=1,1-'Indirect Model Parameters'!$C$11,'Indirect Model Parameters'!$C$11)*IF(F125=1,0.55,0.45)</f>
        <v>5.6250000000000001E-2</v>
      </c>
      <c r="I125" s="29">
        <f>(H125/SUM($H$2:$H$129))*'Indirect Model Parameters'!$C$10</f>
        <v>367.79730281977959</v>
      </c>
    </row>
    <row r="126" spans="1:9" ht="48" x14ac:dyDescent="0.2">
      <c r="A126" s="1" t="str">
        <f t="shared" si="6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7"/>
        <v>N,7,1,4,2</v>
      </c>
      <c r="H126" s="28">
        <f>IF(Pop_Init!C126=OR(1,2),'Indirect Model Parameters'!$C$13,1-'Indirect Model Parameters'!$C$13)*IF(E126=1,1-'Indirect Model Parameters'!$C$11,'Indirect Model Parameters'!$C$11)*IF(F126=1,0.55,0.45)</f>
        <v>5.6250000000000001E-2</v>
      </c>
      <c r="I126" s="29">
        <f>(H126/SUM($H$2:$H$129))*'Indirect Model Parameters'!$C$10</f>
        <v>367.79730281977959</v>
      </c>
    </row>
    <row r="127" spans="1:9" ht="48" x14ac:dyDescent="0.2">
      <c r="A127" s="1" t="str">
        <f t="shared" si="6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7"/>
        <v>N,7,2,4,2</v>
      </c>
      <c r="H127" s="28">
        <f>IF(Pop_Init!C127=OR(1,2),'Indirect Model Parameters'!$C$13,1-'Indirect Model Parameters'!$C$13)*IF(E127=1,1-'Indirect Model Parameters'!$C$11,'Indirect Model Parameters'!$C$11)*IF(F127=1,0.55,0.45)</f>
        <v>5.6250000000000001E-2</v>
      </c>
      <c r="I127" s="29">
        <f>(H127/SUM($H$2:$H$129))*'Indirect Model Parameters'!$C$10</f>
        <v>367.79730281977959</v>
      </c>
    </row>
    <row r="128" spans="1:9" ht="48" x14ac:dyDescent="0.2">
      <c r="A128" s="1" t="str">
        <f t="shared" si="6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7"/>
        <v>N,8,1,4,2</v>
      </c>
      <c r="H128" s="28">
        <f>IF(Pop_Init!C128=OR(1,2),'Indirect Model Parameters'!$C$13,1-'Indirect Model Parameters'!$C$13)*IF(E128=1,1-'Indirect Model Parameters'!$C$11,'Indirect Model Parameters'!$C$11)*IF(F128=1,0.55,0.45)</f>
        <v>5.6250000000000001E-2</v>
      </c>
      <c r="I128" s="29">
        <f>(H128/SUM($H$2:$H$129))*'Indirect Model Parameters'!$C$10</f>
        <v>367.79730281977959</v>
      </c>
    </row>
    <row r="129" spans="1:9" ht="48" x14ac:dyDescent="0.2">
      <c r="A129" s="1" t="str">
        <f t="shared" si="6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7"/>
        <v>N,8,2,4,2</v>
      </c>
      <c r="H129" s="28">
        <f>IF(Pop_Init!C129=OR(1,2),'Indirect Model Parameters'!$C$13,1-'Indirect Model Parameters'!$C$13)*IF(E129=1,1-'Indirect Model Parameters'!$C$11,'Indirect Model Parameters'!$C$11)*IF(F129=1,0.55,0.45)</f>
        <v>5.6250000000000001E-2</v>
      </c>
      <c r="I129" s="29">
        <f>(H129/SUM($H$2:$H$129))*'Indirect Model Parameters'!$C$10</f>
        <v>367.79730281977959</v>
      </c>
    </row>
    <row r="130" spans="1:9" x14ac:dyDescent="0.2">
      <c r="B130" s="8"/>
      <c r="C130" s="8"/>
    </row>
    <row r="131" spans="1:9" x14ac:dyDescent="0.2">
      <c r="B131" s="8"/>
      <c r="C131" s="8"/>
    </row>
    <row r="132" spans="1:9" x14ac:dyDescent="0.2">
      <c r="B132" s="8"/>
      <c r="C132" s="8"/>
    </row>
    <row r="133" spans="1:9" x14ac:dyDescent="0.2">
      <c r="B133" s="8"/>
      <c r="C133" s="8"/>
    </row>
    <row r="134" spans="1:9" x14ac:dyDescent="0.2">
      <c r="B134" s="8"/>
      <c r="C134" s="8"/>
    </row>
    <row r="135" spans="1:9" x14ac:dyDescent="0.2">
      <c r="B135" s="8"/>
      <c r="C135" s="8"/>
    </row>
    <row r="136" spans="1:9" x14ac:dyDescent="0.2">
      <c r="B136" s="8"/>
      <c r="C136" s="8"/>
    </row>
    <row r="137" spans="1:9" x14ac:dyDescent="0.2">
      <c r="B137" s="8"/>
      <c r="C137" s="8"/>
    </row>
    <row r="138" spans="1:9" x14ac:dyDescent="0.2">
      <c r="B138" s="8"/>
      <c r="C138" s="8"/>
    </row>
    <row r="139" spans="1:9" x14ac:dyDescent="0.2">
      <c r="B139" s="8"/>
      <c r="C139" s="8"/>
    </row>
    <row r="140" spans="1:9" x14ac:dyDescent="0.2">
      <c r="B140" s="8"/>
      <c r="C140" s="8"/>
    </row>
    <row r="141" spans="1:9" x14ac:dyDescent="0.2">
      <c r="B141" s="8"/>
      <c r="C141" s="8"/>
    </row>
    <row r="142" spans="1:9" x14ac:dyDescent="0.2">
      <c r="B142" s="8"/>
      <c r="C142" s="8"/>
    </row>
    <row r="143" spans="1:9" x14ac:dyDescent="0.2">
      <c r="B143" s="8"/>
      <c r="C143" s="8"/>
    </row>
    <row r="144" spans="1:9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ref="A2:L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H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8.83203125" defaultRowHeight="15" x14ac:dyDescent="0.2"/>
  <cols>
    <col min="1" max="1" width="32.33203125" style="1" customWidth="1"/>
    <col min="2" max="2" width="13.33203125" style="1" customWidth="1"/>
    <col min="3" max="3" width="17.5" style="1" customWidth="1"/>
    <col min="4" max="4" width="17.83203125" style="1" customWidth="1"/>
    <col min="5" max="6" width="20.5" style="1" customWidth="1"/>
    <col min="7" max="7" width="29.5" customWidth="1"/>
    <col min="8" max="8" width="15.5" style="4" customWidth="1"/>
    <col min="9" max="16384" width="8.83203125" style="4"/>
  </cols>
  <sheetData>
    <row r="1" spans="1:8" s="3" customFormat="1" ht="48" x14ac:dyDescent="0.2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51" x14ac:dyDescent="0.2">
      <c r="A2" s="18" t="s">
        <v>237</v>
      </c>
      <c r="B2" s="1" t="s">
        <v>238</v>
      </c>
      <c r="C2" s="19">
        <v>1</v>
      </c>
    </row>
    <row r="3" spans="1:8" ht="51" x14ac:dyDescent="0.2">
      <c r="A3" s="18" t="s">
        <v>239</v>
      </c>
      <c r="B3" s="1" t="s">
        <v>240</v>
      </c>
      <c r="C3" s="19">
        <v>1.1000000000000001</v>
      </c>
    </row>
    <row r="4" spans="1:8" ht="51" x14ac:dyDescent="0.2">
      <c r="A4" s="18" t="s">
        <v>241</v>
      </c>
      <c r="B4" s="1" t="s">
        <v>242</v>
      </c>
      <c r="C4" s="19">
        <v>1</v>
      </c>
    </row>
    <row r="5" spans="1:8" ht="42.75" customHeight="1" x14ac:dyDescent="0.2">
      <c r="A5" s="18" t="s">
        <v>243</v>
      </c>
      <c r="B5" s="1" t="s">
        <v>244</v>
      </c>
      <c r="C5" s="1">
        <v>1.1000000000000001</v>
      </c>
    </row>
    <row r="6" spans="1:8" ht="39" customHeight="1" x14ac:dyDescent="0.2">
      <c r="A6" s="18" t="s">
        <v>243</v>
      </c>
      <c r="B6" s="1" t="s">
        <v>245</v>
      </c>
      <c r="C6" s="1">
        <v>1.1000000000000001</v>
      </c>
    </row>
    <row r="7" spans="1:8" ht="35.25" customHeight="1" x14ac:dyDescent="0.2">
      <c r="A7" s="18" t="s">
        <v>243</v>
      </c>
      <c r="B7" s="1" t="s">
        <v>246</v>
      </c>
      <c r="C7" s="1">
        <v>1.2</v>
      </c>
    </row>
    <row r="8" spans="1:8" ht="38.25" customHeight="1" x14ac:dyDescent="0.2">
      <c r="A8" s="18" t="s">
        <v>243</v>
      </c>
      <c r="B8" s="1" t="s">
        <v>247</v>
      </c>
      <c r="C8" s="1">
        <v>1.2</v>
      </c>
    </row>
    <row r="9" spans="1:8" ht="17" x14ac:dyDescent="0.2">
      <c r="A9" s="18" t="s">
        <v>248</v>
      </c>
      <c r="B9" s="1" t="s">
        <v>249</v>
      </c>
      <c r="C9" s="1">
        <v>1</v>
      </c>
    </row>
    <row r="10" spans="1:8" ht="17" x14ac:dyDescent="0.2">
      <c r="A10" s="25" t="s">
        <v>277</v>
      </c>
      <c r="C10" s="26">
        <v>100000</v>
      </c>
    </row>
    <row r="11" spans="1:8" ht="17" x14ac:dyDescent="0.2">
      <c r="A11" s="25" t="s">
        <v>278</v>
      </c>
      <c r="C11" s="1">
        <v>0.25</v>
      </c>
    </row>
    <row r="12" spans="1:8" ht="17" x14ac:dyDescent="0.2">
      <c r="A12" s="25" t="s">
        <v>279</v>
      </c>
      <c r="C12" s="1">
        <v>0.55000000000000004</v>
      </c>
    </row>
    <row r="13" spans="1:8" ht="17" x14ac:dyDescent="0.2">
      <c r="A13" s="25" t="s">
        <v>280</v>
      </c>
      <c r="C13" s="1">
        <v>0.5</v>
      </c>
    </row>
    <row r="14" spans="1:8" ht="17" x14ac:dyDescent="0.2">
      <c r="A14" s="27" t="s">
        <v>282</v>
      </c>
      <c r="C14" s="1">
        <v>0.01</v>
      </c>
    </row>
    <row r="15" spans="1:8" ht="17" x14ac:dyDescent="0.2">
      <c r="A15" s="27" t="s">
        <v>283</v>
      </c>
    </row>
    <row r="16" spans="1:8" ht="16" x14ac:dyDescent="0.2">
      <c r="A16" s="18"/>
    </row>
    <row r="17" spans="1:1" ht="16" x14ac:dyDescent="0.2">
      <c r="A17" s="18"/>
    </row>
    <row r="18" spans="1:1" ht="16" x14ac:dyDescent="0.2">
      <c r="A18" s="18"/>
    </row>
    <row r="19" spans="1:1" ht="16" x14ac:dyDescent="0.2">
      <c r="A19" s="18"/>
    </row>
    <row r="20" spans="1:1" ht="16" x14ac:dyDescent="0.2">
      <c r="A20" s="18"/>
    </row>
    <row r="21" spans="1:1" ht="16" x14ac:dyDescent="0.2">
      <c r="A21" s="18"/>
    </row>
    <row r="22" spans="1:1" ht="16" x14ac:dyDescent="0.2">
      <c r="A22" s="18"/>
    </row>
    <row r="23" spans="1:1" ht="16" x14ac:dyDescent="0.2">
      <c r="A23" s="18"/>
    </row>
    <row r="24" spans="1:1" ht="16" x14ac:dyDescent="0.2">
      <c r="A24" s="18"/>
    </row>
    <row r="25" spans="1:1" ht="16" x14ac:dyDescent="0.2">
      <c r="A25" s="18"/>
    </row>
    <row r="26" spans="1:1" ht="16" x14ac:dyDescent="0.2">
      <c r="A26" s="18"/>
    </row>
    <row r="27" spans="1:1" ht="16" x14ac:dyDescent="0.2">
      <c r="A27" s="18"/>
    </row>
    <row r="28" spans="1:1" ht="16" x14ac:dyDescent="0.2">
      <c r="A28" s="18"/>
    </row>
    <row r="29" spans="1:1" ht="16" x14ac:dyDescent="0.2">
      <c r="A29" s="18"/>
    </row>
    <row r="30" spans="1:1" ht="16" x14ac:dyDescent="0.2">
      <c r="A30" s="18"/>
    </row>
    <row r="31" spans="1:1" ht="16" x14ac:dyDescent="0.2">
      <c r="A31" s="18"/>
    </row>
    <row r="32" spans="1:1" ht="16" x14ac:dyDescent="0.2">
      <c r="A32" s="18"/>
    </row>
    <row r="33" spans="1:1" ht="16" x14ac:dyDescent="0.2">
      <c r="A33" s="18"/>
    </row>
    <row r="34" spans="1:1" ht="16" x14ac:dyDescent="0.2">
      <c r="A34" s="18"/>
    </row>
    <row r="35" spans="1:1" ht="16" x14ac:dyDescent="0.2">
      <c r="A35" s="18"/>
    </row>
    <row r="36" spans="1:1" ht="16" x14ac:dyDescent="0.2">
      <c r="A36" s="18"/>
    </row>
    <row r="37" spans="1:1" ht="16" x14ac:dyDescent="0.2">
      <c r="A37" s="18"/>
    </row>
    <row r="38" spans="1:1" ht="16" x14ac:dyDescent="0.2">
      <c r="A38" s="18"/>
    </row>
    <row r="39" spans="1:1" ht="16" x14ac:dyDescent="0.2">
      <c r="A39" s="18"/>
    </row>
    <row r="40" spans="1:1" ht="16" x14ac:dyDescent="0.2">
      <c r="A40" s="18"/>
    </row>
    <row r="41" spans="1:1" ht="16" x14ac:dyDescent="0.2">
      <c r="A41" s="18"/>
    </row>
    <row r="42" spans="1:1" ht="16" x14ac:dyDescent="0.2">
      <c r="A42" s="18"/>
    </row>
    <row r="43" spans="1:1" ht="16" x14ac:dyDescent="0.2">
      <c r="A43" s="18"/>
    </row>
    <row r="44" spans="1:1" ht="16" x14ac:dyDescent="0.2">
      <c r="A44" s="18"/>
    </row>
    <row r="45" spans="1:1" ht="16" x14ac:dyDescent="0.2">
      <c r="A45" s="18"/>
    </row>
    <row r="46" spans="1:1" ht="16" x14ac:dyDescent="0.2">
      <c r="A46" s="18"/>
    </row>
    <row r="47" spans="1:1" ht="16" x14ac:dyDescent="0.2">
      <c r="A47" s="18"/>
    </row>
    <row r="48" spans="1:1" ht="16" x14ac:dyDescent="0.2">
      <c r="A48" s="18"/>
    </row>
    <row r="49" spans="1:1" ht="16" x14ac:dyDescent="0.2">
      <c r="A49" s="18"/>
    </row>
    <row r="50" spans="1:1" ht="16" x14ac:dyDescent="0.2">
      <c r="A50" s="18"/>
    </row>
    <row r="51" spans="1:1" ht="16" x14ac:dyDescent="0.2">
      <c r="A51" s="18"/>
    </row>
    <row r="52" spans="1:1" ht="16" x14ac:dyDescent="0.2">
      <c r="A52" s="18"/>
    </row>
    <row r="53" spans="1:1" ht="16" x14ac:dyDescent="0.2">
      <c r="A53" s="18"/>
    </row>
    <row r="54" spans="1:1" ht="16" x14ac:dyDescent="0.2">
      <c r="A54" s="18"/>
    </row>
    <row r="55" spans="1:1" ht="16" x14ac:dyDescent="0.2">
      <c r="A55" s="18"/>
    </row>
    <row r="56" spans="1:1" ht="16" x14ac:dyDescent="0.2">
      <c r="A56" s="18"/>
    </row>
    <row r="57" spans="1:1" ht="16" x14ac:dyDescent="0.2">
      <c r="A57" s="18"/>
    </row>
    <row r="58" spans="1:1" ht="16" x14ac:dyDescent="0.2">
      <c r="A58" s="18"/>
    </row>
    <row r="59" spans="1:1" ht="16" x14ac:dyDescent="0.2">
      <c r="A59" s="18"/>
    </row>
    <row r="60" spans="1:1" ht="16" x14ac:dyDescent="0.2">
      <c r="A60" s="18"/>
    </row>
    <row r="61" spans="1:1" ht="16" x14ac:dyDescent="0.2">
      <c r="A61" s="18"/>
    </row>
    <row r="62" spans="1:1" ht="16" x14ac:dyDescent="0.2">
      <c r="A62" s="18"/>
    </row>
    <row r="63" spans="1:1" ht="16" x14ac:dyDescent="0.2">
      <c r="A63" s="18"/>
    </row>
    <row r="64" spans="1:1" ht="16" x14ac:dyDescent="0.2">
      <c r="A64" s="18"/>
    </row>
    <row r="65" spans="1:1" ht="16" x14ac:dyDescent="0.2">
      <c r="A65" s="18"/>
    </row>
    <row r="66" spans="1:1" ht="16" x14ac:dyDescent="0.2">
      <c r="A66" s="18"/>
    </row>
    <row r="67" spans="1:1" ht="16" x14ac:dyDescent="0.2">
      <c r="A67" s="18"/>
    </row>
    <row r="68" spans="1:1" ht="16" x14ac:dyDescent="0.2">
      <c r="A68" s="18"/>
    </row>
    <row r="69" spans="1:1" ht="16" x14ac:dyDescent="0.2">
      <c r="A69" s="18"/>
    </row>
    <row r="70" spans="1:1" ht="16" x14ac:dyDescent="0.2">
      <c r="A70" s="18"/>
    </row>
    <row r="71" spans="1:1" ht="16" x14ac:dyDescent="0.2">
      <c r="A71" s="18"/>
    </row>
    <row r="72" spans="1:1" ht="16" x14ac:dyDescent="0.2">
      <c r="A72" s="18"/>
    </row>
    <row r="73" spans="1:1" ht="16" x14ac:dyDescent="0.2">
      <c r="A73" s="18"/>
    </row>
    <row r="74" spans="1:1" ht="16" x14ac:dyDescent="0.2">
      <c r="A74" s="18"/>
    </row>
    <row r="75" spans="1:1" ht="16" x14ac:dyDescent="0.2">
      <c r="A75" s="18"/>
    </row>
    <row r="76" spans="1:1" ht="16" x14ac:dyDescent="0.2">
      <c r="A76" s="18"/>
    </row>
    <row r="77" spans="1:1" ht="16" x14ac:dyDescent="0.2">
      <c r="A77" s="18"/>
    </row>
    <row r="78" spans="1:1" ht="16" x14ac:dyDescent="0.2">
      <c r="A78" s="18"/>
    </row>
    <row r="79" spans="1:1" ht="16" x14ac:dyDescent="0.2">
      <c r="A79" s="18"/>
    </row>
    <row r="80" spans="1:1" ht="16" x14ac:dyDescent="0.2">
      <c r="A80" s="18"/>
    </row>
    <row r="81" spans="1:1" ht="16" x14ac:dyDescent="0.2">
      <c r="A81" s="18"/>
    </row>
    <row r="82" spans="1:1" ht="16" x14ac:dyDescent="0.2">
      <c r="A82" s="18"/>
    </row>
    <row r="83" spans="1:1" ht="16" x14ac:dyDescent="0.2">
      <c r="A83" s="18"/>
    </row>
    <row r="84" spans="1:1" ht="16" x14ac:dyDescent="0.2">
      <c r="A84" s="18"/>
    </row>
    <row r="85" spans="1:1" ht="16" x14ac:dyDescent="0.2">
      <c r="A85" s="18"/>
    </row>
    <row r="86" spans="1:1" ht="16" x14ac:dyDescent="0.2">
      <c r="A86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baseColWidth="10" defaultColWidth="11.5" defaultRowHeight="15" x14ac:dyDescent="0.2"/>
  <sheetData>
    <row r="1" spans="1:2" x14ac:dyDescent="0.2">
      <c r="A1" t="s">
        <v>250</v>
      </c>
    </row>
    <row r="2" spans="1:2" x14ac:dyDescent="0.2">
      <c r="A2">
        <v>1</v>
      </c>
      <c r="B2" t="s">
        <v>251</v>
      </c>
    </row>
    <row r="3" spans="1:2" x14ac:dyDescent="0.2">
      <c r="A3">
        <v>2</v>
      </c>
      <c r="B3" t="s">
        <v>252</v>
      </c>
    </row>
    <row r="4" spans="1:2" x14ac:dyDescent="0.2">
      <c r="A4">
        <v>3</v>
      </c>
      <c r="B4" t="s">
        <v>253</v>
      </c>
    </row>
    <row r="5" spans="1:2" x14ac:dyDescent="0.2">
      <c r="A5">
        <v>4</v>
      </c>
      <c r="B5" t="s">
        <v>254</v>
      </c>
    </row>
    <row r="6" spans="1:2" x14ac:dyDescent="0.2">
      <c r="A6">
        <v>5</v>
      </c>
      <c r="B6" t="s">
        <v>255</v>
      </c>
    </row>
    <row r="7" spans="1:2" x14ac:dyDescent="0.2">
      <c r="A7">
        <v>6</v>
      </c>
      <c r="B7" t="s">
        <v>256</v>
      </c>
    </row>
    <row r="8" spans="1:2" x14ac:dyDescent="0.2">
      <c r="A8">
        <v>7</v>
      </c>
      <c r="B8" t="s">
        <v>257</v>
      </c>
    </row>
    <row r="9" spans="1:2" x14ac:dyDescent="0.2">
      <c r="A9">
        <v>8</v>
      </c>
      <c r="B9" t="s">
        <v>258</v>
      </c>
    </row>
    <row r="11" spans="1:2" x14ac:dyDescent="0.2">
      <c r="A11" t="s">
        <v>259</v>
      </c>
    </row>
    <row r="12" spans="1:2" x14ac:dyDescent="0.2">
      <c r="A12">
        <v>1</v>
      </c>
      <c r="B12" t="s">
        <v>260</v>
      </c>
    </row>
    <row r="13" spans="1:2" x14ac:dyDescent="0.2">
      <c r="A13">
        <v>2</v>
      </c>
      <c r="B13" t="s">
        <v>261</v>
      </c>
    </row>
    <row r="15" spans="1:2" x14ac:dyDescent="0.2">
      <c r="A15" t="s">
        <v>262</v>
      </c>
    </row>
    <row r="16" spans="1:2" x14ac:dyDescent="0.2">
      <c r="A16">
        <v>1</v>
      </c>
      <c r="B16" t="s">
        <v>263</v>
      </c>
    </row>
    <row r="17" spans="1:2" x14ac:dyDescent="0.2">
      <c r="A17">
        <v>2</v>
      </c>
      <c r="B17" t="s">
        <v>264</v>
      </c>
    </row>
    <row r="18" spans="1:2" x14ac:dyDescent="0.2">
      <c r="A18">
        <v>3</v>
      </c>
      <c r="B18" t="s">
        <v>265</v>
      </c>
    </row>
    <row r="19" spans="1:2" x14ac:dyDescent="0.2">
      <c r="A19">
        <v>4</v>
      </c>
      <c r="B19" t="s">
        <v>266</v>
      </c>
    </row>
    <row r="21" spans="1:2" x14ac:dyDescent="0.2">
      <c r="A21" t="s">
        <v>267</v>
      </c>
    </row>
    <row r="22" spans="1:2" x14ac:dyDescent="0.2">
      <c r="A22">
        <v>1</v>
      </c>
      <c r="B22" t="s">
        <v>268</v>
      </c>
    </row>
    <row r="23" spans="1:2" x14ac:dyDescent="0.2">
      <c r="A23">
        <v>2</v>
      </c>
      <c r="B23" t="s">
        <v>269</v>
      </c>
    </row>
    <row r="25" spans="1:2" x14ac:dyDescent="0.2">
      <c r="A25" t="s">
        <v>270</v>
      </c>
    </row>
    <row r="26" spans="1:2" x14ac:dyDescent="0.2">
      <c r="A26">
        <v>1</v>
      </c>
      <c r="B26" t="s">
        <v>271</v>
      </c>
    </row>
    <row r="27" spans="1:2" x14ac:dyDescent="0.2">
      <c r="A27">
        <v>2</v>
      </c>
      <c r="B27" t="s">
        <v>272</v>
      </c>
    </row>
    <row r="28" spans="1:2" x14ac:dyDescent="0.2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2020-06-26T16:50:09Z</dcterms:modified>
  <cp:category/>
  <cp:contentStatus/>
</cp:coreProperties>
</file>