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ross\repos\epi_model_HIV_TB\param_files\"/>
    </mc:Choice>
  </mc:AlternateContent>
  <xr:revisionPtr revIDLastSave="0" documentId="13_ncr:1_{28E09E81-CA83-44E0-BD25-66F067CE1B4A}" xr6:coauthVersionLast="45" xr6:coauthVersionMax="45" xr10:uidLastSave="{00000000-0000-0000-0000-000000000000}"/>
  <bookViews>
    <workbookView xWindow="-34755" yWindow="-7620" windowWidth="19755" windowHeight="19605" activeTab="2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definedNames>
    <definedName name="_xlnm._FilterDatabase" localSheetId="0" hidden="1">Model_Matched_Parameters!$A$1:$O$194</definedName>
    <definedName name="_xlnm._FilterDatabase" localSheetId="1" hidden="1">Pop_Init!$A$1:$L$129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4" i="1" l="1"/>
  <c r="K118" i="1"/>
  <c r="K120" i="1" s="1"/>
  <c r="K122" i="1" s="1"/>
  <c r="K117" i="1"/>
  <c r="K125" i="1" s="1"/>
  <c r="K123" i="1"/>
  <c r="K188" i="1"/>
  <c r="K189" i="1"/>
  <c r="K190" i="1"/>
  <c r="K187" i="1"/>
  <c r="K184" i="1"/>
  <c r="K192" i="1" s="1"/>
  <c r="K185" i="1"/>
  <c r="K193" i="1" s="1"/>
  <c r="K186" i="1"/>
  <c r="K194" i="1" s="1"/>
  <c r="K183" i="1"/>
  <c r="K191" i="1" s="1"/>
  <c r="K119" i="1" l="1"/>
  <c r="K126" i="1"/>
  <c r="K128" i="1" s="1"/>
  <c r="K130" i="1" s="1"/>
  <c r="K132" i="1" s="1"/>
  <c r="K134" i="1" s="1"/>
  <c r="K136" i="1" s="1"/>
  <c r="K138" i="1" s="1"/>
  <c r="K140" i="1" s="1"/>
  <c r="K142" i="1" s="1"/>
  <c r="K144" i="1" s="1"/>
  <c r="K146" i="1" s="1"/>
  <c r="H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2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8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4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100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6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K148" i="1" l="1"/>
  <c r="K150" i="1" s="1"/>
  <c r="K152" i="1" s="1"/>
  <c r="K154" i="1" s="1"/>
  <c r="K156" i="1" s="1"/>
  <c r="K158" i="1" s="1"/>
  <c r="K160" i="1" s="1"/>
  <c r="K162" i="1" s="1"/>
  <c r="K164" i="1" s="1"/>
  <c r="K166" i="1" s="1"/>
  <c r="K168" i="1" s="1"/>
  <c r="K170" i="1" s="1"/>
  <c r="K172" i="1" s="1"/>
  <c r="K174" i="1" s="1"/>
  <c r="K176" i="1" s="1"/>
  <c r="K178" i="1" s="1"/>
  <c r="K127" i="1"/>
  <c r="K129" i="1" s="1"/>
  <c r="K133" i="1" s="1"/>
  <c r="K135" i="1" s="1"/>
  <c r="K137" i="1" s="1"/>
  <c r="K139" i="1" s="1"/>
  <c r="K141" i="1" s="1"/>
  <c r="K143" i="1" s="1"/>
  <c r="K145" i="1" s="1"/>
  <c r="K121" i="1"/>
  <c r="I62" i="6"/>
  <c r="I2" i="6"/>
  <c r="I126" i="6"/>
  <c r="I122" i="6"/>
  <c r="I118" i="6"/>
  <c r="I114" i="6"/>
  <c r="I106" i="6"/>
  <c r="I98" i="6"/>
  <c r="I90" i="6"/>
  <c r="I86" i="6"/>
  <c r="I82" i="6"/>
  <c r="I74" i="6"/>
  <c r="I70" i="6"/>
  <c r="I66" i="6"/>
  <c r="I58" i="6"/>
  <c r="I50" i="6"/>
  <c r="I42" i="6"/>
  <c r="I34" i="6"/>
  <c r="I26" i="6"/>
  <c r="I18" i="6"/>
  <c r="I10" i="6"/>
  <c r="I129" i="6"/>
  <c r="I125" i="6"/>
  <c r="I121" i="6"/>
  <c r="I117" i="6"/>
  <c r="I113" i="6"/>
  <c r="I109" i="6"/>
  <c r="I105" i="6"/>
  <c r="I115" i="6"/>
  <c r="I97" i="6"/>
  <c r="I93" i="6"/>
  <c r="I89" i="6"/>
  <c r="I101" i="6"/>
  <c r="I81" i="6"/>
  <c r="I77" i="6"/>
  <c r="I73" i="6"/>
  <c r="I99" i="6"/>
  <c r="I65" i="6"/>
  <c r="I61" i="6"/>
  <c r="I57" i="6"/>
  <c r="I85" i="6"/>
  <c r="I49" i="6"/>
  <c r="I45" i="6"/>
  <c r="I41" i="6"/>
  <c r="I83" i="6"/>
  <c r="I33" i="6"/>
  <c r="I29" i="6"/>
  <c r="I25" i="6"/>
  <c r="I69" i="6"/>
  <c r="I17" i="6"/>
  <c r="I13" i="6"/>
  <c r="I9" i="6"/>
  <c r="I67" i="6"/>
  <c r="I54" i="6"/>
  <c r="I46" i="6"/>
  <c r="I38" i="6"/>
  <c r="I30" i="6"/>
  <c r="I22" i="6"/>
  <c r="I14" i="6"/>
  <c r="I6" i="6"/>
  <c r="I128" i="6"/>
  <c r="I124" i="6"/>
  <c r="I120" i="6"/>
  <c r="I116" i="6"/>
  <c r="I112" i="6"/>
  <c r="I108" i="6"/>
  <c r="I104" i="6"/>
  <c r="I100" i="6"/>
  <c r="I96" i="6"/>
  <c r="I92" i="6"/>
  <c r="I88" i="6"/>
  <c r="I84" i="6"/>
  <c r="I80" i="6"/>
  <c r="I76" i="6"/>
  <c r="I72" i="6"/>
  <c r="I68" i="6"/>
  <c r="I64" i="6"/>
  <c r="I60" i="6"/>
  <c r="I56" i="6"/>
  <c r="I52" i="6"/>
  <c r="I48" i="6"/>
  <c r="I44" i="6"/>
  <c r="I40" i="6"/>
  <c r="I36" i="6"/>
  <c r="I32" i="6"/>
  <c r="I28" i="6"/>
  <c r="I24" i="6"/>
  <c r="I20" i="6"/>
  <c r="I16" i="6"/>
  <c r="I12" i="6"/>
  <c r="I8" i="6"/>
  <c r="I4" i="6"/>
  <c r="I110" i="6"/>
  <c r="I102" i="6"/>
  <c r="I94" i="6"/>
  <c r="I78" i="6"/>
  <c r="I127" i="6"/>
  <c r="I123" i="6"/>
  <c r="I119" i="6"/>
  <c r="I53" i="6"/>
  <c r="I111" i="6"/>
  <c r="I107" i="6"/>
  <c r="I103" i="6"/>
  <c r="I51" i="6"/>
  <c r="I95" i="6"/>
  <c r="I91" i="6"/>
  <c r="I87" i="6"/>
  <c r="I37" i="6"/>
  <c r="I79" i="6"/>
  <c r="I75" i="6"/>
  <c r="I71" i="6"/>
  <c r="I35" i="6"/>
  <c r="I63" i="6"/>
  <c r="I59" i="6"/>
  <c r="I55" i="6"/>
  <c r="I21" i="6"/>
  <c r="I47" i="6"/>
  <c r="I43" i="6"/>
  <c r="I39" i="6"/>
  <c r="I19" i="6"/>
  <c r="I31" i="6"/>
  <c r="I27" i="6"/>
  <c r="I23" i="6"/>
  <c r="I5" i="6"/>
  <c r="I15" i="6"/>
  <c r="I11" i="6"/>
  <c r="I7" i="6"/>
  <c r="I3" i="6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47" i="1" l="1"/>
  <c r="K149" i="1" s="1"/>
  <c r="K151" i="1" s="1"/>
  <c r="K153" i="1" s="1"/>
  <c r="K155" i="1" s="1"/>
  <c r="K157" i="1" s="1"/>
  <c r="K159" i="1" s="1"/>
  <c r="K161" i="1" s="1"/>
  <c r="K163" i="1" s="1"/>
  <c r="K165" i="1" s="1"/>
  <c r="K167" i="1" s="1"/>
  <c r="K169" i="1" s="1"/>
  <c r="K171" i="1" s="1"/>
  <c r="K173" i="1" s="1"/>
  <c r="K175" i="1" s="1"/>
  <c r="K177" i="1" s="1"/>
  <c r="K106" i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<sst xmlns="http://schemas.openxmlformats.org/spreadsheetml/2006/main" count="1004" uniqueCount="324">
  <si>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</si>
  <si>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</si>
  <si>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</si>
  <si>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</si>
  <si>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</si>
  <si>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</si>
  <si>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</si>
  <si>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</si>
  <si>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</si>
  <si>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</si>
  <si>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</si>
  <si>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</si>
  <si>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</si>
  <si>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</si>
  <si>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</si>
  <si>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</si>
  <si>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</si>
  <si>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</si>
  <si>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</si>
  <si>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</si>
  <si>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</si>
  <si>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</si>
  <si>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</si>
  <si>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</si>
  <si>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</si>
  <si>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</si>
  <si>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</si>
  <si>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</si>
  <si>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</si>
  <si>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</si>
  <si>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</si>
  <si>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</si>
  <si>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</si>
  <si>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</si>
  <si>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</si>
  <si>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</si>
  <si>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</si>
  <si>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</si>
  <si>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</si>
  <si>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</si>
  <si>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</si>
  <si>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</si>
  <si>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</si>
  <si>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</si>
  <si>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</si>
  <si>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</si>
  <si>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</si>
  <si>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</si>
  <si>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</si>
  <si>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</si>
  <si>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</si>
  <si>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</si>
  <si>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</si>
  <si>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</si>
  <si>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</si>
  <si>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</si>
  <si>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</si>
  <si>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</si>
  <si>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</si>
  <si>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</si>
  <si>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</si>
  <si>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</si>
  <si>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</si>
  <si>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</si>
  <si>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</si>
  <si>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</si>
  <si>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</si>
  <si>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</si>
  <si>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</si>
  <si>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</si>
  <si>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</si>
  <si>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</si>
  <si>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</si>
  <si>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</si>
  <si>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</si>
  <si>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</si>
  <si>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</si>
  <si>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</si>
  <si>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</si>
  <si>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</si>
  <si>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</si>
  <si>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</si>
  <si>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</si>
  <si>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</si>
  <si>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</si>
  <si>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</si>
  <si>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</si>
  <si>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</si>
  <si>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</si>
  <si>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</si>
  <si>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</si>
  <si>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</si>
  <si>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</si>
  <si>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</si>
  <si>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</si>
  <si>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</si>
  <si>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</si>
  <si>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</si>
  <si>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</si>
  <si>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</si>
  <si>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</si>
  <si>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</si>
  <si>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</si>
  <si>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</si>
  <si>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</si>
  <si>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</si>
  <si>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</si>
  <si>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</si>
  <si>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</si>
  <si>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</si>
  <si>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</si>
  <si>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</si>
  <si>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</si>
  <si>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</si>
  <si>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</si>
  <si>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</si>
  <si>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</si>
  <si>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</si>
  <si>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</si>
  <si>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</si>
  <si>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</si>
  <si>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</si>
  <si>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</si>
  <si>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</si>
  <si>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</si>
  <si>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</si>
  <si>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</si>
  <si>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</si>
  <si>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</si>
  <si>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</si>
  <si>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</si>
  <si>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</si>
  <si>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</si>
  <si>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</si>
  <si>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</si>
  <si>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</si>
  <si>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</si>
  <si>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</si>
  <si>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</si>
  <si>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</si>
  <si>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</si>
  <si>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</si>
  <si>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</si>
  <si>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</si>
  <si>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</si>
  <si>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</si>
  <si>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</si>
  <si>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</si>
  <si>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</si>
  <si>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</si>
  <si>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</si>
  <si>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</si>
  <si>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</si>
  <si>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</si>
  <si>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</si>
  <si>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</si>
  <si>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</si>
  <si>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</si>
  <si>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</si>
  <si>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</si>
  <si>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</si>
  <si>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</si>
  <si>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</si>
  <si>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</si>
  <si>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</si>
  <si>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</si>
  <si>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</si>
  <si>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</si>
  <si>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</si>
  <si>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</si>
  <si>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</si>
  <si>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</si>
  <si>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</si>
  <si>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</si>
  <si>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</si>
  <si>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</si>
  <si>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</si>
  <si>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</si>
  <si>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</si>
  <si>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</si>
  <si>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</si>
  <si>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</si>
  <si>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</si>
  <si>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</si>
  <si>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</si>
  <si>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</si>
  <si>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</si>
  <si>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</si>
  <si>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</si>
  <si>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</si>
  <si>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</si>
  <si>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</si>
  <si>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</si>
  <si>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</si>
  <si>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</si>
  <si>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</si>
  <si>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</si>
  <si>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</si>
  <si>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</si>
  <si>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</si>
  <si>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</si>
  <si>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</si>
  <si>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</si>
  <si>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</si>
  <si>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</si>
  <si>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</si>
  <si>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</si>
  <si>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</si>
  <si>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</si>
  <si>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</si>
  <si>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</si>
  <si>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</si>
  <si>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</si>
  <si>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</si>
  <si>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</si>
  <si>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</si>
  <si>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</si>
  <si>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</si>
  <si>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</si>
  <si>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</si>
  <si>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</si>
  <si>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</si>
  <si>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</si>
  <si>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</si>
  <si>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</si>
  <si>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</si>
  <si>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</si>
  <si>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</si>
  <si>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</si>
  <si>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</si>
  <si>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</si>
  <si>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</si>
  <si>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</si>
  <si>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</si>
  <si>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</si>
  <si>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</si>
  <si>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</si>
  <si>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</si>
  <si>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</si>
  <si>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</si>
  <si>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</si>
  <si>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</si>
  <si>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</si>
  <si>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</si>
  <si>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</si>
  <si>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</si>
  <si>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</si>
  <si>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</si>
  <si>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</si>
  <si>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</si>
  <si>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</si>
  <si>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</si>
  <si>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</si>
  <si>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</si>
  <si>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</si>
  <si>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</si>
  <si>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</si>
  <si>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</si>
  <si>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</si>
  <si>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</si>
  <si>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</si>
  <si>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</si>
  <si>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</si>
  <si>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</si>
  <si>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</si>
  <si>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</si>
  <si>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</si>
  <si>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</si>
  <si>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</si>
  <si>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</si>
  <si>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</si>
  <si>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</si>
  <si>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</si>
  <si>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</si>
  <si>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</si>
  <si>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</si>
  <si>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</si>
  <si>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</si>
  <si>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Percentage of pop HIV +</t>
  </si>
  <si>
    <t>Percentage of pop Male</t>
  </si>
  <si>
    <t>Percentage of pop unifected</t>
  </si>
  <si>
    <t>Reference - expected value (not normalized)</t>
  </si>
  <si>
    <t>Percentage of pop active</t>
  </si>
  <si>
    <t>Percentage of pop LTBI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</si>
  <si>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</si>
  <si>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</si>
  <si>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</si>
  <si>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</si>
  <si>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</si>
  <si>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</si>
  <si>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</si>
  <si>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</si>
  <si>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</si>
  <si>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</si>
  <si>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</si>
  <si>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</si>
  <si>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</si>
  <si>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</si>
  <si>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</si>
  <si>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</si>
  <si>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</si>
  <si>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</si>
  <si>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</si>
  <si>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</si>
  <si>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</si>
  <si>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</si>
  <si>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</si>
  <si>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</si>
  <si>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</si>
  <si>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</si>
  <si>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</si>
  <si>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</si>
  <si>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</si>
  <si>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</si>
  <si>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</si>
  <si>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</si>
  <si>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GBD 2018</t>
  </si>
  <si>
    <t>GBD 2019</t>
  </si>
  <si>
    <t>GBD 2020</t>
  </si>
  <si>
    <t>GBD 2021</t>
  </si>
  <si>
    <t>GBD 2022</t>
  </si>
  <si>
    <t>GBD 2023</t>
  </si>
  <si>
    <t>GBD 2024</t>
  </si>
  <si>
    <t>GBD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</si>
</sst>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Fill="1"/>
    <xf numFmtId="0" fontId="0" fillId="0" borderId="0" xfId="0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6" fillId="5" borderId="0" xfId="0" applyFont="1" applyFill="1"/>
    <xf numFmtId="0" fontId="6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6" fillId="2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0" fillId="6" borderId="0" xfId="0" applyNumberFormat="1" applyFill="1" applyAlignment="1">
      <alignment wrapText="1"/>
    </xf>
    <xf numFmtId="1" fontId="0" fillId="6" borderId="0" xfId="0" applyNumberFormat="1" applyFill="1" applyAlignment="1">
      <alignment wrapText="1"/>
    </xf>
    <xf numFmtId="0" fontId="9" fillId="0" borderId="0" xfId="0" applyFont="1" applyAlignment="1">
      <alignment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zoomScale="161" zoomScaleNormal="161" workbookViewId="0">
      <pane xSplit="10" ySplit="1" topLeftCell="K155" activePane="bottomRight" state="frozen"/>
      <selection pane="topRight" activeCell="I1" sqref="I1"/>
      <selection pane="bottomLeft" activeCell="A2" sqref="A2"/>
      <selection pane="bottomRight" activeCell="A133" sqref="A133"/>
    </sheetView>
  </sheetViews>
  <sheetFormatPr defaultColWidth="8.796875" defaultRowHeight="14.25" x14ac:dyDescent="0.45"/>
  <cols>
    <col min="1" max="1" width="69.33203125" style="11" customWidth="1"/>
    <col min="2" max="2" width="53" style="9" hidden="1" customWidth="1"/>
    <col min="3" max="4" width="7.79687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20" style="9" customWidth="1"/>
    <col min="12" max="12" width="17.796875" style="9" customWidth="1"/>
    <col min="13" max="13" width="20.46484375" style="9" customWidth="1"/>
    <col min="14" max="14" width="28.6640625" style="9" customWidth="1"/>
    <col min="15" max="15" width="29" style="10" customWidth="1"/>
    <col min="16" max="16384" width="8.796875" style="10"/>
  </cols>
  <sheetData>
    <row r="1" spans="1:15" s="7" customFormat="1" ht="31.5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5.75" x14ac:dyDescent="0.45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5.75" x14ac:dyDescent="0.45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15.75" x14ac:dyDescent="0.45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15.75" x14ac:dyDescent="0.45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1.5" x14ac:dyDescent="0.45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1.5" x14ac:dyDescent="0.45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15.75" x14ac:dyDescent="0.45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1.5" x14ac:dyDescent="0.45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1.5" x14ac:dyDescent="0.45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15.75" x14ac:dyDescent="0.45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47.25" x14ac:dyDescent="0.45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47.25" x14ac:dyDescent="0.45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47.25" x14ac:dyDescent="0.45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30">
        <v>0</v>
      </c>
      <c r="O14" s="10" t="s">
        <v>44</v>
      </c>
    </row>
    <row r="15" spans="1:15" ht="47.25" x14ac:dyDescent="0.45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30">
        <v>0</v>
      </c>
      <c r="O15" s="10" t="s">
        <v>44</v>
      </c>
    </row>
    <row r="16" spans="1:15" ht="63" x14ac:dyDescent="0.45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63" x14ac:dyDescent="0.45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63" x14ac:dyDescent="0.45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63" x14ac:dyDescent="0.45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47.25" x14ac:dyDescent="0.45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47.25" x14ac:dyDescent="0.45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3" x14ac:dyDescent="0.45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3" x14ac:dyDescent="0.45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3" x14ac:dyDescent="0.45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3" x14ac:dyDescent="0.45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3" x14ac:dyDescent="0.45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3" x14ac:dyDescent="0.45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3" x14ac:dyDescent="0.45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3" x14ac:dyDescent="0.45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47.25" x14ac:dyDescent="0.45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47.25" x14ac:dyDescent="0.45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63" x14ac:dyDescent="0.45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63" x14ac:dyDescent="0.45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63" x14ac:dyDescent="0.45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63" x14ac:dyDescent="0.45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47.25" x14ac:dyDescent="0.45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47.25" x14ac:dyDescent="0.45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47.25" x14ac:dyDescent="0.45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47.25" x14ac:dyDescent="0.45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47.25" x14ac:dyDescent="0.45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47.25" x14ac:dyDescent="0.45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47.25" x14ac:dyDescent="0.45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47.25" x14ac:dyDescent="0.45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47.25" x14ac:dyDescent="0.45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47.25" x14ac:dyDescent="0.45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63" x14ac:dyDescent="0.45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63" x14ac:dyDescent="0.45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3" x14ac:dyDescent="0.45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3" x14ac:dyDescent="0.45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3" x14ac:dyDescent="0.45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3" x14ac:dyDescent="0.45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3" x14ac:dyDescent="0.45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3" x14ac:dyDescent="0.45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47.25" x14ac:dyDescent="0.45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47.25" x14ac:dyDescent="0.45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47.25" x14ac:dyDescent="0.45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47.25" x14ac:dyDescent="0.45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47.25" x14ac:dyDescent="0.45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47.25" x14ac:dyDescent="0.45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47.25" x14ac:dyDescent="0.45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47.25" x14ac:dyDescent="0.45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47.25" x14ac:dyDescent="0.45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47.25" x14ac:dyDescent="0.45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47.25" x14ac:dyDescent="0.45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63" x14ac:dyDescent="0.45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47.25" x14ac:dyDescent="0.45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63" x14ac:dyDescent="0.45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47.25" x14ac:dyDescent="0.45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47.25" x14ac:dyDescent="0.45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3" x14ac:dyDescent="0.45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3" x14ac:dyDescent="0.45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3" x14ac:dyDescent="0.45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3" x14ac:dyDescent="0.45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3" x14ac:dyDescent="0.45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3" x14ac:dyDescent="0.45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3" x14ac:dyDescent="0.45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3" x14ac:dyDescent="0.45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47.25" x14ac:dyDescent="0.45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47.25" x14ac:dyDescent="0.45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47.25" x14ac:dyDescent="0.45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63" x14ac:dyDescent="0.45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47.25" x14ac:dyDescent="0.45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63" x14ac:dyDescent="0.45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47.25" x14ac:dyDescent="0.45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47.25" x14ac:dyDescent="0.45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28.5" x14ac:dyDescent="0.45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28.5" x14ac:dyDescent="0.45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1.5" x14ac:dyDescent="0.45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1.5" x14ac:dyDescent="0.45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1.5" x14ac:dyDescent="0.45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1.5" x14ac:dyDescent="0.45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1.5" x14ac:dyDescent="0.45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1.5" x14ac:dyDescent="0.45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28.5" x14ac:dyDescent="0.45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5.75" x14ac:dyDescent="0.45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5.75" x14ac:dyDescent="0.45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5.75" x14ac:dyDescent="0.45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1.5" x14ac:dyDescent="0.45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1.5" x14ac:dyDescent="0.45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1.5" x14ac:dyDescent="0.45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1.5" x14ac:dyDescent="0.45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1.5" x14ac:dyDescent="0.45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 t="shared" si="7"/>
        <v>pi_67,</v>
      </c>
      <c r="K102" s="23">
        <v>2</v>
      </c>
    </row>
    <row r="103" spans="1:15" ht="31.5" x14ac:dyDescent="0.45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 t="shared" si="7"/>
        <v>eta_12,(3)</v>
      </c>
      <c r="K103" s="9">
        <v>0.05</v>
      </c>
      <c r="O103" s="10" t="s">
        <v>147</v>
      </c>
    </row>
    <row r="104" spans="1:15" ht="31.5" x14ac:dyDescent="0.45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 t="shared" si="7"/>
        <v>eta_23,(3)</v>
      </c>
      <c r="K104" s="9">
        <v>0.2</v>
      </c>
      <c r="O104" s="10" t="s">
        <v>149</v>
      </c>
    </row>
    <row r="105" spans="1:15" ht="31.5" x14ac:dyDescent="0.45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 t="shared" si="7"/>
        <v>eta_34,(3)</v>
      </c>
      <c r="K105" s="9">
        <f>K113*'Indirect Model Parameters'!C7</f>
        <v>0.48</v>
      </c>
      <c r="O105" s="10" t="s">
        <v>151</v>
      </c>
    </row>
    <row r="106" spans="1:15" ht="31.5" x14ac:dyDescent="0.45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 t="shared" si="7"/>
        <v>eta_24,(3)</v>
      </c>
      <c r="K106" s="9">
        <f>K114*'Indirect Model Parameters'!C8</f>
        <v>0.48</v>
      </c>
      <c r="O106" s="10" t="s">
        <v>153</v>
      </c>
    </row>
    <row r="107" spans="1:15" ht="31.5" x14ac:dyDescent="0.45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 t="shared" si="7"/>
        <v>eta_12,(2)</v>
      </c>
      <c r="K107" s="9">
        <v>0.05</v>
      </c>
      <c r="O107" s="10" t="s">
        <v>155</v>
      </c>
    </row>
    <row r="108" spans="1:15" ht="31.5" x14ac:dyDescent="0.45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 t="shared" si="7"/>
        <v>eta_23,(2)</v>
      </c>
      <c r="K108" s="9">
        <v>0.2</v>
      </c>
    </row>
    <row r="109" spans="1:15" ht="31.5" x14ac:dyDescent="0.45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 t="shared" si="7"/>
        <v>eta_34,(2)</v>
      </c>
      <c r="K109" s="9">
        <f>$K$112*'Indirect Model Parameters'!C5</f>
        <v>0.22000000000000003</v>
      </c>
    </row>
    <row r="110" spans="1:15" ht="31.5" x14ac:dyDescent="0.45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 t="shared" si="7"/>
        <v>eta_24,(2)</v>
      </c>
      <c r="K110" s="9">
        <f>$K$113*'Indirect Model Parameters'!C6</f>
        <v>0.44000000000000006</v>
      </c>
    </row>
    <row r="111" spans="1:15" ht="31.5" x14ac:dyDescent="0.45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 t="shared" si="7"/>
        <v>eta_12,(1)</v>
      </c>
      <c r="K111" s="9">
        <v>0.05</v>
      </c>
    </row>
    <row r="112" spans="1:15" ht="31.5" x14ac:dyDescent="0.45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 t="shared" si="7"/>
        <v>eta_23,(1)</v>
      </c>
      <c r="K112" s="9">
        <v>0.2</v>
      </c>
    </row>
    <row r="113" spans="1:11" ht="31.5" x14ac:dyDescent="0.45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 t="shared" si="7"/>
        <v>eta_24,(1)</v>
      </c>
      <c r="K113" s="9">
        <v>0.4</v>
      </c>
    </row>
    <row r="114" spans="1:11" ht="31.5" x14ac:dyDescent="0.45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 t="shared" si="7"/>
        <v>eta_34,(1)</v>
      </c>
      <c r="K114" s="9">
        <v>0.4</v>
      </c>
    </row>
    <row r="115" spans="1:11" ht="42.75" x14ac:dyDescent="0.45">
      <c r="A115" s="20" t="s">
        <v>163</v>
      </c>
      <c r="B115" s="9" t="str">
        <f t="shared" ref="B115:B146" si="8"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 t="shared" si="7"/>
        <v>mu_1,1,1</v>
      </c>
      <c r="K115" s="23">
        <v>0.02</v>
      </c>
    </row>
    <row r="116" spans="1:11" ht="47.25" x14ac:dyDescent="0.45">
      <c r="A116" s="20" t="s">
        <v>166</v>
      </c>
      <c r="B116" s="9" t="str">
        <f t="shared" si="8"/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 t="shared" si="7"/>
        <v>mu_1,1,2</v>
      </c>
      <c r="K116" s="23">
        <v>0.02</v>
      </c>
    </row>
    <row r="117" spans="1:11" ht="47.25" x14ac:dyDescent="0.45">
      <c r="A117" s="20" t="s">
        <v>167</v>
      </c>
      <c r="B117" s="9" t="str">
        <f t="shared" si="8"/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 t="shared" si="7"/>
        <v>mu_1,2,1</v>
      </c>
      <c r="K117" s="23">
        <f>K115*1.05</f>
        <v>2.1000000000000001E-2</v>
      </c>
    </row>
    <row r="118" spans="1:11" ht="47.25" x14ac:dyDescent="0.45">
      <c r="A118" s="20" t="s">
        <v>168</v>
      </c>
      <c r="B118" s="9" t="str">
        <f t="shared" si="8"/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 t="shared" si="7"/>
        <v>mu_1,2,2</v>
      </c>
      <c r="K118" s="23">
        <f t="shared" ref="K118:K122" si="9">K116*1.05</f>
        <v>2.1000000000000001E-2</v>
      </c>
    </row>
    <row r="119" spans="1:11" ht="47.25" x14ac:dyDescent="0.45">
      <c r="A119" s="20" t="s">
        <v>169</v>
      </c>
      <c r="B119" s="9" t="str">
        <f t="shared" si="8"/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 t="shared" si="7"/>
        <v>mu_1,3,1</v>
      </c>
      <c r="K119" s="23">
        <f t="shared" si="9"/>
        <v>2.2050000000000004E-2</v>
      </c>
    </row>
    <row r="120" spans="1:11" ht="47.25" x14ac:dyDescent="0.45">
      <c r="A120" s="20" t="s">
        <v>170</v>
      </c>
      <c r="B120" s="9" t="str">
        <f t="shared" si="8"/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 t="shared" si="7"/>
        <v>mu_1,3,2</v>
      </c>
      <c r="K120" s="23">
        <f t="shared" si="9"/>
        <v>2.2050000000000004E-2</v>
      </c>
    </row>
    <row r="121" spans="1:11" ht="47.25" x14ac:dyDescent="0.45">
      <c r="A121" s="20" t="s">
        <v>171</v>
      </c>
      <c r="B121" s="9" t="str">
        <f t="shared" si="8"/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 t="shared" si="7"/>
        <v>mu_1,4,1</v>
      </c>
      <c r="K121" s="23">
        <f t="shared" si="9"/>
        <v>2.3152500000000006E-2</v>
      </c>
    </row>
    <row r="122" spans="1:11" ht="47.25" x14ac:dyDescent="0.45">
      <c r="A122" s="20" t="s">
        <v>172</v>
      </c>
      <c r="B122" s="9" t="str">
        <f t="shared" si="8"/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 t="shared" si="7"/>
        <v>mu_1,4,2</v>
      </c>
      <c r="K122" s="23">
        <f t="shared" si="9"/>
        <v>2.3152500000000006E-2</v>
      </c>
    </row>
    <row r="123" spans="1:11" ht="42.75" x14ac:dyDescent="0.45">
      <c r="A123" s="20" t="s">
        <v>173</v>
      </c>
      <c r="B123" s="9" t="str">
        <f t="shared" si="8"/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 t="shared" si="7"/>
        <v>mu_2,1,1</v>
      </c>
      <c r="K123" s="23">
        <f>K115*1.1</f>
        <v>2.2000000000000002E-2</v>
      </c>
    </row>
    <row r="124" spans="1:11" ht="42.75" x14ac:dyDescent="0.45">
      <c r="A124" s="20" t="s">
        <v>174</v>
      </c>
      <c r="B124" s="9" t="str">
        <f t="shared" si="8"/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 t="shared" si="7"/>
        <v>mu_2,1,2</v>
      </c>
      <c r="K124" s="23">
        <f t="shared" ref="K124:K125" si="10">K116*1.1</f>
        <v>2.2000000000000002E-2</v>
      </c>
    </row>
    <row r="125" spans="1:11" ht="47.25" x14ac:dyDescent="0.45">
      <c r="A125" s="20" t="s">
        <v>175</v>
      </c>
      <c r="B125" s="9" t="str">
        <f t="shared" si="8"/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 t="shared" si="7"/>
        <v>mu_2,2,1</v>
      </c>
      <c r="K125" s="23">
        <f t="shared" si="10"/>
        <v>2.3100000000000002E-2</v>
      </c>
    </row>
    <row r="126" spans="1:11" ht="47.25" x14ac:dyDescent="0.45">
      <c r="A126" s="20" t="s">
        <v>176</v>
      </c>
      <c r="B126" s="9" t="str">
        <f t="shared" si="8"/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 t="shared" si="7"/>
        <v>mu_2,2,2</v>
      </c>
      <c r="K126" s="23">
        <f>K118*1.1</f>
        <v>2.3100000000000002E-2</v>
      </c>
    </row>
    <row r="127" spans="1:11" ht="47.25" x14ac:dyDescent="0.45">
      <c r="A127" s="20" t="s">
        <v>177</v>
      </c>
      <c r="B127" s="9" t="str">
        <f t="shared" si="8"/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 t="shared" si="7"/>
        <v>mu_2,3,1</v>
      </c>
      <c r="K127" s="23">
        <f t="shared" ref="K127:K154" si="11">K125*1.1</f>
        <v>2.5410000000000005E-2</v>
      </c>
    </row>
    <row r="128" spans="1:11" ht="47.25" x14ac:dyDescent="0.45">
      <c r="A128" s="20" t="s">
        <v>178</v>
      </c>
      <c r="B128" s="9" t="str">
        <f t="shared" si="8"/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 t="shared" si="7"/>
        <v>mu_2,3,2</v>
      </c>
      <c r="K128" s="23">
        <f t="shared" si="11"/>
        <v>2.5410000000000005E-2</v>
      </c>
    </row>
    <row r="129" spans="1:11" ht="42.75" x14ac:dyDescent="0.45">
      <c r="A129" s="20" t="s">
        <v>179</v>
      </c>
      <c r="B129" s="9" t="str">
        <f t="shared" si="8"/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 t="shared" si="7"/>
        <v>mu_2,4,1</v>
      </c>
      <c r="K129" s="23">
        <f t="shared" si="11"/>
        <v>2.7951000000000007E-2</v>
      </c>
    </row>
    <row r="130" spans="1:11" ht="47.25" x14ac:dyDescent="0.45">
      <c r="A130" s="20" t="s">
        <v>180</v>
      </c>
      <c r="B130" s="9" t="str">
        <f t="shared" si="8"/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 t="shared" ref="J130:J161" si="12">CONCATENATE(C130, "_", E130, IF(E130&lt;&gt;"",",",""), F130, IF(F130&lt;&gt;"",",",""),  G130, IF(G130&lt;&gt;"",",",""),  H130, IF(I130&lt;&gt;"","(",""), I130, IF(I130&lt;&gt;"",")",""))</f>
        <v>mu_2,4,2</v>
      </c>
      <c r="K130" s="23">
        <f t="shared" si="11"/>
        <v>2.7951000000000007E-2</v>
      </c>
    </row>
    <row r="131" spans="1:11" ht="57" x14ac:dyDescent="0.45">
      <c r="A131" s="20" t="s">
        <v>181</v>
      </c>
      <c r="B131" s="9" t="str">
        <f t="shared" si="8"/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 t="shared" si="12"/>
        <v>mu_3,1,1</v>
      </c>
      <c r="K131" s="23">
        <v>0.02</v>
      </c>
    </row>
    <row r="132" spans="1:11" ht="57" x14ac:dyDescent="0.45">
      <c r="A132" s="20" t="s">
        <v>182</v>
      </c>
      <c r="B132" s="9" t="str">
        <f t="shared" si="8"/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 t="shared" si="12"/>
        <v>mu_3,1,2</v>
      </c>
      <c r="K132" s="23">
        <f t="shared" si="11"/>
        <v>3.0746100000000009E-2</v>
      </c>
    </row>
    <row r="133" spans="1:11" ht="57" x14ac:dyDescent="0.45">
      <c r="A133" s="20" t="s">
        <v>183</v>
      </c>
      <c r="B133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 t="shared" si="12"/>
        <v>mu_3,2,1</v>
      </c>
      <c r="K133" s="23">
        <f t="shared" si="11"/>
        <v>2.2000000000000002E-2</v>
      </c>
    </row>
    <row r="134" spans="1:11" ht="57" x14ac:dyDescent="0.45">
      <c r="A134" s="20" t="s">
        <v>184</v>
      </c>
      <c r="B134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 t="shared" si="12"/>
        <v>mu_3,2,2</v>
      </c>
      <c r="K134" s="23">
        <f t="shared" si="11"/>
        <v>3.3820710000000011E-2</v>
      </c>
    </row>
    <row r="135" spans="1:11" ht="57" x14ac:dyDescent="0.45">
      <c r="A135" s="20" t="s">
        <v>185</v>
      </c>
      <c r="B135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 t="shared" si="12"/>
        <v>mu_3,3,1</v>
      </c>
      <c r="K135" s="23">
        <f t="shared" si="11"/>
        <v>2.4200000000000003E-2</v>
      </c>
    </row>
    <row r="136" spans="1:11" ht="57" x14ac:dyDescent="0.45">
      <c r="A136" s="20" t="s">
        <v>186</v>
      </c>
      <c r="B136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 t="shared" si="12"/>
        <v>mu_3,3,2</v>
      </c>
      <c r="K136" s="23">
        <f t="shared" si="11"/>
        <v>3.7202781000000018E-2</v>
      </c>
    </row>
    <row r="137" spans="1:11" ht="57" x14ac:dyDescent="0.45">
      <c r="A137" s="20" t="s">
        <v>187</v>
      </c>
      <c r="B137" s="9" t="str">
        <f t="shared" si="8"/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 t="shared" si="12"/>
        <v>mu_3,4,1</v>
      </c>
      <c r="K137" s="23">
        <f t="shared" si="11"/>
        <v>2.6620000000000005E-2</v>
      </c>
    </row>
    <row r="138" spans="1:11" ht="57" x14ac:dyDescent="0.45">
      <c r="A138" s="20" t="s">
        <v>188</v>
      </c>
      <c r="B138" s="9" t="str">
        <f t="shared" si="8"/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 t="shared" si="12"/>
        <v>mu_3,4,2</v>
      </c>
      <c r="K138" s="23">
        <f t="shared" si="11"/>
        <v>4.092305910000002E-2</v>
      </c>
    </row>
    <row r="139" spans="1:11" ht="42.75" x14ac:dyDescent="0.45">
      <c r="A139" s="20" t="s">
        <v>189</v>
      </c>
      <c r="B139" s="9" t="str">
        <f t="shared" si="8"/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 t="shared" si="12"/>
        <v>mu_4,1,1</v>
      </c>
      <c r="K139" s="23">
        <f t="shared" si="11"/>
        <v>2.9282000000000006E-2</v>
      </c>
    </row>
    <row r="140" spans="1:11" ht="47.25" x14ac:dyDescent="0.45">
      <c r="A140" s="20" t="s">
        <v>190</v>
      </c>
      <c r="B140" s="9" t="str">
        <f t="shared" si="8"/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 t="shared" si="12"/>
        <v>mu_4,1,2</v>
      </c>
      <c r="K140" s="23">
        <f t="shared" si="11"/>
        <v>4.5015365010000023E-2</v>
      </c>
    </row>
    <row r="141" spans="1:11" ht="47.25" x14ac:dyDescent="0.45">
      <c r="A141" s="20" t="s">
        <v>191</v>
      </c>
      <c r="B141" s="9" t="str">
        <f t="shared" si="8"/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 t="shared" si="12"/>
        <v>mu_4,2,1</v>
      </c>
      <c r="K141" s="23">
        <f t="shared" si="11"/>
        <v>3.2210200000000008E-2</v>
      </c>
    </row>
    <row r="142" spans="1:11" ht="47.25" x14ac:dyDescent="0.45">
      <c r="A142" s="20" t="s">
        <v>192</v>
      </c>
      <c r="B142" s="9" t="str">
        <f t="shared" si="8"/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 t="shared" si="12"/>
        <v>mu_4,2,2</v>
      </c>
      <c r="K142" s="23">
        <f t="shared" si="11"/>
        <v>4.9516901511000029E-2</v>
      </c>
    </row>
    <row r="143" spans="1:11" ht="47.25" x14ac:dyDescent="0.45">
      <c r="A143" s="20" t="s">
        <v>193</v>
      </c>
      <c r="B143" s="9" t="str">
        <f t="shared" si="8"/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 t="shared" si="12"/>
        <v>mu_4,3,1</v>
      </c>
      <c r="K143" s="23">
        <f t="shared" si="11"/>
        <v>3.5431220000000013E-2</v>
      </c>
    </row>
    <row r="144" spans="1:11" ht="47.25" x14ac:dyDescent="0.45">
      <c r="A144" s="20" t="s">
        <v>194</v>
      </c>
      <c r="B144" s="9" t="str">
        <f t="shared" si="8"/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 t="shared" si="12"/>
        <v>mu_4,3,2</v>
      </c>
      <c r="K144" s="23">
        <f t="shared" si="11"/>
        <v>5.4468591662100038E-2</v>
      </c>
    </row>
    <row r="145" spans="1:11" ht="47.25" x14ac:dyDescent="0.45">
      <c r="A145" s="20" t="s">
        <v>195</v>
      </c>
      <c r="B145" s="9" t="str">
        <f t="shared" si="8"/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 t="shared" si="12"/>
        <v>mu_4,4,1</v>
      </c>
      <c r="K145" s="23">
        <f t="shared" si="11"/>
        <v>3.8974342000000016E-2</v>
      </c>
    </row>
    <row r="146" spans="1:11" ht="47.25" x14ac:dyDescent="0.45">
      <c r="A146" s="20" t="s">
        <v>196</v>
      </c>
      <c r="B146" s="9" t="str">
        <f t="shared" si="8"/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 t="shared" si="12"/>
        <v>mu_4,4,2</v>
      </c>
      <c r="K146" s="23">
        <f t="shared" si="11"/>
        <v>5.9915450828310048E-2</v>
      </c>
    </row>
    <row r="147" spans="1:11" ht="42.75" x14ac:dyDescent="0.45">
      <c r="A147" s="20" t="s">
        <v>197</v>
      </c>
      <c r="B147" s="9" t="str">
        <f t="shared" ref="B147:B178" si="13"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 t="shared" si="12"/>
        <v>mu_5,1,1</v>
      </c>
      <c r="K147" s="23">
        <f>K145*1.05</f>
        <v>4.092305910000002E-2</v>
      </c>
    </row>
    <row r="148" spans="1:11" ht="42.75" x14ac:dyDescent="0.45">
      <c r="A148" s="20" t="s">
        <v>198</v>
      </c>
      <c r="B148" s="9" t="str">
        <f t="shared" si="13"/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 t="shared" si="12"/>
        <v>mu_5,1,2</v>
      </c>
      <c r="K148" s="23">
        <f>K146*1.05</f>
        <v>6.2911223369725558E-2</v>
      </c>
    </row>
    <row r="149" spans="1:11" ht="47.25" x14ac:dyDescent="0.45">
      <c r="A149" s="20" t="s">
        <v>199</v>
      </c>
      <c r="B149" s="9" t="str">
        <f t="shared" si="13"/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 t="shared" si="12"/>
        <v>mu_5,2,1</v>
      </c>
      <c r="K149" s="23">
        <f>K147*1.05</f>
        <v>4.2969212055000025E-2</v>
      </c>
    </row>
    <row r="150" spans="1:11" ht="47.25" x14ac:dyDescent="0.45">
      <c r="A150" s="20" t="s">
        <v>200</v>
      </c>
      <c r="B150" s="9" t="str">
        <f t="shared" si="13"/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 t="shared" si="12"/>
        <v>mu_5,2,2</v>
      </c>
      <c r="K150" s="23">
        <f t="shared" si="11"/>
        <v>6.9202345706698115E-2</v>
      </c>
    </row>
    <row r="151" spans="1:11" ht="47.25" x14ac:dyDescent="0.45">
      <c r="A151" s="20" t="s">
        <v>201</v>
      </c>
      <c r="B151" s="9" t="str">
        <f t="shared" si="13"/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 t="shared" si="12"/>
        <v>mu_5,3,1</v>
      </c>
      <c r="K151" s="23">
        <f t="shared" si="11"/>
        <v>4.7266133260500033E-2</v>
      </c>
    </row>
    <row r="152" spans="1:11" ht="47.25" x14ac:dyDescent="0.45">
      <c r="A152" s="20" t="s">
        <v>202</v>
      </c>
      <c r="B152" s="9" t="str">
        <f t="shared" si="13"/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 t="shared" si="12"/>
        <v>mu_5,3,2</v>
      </c>
      <c r="K152" s="23">
        <f t="shared" si="11"/>
        <v>7.6122580277367929E-2</v>
      </c>
    </row>
    <row r="153" spans="1:11" ht="42.75" x14ac:dyDescent="0.45">
      <c r="A153" s="20" t="s">
        <v>203</v>
      </c>
      <c r="B153" s="9" t="str">
        <f t="shared" si="13"/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 t="shared" si="12"/>
        <v>mu_5,4,1</v>
      </c>
      <c r="K153" s="23">
        <f t="shared" si="11"/>
        <v>5.1992746586550044E-2</v>
      </c>
    </row>
    <row r="154" spans="1:11" ht="42.75" x14ac:dyDescent="0.45">
      <c r="A154" s="20" t="s">
        <v>204</v>
      </c>
      <c r="B154" s="9" t="str">
        <f t="shared" si="13"/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 t="shared" si="12"/>
        <v>mu_5,4,2</v>
      </c>
      <c r="K154" s="23">
        <f t="shared" si="11"/>
        <v>8.3734838305104725E-2</v>
      </c>
    </row>
    <row r="155" spans="1:11" ht="42.75" x14ac:dyDescent="0.45">
      <c r="A155" s="20" t="s">
        <v>205</v>
      </c>
      <c r="B155" s="9" t="str">
        <f t="shared" si="13"/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 t="shared" si="12"/>
        <v>mu_6,1,1</v>
      </c>
      <c r="K155" s="23">
        <f>K153*1.3</f>
        <v>6.7590570562515065E-2</v>
      </c>
    </row>
    <row r="156" spans="1:11" ht="42.75" x14ac:dyDescent="0.45">
      <c r="A156" s="20" t="s">
        <v>206</v>
      </c>
      <c r="B156" s="9" t="str">
        <f t="shared" si="13"/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 t="shared" si="12"/>
        <v>mu_6,1,2</v>
      </c>
      <c r="K156" s="23">
        <f t="shared" ref="K156:K162" si="14">K154*1.3</f>
        <v>0.10885528979663614</v>
      </c>
    </row>
    <row r="157" spans="1:11" ht="47.25" x14ac:dyDescent="0.45">
      <c r="A157" s="20" t="s">
        <v>207</v>
      </c>
      <c r="B157" s="9" t="str">
        <f t="shared" si="13"/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 t="shared" si="12"/>
        <v>mu_6,2,1</v>
      </c>
      <c r="K157" s="23">
        <f t="shared" si="14"/>
        <v>8.7867741731269586E-2</v>
      </c>
    </row>
    <row r="158" spans="1:11" ht="47.25" x14ac:dyDescent="0.45">
      <c r="A158" s="20" t="s">
        <v>208</v>
      </c>
      <c r="B158" s="9" t="str">
        <f t="shared" si="13"/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 t="shared" si="12"/>
        <v>mu_6,2,2</v>
      </c>
      <c r="K158" s="23">
        <f t="shared" si="14"/>
        <v>0.14151187673562698</v>
      </c>
    </row>
    <row r="159" spans="1:11" ht="47.25" x14ac:dyDescent="0.45">
      <c r="A159" s="20" t="s">
        <v>209</v>
      </c>
      <c r="B159" s="9" t="str">
        <f t="shared" si="13"/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 t="shared" si="12"/>
        <v>mu_6,3,1</v>
      </c>
      <c r="K159" s="23">
        <f t="shared" si="14"/>
        <v>0.11422806425065046</v>
      </c>
    </row>
    <row r="160" spans="1:11" ht="47.25" x14ac:dyDescent="0.45">
      <c r="A160" s="20" t="s">
        <v>210</v>
      </c>
      <c r="B160" s="9" t="str">
        <f t="shared" si="13"/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 t="shared" si="12"/>
        <v>mu_6,3,2</v>
      </c>
      <c r="K160" s="23">
        <f t="shared" si="14"/>
        <v>0.18396543975631507</v>
      </c>
    </row>
    <row r="161" spans="1:11" ht="42.75" x14ac:dyDescent="0.45">
      <c r="A161" s="20" t="s">
        <v>211</v>
      </c>
      <c r="B161" s="9" t="str">
        <f t="shared" si="13"/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 t="shared" si="12"/>
        <v>mu_6,4,1</v>
      </c>
      <c r="K161" s="23">
        <f t="shared" si="14"/>
        <v>0.1484964835258456</v>
      </c>
    </row>
    <row r="162" spans="1:11" ht="42.75" x14ac:dyDescent="0.45">
      <c r="A162" s="20" t="s">
        <v>212</v>
      </c>
      <c r="B162" s="9" t="str">
        <f t="shared" si="13"/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 t="shared" ref="J162:J193" si="15">CONCATENATE(C162, "_", E162, IF(E162&lt;&gt;"",",",""), F162, IF(F162&lt;&gt;"",",",""),  G162, IF(G162&lt;&gt;"",",",""),  H162, IF(I162&lt;&gt;"","(",""), I162, IF(I162&lt;&gt;"",")",""))</f>
        <v>mu_6,4,2</v>
      </c>
      <c r="K162" s="23">
        <f t="shared" si="14"/>
        <v>0.2391550716832096</v>
      </c>
    </row>
    <row r="163" spans="1:11" ht="42.75" x14ac:dyDescent="0.45">
      <c r="A163" s="20" t="s">
        <v>213</v>
      </c>
      <c r="B163" s="9" t="str">
        <f t="shared" si="13"/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 t="shared" si="15"/>
        <v>mu_7,1,1</v>
      </c>
      <c r="K163" s="23">
        <f>K161*0.8</f>
        <v>0.11879718682067648</v>
      </c>
    </row>
    <row r="164" spans="1:11" ht="42.75" x14ac:dyDescent="0.45">
      <c r="A164" s="20" t="s">
        <v>214</v>
      </c>
      <c r="B164" s="9" t="str">
        <f t="shared" si="13"/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 t="shared" si="15"/>
        <v>mu_7,1,2</v>
      </c>
      <c r="K164" s="23">
        <f t="shared" ref="K164:K170" si="16">K162*0.8</f>
        <v>0.19132405734656768</v>
      </c>
    </row>
    <row r="165" spans="1:11" ht="47.25" x14ac:dyDescent="0.45">
      <c r="A165" s="20" t="s">
        <v>215</v>
      </c>
      <c r="B165" s="9" t="str">
        <f t="shared" si="13"/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 t="shared" si="15"/>
        <v>mu_7,2,1</v>
      </c>
      <c r="K165" s="23">
        <f t="shared" si="16"/>
        <v>9.5037749456541198E-2</v>
      </c>
    </row>
    <row r="166" spans="1:11" ht="47.25" x14ac:dyDescent="0.45">
      <c r="A166" s="20" t="s">
        <v>216</v>
      </c>
      <c r="B166" s="9" t="str">
        <f t="shared" si="13"/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 t="shared" si="15"/>
        <v>mu_7,2,2</v>
      </c>
      <c r="K166" s="23">
        <f t="shared" si="16"/>
        <v>0.15305924587725417</v>
      </c>
    </row>
    <row r="167" spans="1:11" ht="47.25" x14ac:dyDescent="0.45">
      <c r="A167" s="20" t="s">
        <v>217</v>
      </c>
      <c r="B167" s="9" t="str">
        <f t="shared" si="13"/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 t="shared" si="15"/>
        <v>mu_7,3,1</v>
      </c>
      <c r="K167" s="23">
        <f t="shared" si="16"/>
        <v>7.6030199565232964E-2</v>
      </c>
    </row>
    <row r="168" spans="1:11" ht="47.25" x14ac:dyDescent="0.45">
      <c r="A168" s="20" t="s">
        <v>218</v>
      </c>
      <c r="B168" s="9" t="str">
        <f t="shared" si="13"/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 t="shared" si="15"/>
        <v>mu_7,3,2</v>
      </c>
      <c r="K168" s="23">
        <f t="shared" si="16"/>
        <v>0.12244739670180334</v>
      </c>
    </row>
    <row r="169" spans="1:11" ht="42.75" x14ac:dyDescent="0.45">
      <c r="A169" s="20" t="s">
        <v>219</v>
      </c>
      <c r="B169" s="9" t="str">
        <f t="shared" si="13"/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 t="shared" si="15"/>
        <v>mu_7,4,1</v>
      </c>
      <c r="K169" s="23">
        <f t="shared" si="16"/>
        <v>6.0824159652186377E-2</v>
      </c>
    </row>
    <row r="170" spans="1:11" ht="47.25" x14ac:dyDescent="0.45">
      <c r="A170" s="20" t="s">
        <v>220</v>
      </c>
      <c r="B170" s="9" t="str">
        <f t="shared" si="13"/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 t="shared" si="15"/>
        <v>mu_7,4,2</v>
      </c>
      <c r="K170" s="23">
        <f t="shared" si="16"/>
        <v>9.7957917361442673E-2</v>
      </c>
    </row>
    <row r="171" spans="1:11" ht="42.75" x14ac:dyDescent="0.45">
      <c r="A171" s="20" t="s">
        <v>221</v>
      </c>
      <c r="B171" s="9" t="str">
        <f t="shared" si="13"/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 t="shared" si="15"/>
        <v>mu_8,1,1</v>
      </c>
      <c r="K171" s="23">
        <f>K169*0.7</f>
        <v>4.2576911756530458E-2</v>
      </c>
    </row>
    <row r="172" spans="1:11" ht="42.75" x14ac:dyDescent="0.45">
      <c r="A172" s="20" t="s">
        <v>222</v>
      </c>
      <c r="B172" s="9" t="str">
        <f t="shared" si="13"/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 t="shared" si="15"/>
        <v>mu_8,1,2</v>
      </c>
      <c r="K172" s="23">
        <f t="shared" ref="K172:K178" si="17">K170*0.7</f>
        <v>6.8570542153009867E-2</v>
      </c>
    </row>
    <row r="173" spans="1:11" ht="47.25" x14ac:dyDescent="0.45">
      <c r="A173" s="20" t="s">
        <v>223</v>
      </c>
      <c r="B173" s="9" t="str">
        <f t="shared" si="13"/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 t="shared" si="15"/>
        <v>mu_8,2,1</v>
      </c>
      <c r="K173" s="23">
        <f t="shared" si="17"/>
        <v>2.9803838229571319E-2</v>
      </c>
    </row>
    <row r="174" spans="1:11" ht="47.25" x14ac:dyDescent="0.45">
      <c r="A174" s="20" t="s">
        <v>224</v>
      </c>
      <c r="B174" s="9" t="str">
        <f t="shared" si="13"/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 t="shared" si="15"/>
        <v>mu_8,2,2</v>
      </c>
      <c r="K174" s="23">
        <f t="shared" si="17"/>
        <v>4.7999379507106907E-2</v>
      </c>
    </row>
    <row r="175" spans="1:11" ht="47.25" x14ac:dyDescent="0.45">
      <c r="A175" s="20" t="s">
        <v>225</v>
      </c>
      <c r="B175" s="9" t="str">
        <f t="shared" si="13"/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 t="shared" si="15"/>
        <v>mu_8,3,1</v>
      </c>
      <c r="K175" s="23">
        <f t="shared" si="17"/>
        <v>2.0862686760699922E-2</v>
      </c>
    </row>
    <row r="176" spans="1:11" ht="47.25" x14ac:dyDescent="0.45">
      <c r="A176" s="20" t="s">
        <v>226</v>
      </c>
      <c r="B176" s="9" t="str">
        <f t="shared" si="13"/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 t="shared" si="15"/>
        <v>mu_8,3,2</v>
      </c>
      <c r="K176" s="23">
        <f t="shared" si="17"/>
        <v>3.3599565654974829E-2</v>
      </c>
    </row>
    <row r="177" spans="1:11" ht="42.75" x14ac:dyDescent="0.45">
      <c r="A177" s="20" t="s">
        <v>227</v>
      </c>
      <c r="B177" s="9" t="str">
        <f t="shared" si="13"/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 t="shared" si="15"/>
        <v>mu_8,4,1</v>
      </c>
      <c r="K177" s="23">
        <f t="shared" si="17"/>
        <v>1.4603880732489943E-2</v>
      </c>
    </row>
    <row r="178" spans="1:11" ht="42.75" x14ac:dyDescent="0.45">
      <c r="A178" s="20" t="s">
        <v>228</v>
      </c>
      <c r="B178" s="9" t="str">
        <f t="shared" si="13"/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 t="shared" si="15"/>
        <v>mu_8,4,2</v>
      </c>
      <c r="K178" s="23">
        <f t="shared" si="17"/>
        <v>2.351969595848238E-2</v>
      </c>
    </row>
    <row r="179" spans="1:11" ht="31.5" x14ac:dyDescent="0.45">
      <c r="A179" s="20" t="s">
        <v>229</v>
      </c>
      <c r="B179" s="9" t="str">
        <f t="shared" ref="B179:B194" si="18"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 t="shared" si="15"/>
        <v>rho_1,1,1</v>
      </c>
      <c r="K179" s="23">
        <v>0.02</v>
      </c>
    </row>
    <row r="180" spans="1:11" ht="31.5" x14ac:dyDescent="0.45">
      <c r="A180" s="20" t="s">
        <v>229</v>
      </c>
      <c r="B180" s="9" t="str">
        <f t="shared" si="18"/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 t="shared" si="15"/>
        <v>rho_3,1,1</v>
      </c>
      <c r="K180" s="23">
        <v>0.01</v>
      </c>
    </row>
    <row r="181" spans="1:11" ht="31.5" x14ac:dyDescent="0.45">
      <c r="A181" s="20" t="s">
        <v>229</v>
      </c>
      <c r="B181" s="9" t="str">
        <f t="shared" si="18"/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 t="shared" si="15"/>
        <v>rho_4,1,1</v>
      </c>
      <c r="K181" s="23">
        <v>0.01</v>
      </c>
    </row>
    <row r="182" spans="1:11" ht="31.5" x14ac:dyDescent="0.45">
      <c r="A182" s="20" t="s">
        <v>229</v>
      </c>
      <c r="B182" s="9" t="str">
        <f t="shared" si="18"/>
        <v>Birth rate into HIV compartment  HIV-negative and gender compartment Male, per year</v>
      </c>
      <c r="C182" s="8" t="s">
        <v>230</v>
      </c>
      <c r="D182" s="8" t="s">
        <v>165</v>
      </c>
      <c r="E182" s="8">
        <v>6</v>
      </c>
      <c r="G182" s="9">
        <v>1</v>
      </c>
      <c r="H182" s="9">
        <v>1</v>
      </c>
      <c r="J182" s="9" t="str">
        <f t="shared" si="15"/>
        <v>rho_6,1,1</v>
      </c>
      <c r="K182" s="23">
        <v>5.0000000000000001E-3</v>
      </c>
    </row>
    <row r="183" spans="1:11" ht="31.5" x14ac:dyDescent="0.45">
      <c r="A183" s="20" t="s">
        <v>231</v>
      </c>
      <c r="B183" s="9" t="str">
        <f t="shared" si="18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 t="shared" si="15"/>
        <v>rho_1,2,1</v>
      </c>
      <c r="K183" s="23">
        <f>K179*0.01</f>
        <v>2.0000000000000001E-4</v>
      </c>
    </row>
    <row r="184" spans="1:11" ht="31.5" x14ac:dyDescent="0.45">
      <c r="A184" s="20" t="s">
        <v>231</v>
      </c>
      <c r="B184" s="9" t="str">
        <f t="shared" si="18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 t="shared" si="15"/>
        <v>rho_3,2,1</v>
      </c>
      <c r="K184" s="23">
        <f t="shared" ref="K184:K186" si="19">K180*0.01</f>
        <v>1E-4</v>
      </c>
    </row>
    <row r="185" spans="1:11" ht="31.5" x14ac:dyDescent="0.45">
      <c r="A185" s="20" t="s">
        <v>231</v>
      </c>
      <c r="B185" s="9" t="str">
        <f t="shared" si="18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 t="shared" si="15"/>
        <v>rho_4,2,1</v>
      </c>
      <c r="K185" s="23">
        <f t="shared" si="19"/>
        <v>1E-4</v>
      </c>
    </row>
    <row r="186" spans="1:11" ht="31.5" x14ac:dyDescent="0.45">
      <c r="A186" s="20" t="s">
        <v>231</v>
      </c>
      <c r="B186" s="9" t="str">
        <f t="shared" si="18"/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6</v>
      </c>
      <c r="G186" s="9">
        <v>2</v>
      </c>
      <c r="H186" s="9">
        <v>1</v>
      </c>
      <c r="J186" s="9" t="str">
        <f t="shared" si="15"/>
        <v>rho_6,2,1</v>
      </c>
      <c r="K186" s="23">
        <f t="shared" si="19"/>
        <v>5.0000000000000002E-5</v>
      </c>
    </row>
    <row r="187" spans="1:11" ht="31.5" x14ac:dyDescent="0.45">
      <c r="A187" s="20" t="s">
        <v>232</v>
      </c>
      <c r="B187" s="9" t="str">
        <f t="shared" si="18"/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si="15"/>
        <v>rho_1,1,2</v>
      </c>
      <c r="K187" s="23">
        <f>K179*0.95</f>
        <v>1.9E-2</v>
      </c>
    </row>
    <row r="188" spans="1:11" ht="31.5" x14ac:dyDescent="0.45">
      <c r="A188" s="20" t="s">
        <v>232</v>
      </c>
      <c r="B188" s="9" t="str">
        <f t="shared" si="18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5"/>
        <v>rho_3,1,2</v>
      </c>
      <c r="K188" s="23">
        <f t="shared" ref="K188:K194" si="20">K180*0.95</f>
        <v>9.4999999999999998E-3</v>
      </c>
    </row>
    <row r="189" spans="1:11" ht="31.5" x14ac:dyDescent="0.45">
      <c r="A189" s="20" t="s">
        <v>232</v>
      </c>
      <c r="B189" s="9" t="str">
        <f t="shared" si="18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5"/>
        <v>rho_4,1,2</v>
      </c>
      <c r="K189" s="23">
        <f t="shared" si="20"/>
        <v>9.4999999999999998E-3</v>
      </c>
    </row>
    <row r="190" spans="1:11" ht="31.5" x14ac:dyDescent="0.45">
      <c r="A190" s="20" t="s">
        <v>232</v>
      </c>
      <c r="B190" s="9" t="str">
        <f t="shared" si="18"/>
        <v>Birth rate into HIV compartment  HIV-negative and gender compartment Female, per year</v>
      </c>
      <c r="C190" s="8" t="s">
        <v>230</v>
      </c>
      <c r="D190" s="8" t="s">
        <v>165</v>
      </c>
      <c r="E190" s="8">
        <v>6</v>
      </c>
      <c r="G190" s="9">
        <v>1</v>
      </c>
      <c r="H190" s="9">
        <v>2</v>
      </c>
      <c r="J190" s="9" t="str">
        <f t="shared" si="15"/>
        <v>rho_6,1,2</v>
      </c>
      <c r="K190" s="23">
        <f t="shared" si="20"/>
        <v>4.7499999999999999E-3</v>
      </c>
    </row>
    <row r="191" spans="1:11" ht="31.5" x14ac:dyDescent="0.45">
      <c r="A191" s="20" t="s">
        <v>233</v>
      </c>
      <c r="B191" s="9" t="str">
        <f t="shared" si="18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5"/>
        <v>rho_1,2,2</v>
      </c>
      <c r="K191" s="23">
        <f t="shared" si="20"/>
        <v>1.9000000000000001E-4</v>
      </c>
    </row>
    <row r="192" spans="1:11" ht="31.5" x14ac:dyDescent="0.45">
      <c r="A192" s="20" t="s">
        <v>233</v>
      </c>
      <c r="B192" s="9" t="str">
        <f t="shared" si="18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5"/>
        <v>rho_3,2,2</v>
      </c>
      <c r="K192" s="23">
        <f t="shared" si="20"/>
        <v>9.5000000000000005E-5</v>
      </c>
    </row>
    <row r="193" spans="1:11" ht="31.5" x14ac:dyDescent="0.45">
      <c r="A193" s="20" t="s">
        <v>233</v>
      </c>
      <c r="B193" s="9" t="str">
        <f t="shared" si="18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5"/>
        <v>rho_4,2,2</v>
      </c>
      <c r="K193" s="23">
        <f t="shared" si="20"/>
        <v>9.5000000000000005E-5</v>
      </c>
    </row>
    <row r="194" spans="1:11" ht="31.5" x14ac:dyDescent="0.45">
      <c r="A194" s="20" t="s">
        <v>233</v>
      </c>
      <c r="B194" s="9" t="str">
        <f t="shared" si="18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6</v>
      </c>
      <c r="G194" s="9">
        <v>2</v>
      </c>
      <c r="H194" s="9">
        <v>2</v>
      </c>
      <c r="J194" s="9" t="str">
        <f t="shared" ref="J194" si="21">CONCATENATE(C194, "_", E194, IF(E194&lt;&gt;"",",",""), F194, IF(F194&lt;&gt;"",",",""),  G194, IF(G194&lt;&gt;"",",",""),  H194, IF(I194&lt;&gt;"","(",""), I194, IF(I194&lt;&gt;"",")",""))</f>
        <v>rho_6,2,2</v>
      </c>
      <c r="K194" s="23">
        <f t="shared" si="20"/>
        <v>4.7500000000000003E-5</v>
      </c>
    </row>
  </sheetData>
  <autoFilter ref="A1:O194" xr:uid="{BC67A81D-7C1F-3D4A-875A-F60944DEF322}"/>
  <sortState xmlns:xlrd2="http://schemas.microsoft.com/office/spreadsheetml/2017/richdata2"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L194"/>
  <sheetViews>
    <sheetView topLeftCell="A11" zoomScale="151" zoomScaleNormal="151" workbookViewId="0">
      <selection activeCell="I2" sqref="I2"/>
    </sheetView>
  </sheetViews>
  <sheetFormatPr defaultColWidth="10.6640625" defaultRowHeight="14.25" x14ac:dyDescent="0.45"/>
  <cols>
    <col min="1" max="1" width="52.13281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8" width="17.46484375" style="1" hidden="1" customWidth="1"/>
    <col min="9" max="9" width="17.46484375" style="1" customWidth="1"/>
    <col min="10" max="10" width="17.796875" style="1" customWidth="1"/>
    <col min="11" max="12" width="20.46484375" style="1" customWidth="1"/>
  </cols>
  <sheetData>
    <row r="1" spans="1:12" ht="42.75" x14ac:dyDescent="0.45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2" t="s">
        <v>281</v>
      </c>
      <c r="I1" s="2" t="s">
        <v>10</v>
      </c>
      <c r="J1" s="16" t="s">
        <v>11</v>
      </c>
      <c r="K1" s="17" t="s">
        <v>12</v>
      </c>
      <c r="L1" s="17" t="s">
        <v>236</v>
      </c>
    </row>
    <row r="2" spans="1:12" ht="42.75" x14ac:dyDescent="0.45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28">
        <v>5</v>
      </c>
      <c r="I2" s="29">
        <f>(H2/SUM($H$2:$H$129))*'Indirect Model Parameters'!$C$10</f>
        <v>32693.093583980408</v>
      </c>
    </row>
    <row r="3" spans="1:12" ht="42.75" x14ac:dyDescent="0.45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28">
        <v>0</v>
      </c>
      <c r="I3" s="29">
        <f>(H3/SUM($H$2:$H$129))*'Indirect Model Parameters'!$C$10</f>
        <v>0</v>
      </c>
    </row>
    <row r="4" spans="1:12" ht="28.5" x14ac:dyDescent="0.45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28">
        <f>IF(Pop_Init!C4=OR(1,2),'Indirect Model Parameters'!$C$13,1-'Indirect Model Parameters'!$C$13)*IF(E4=1,1-'Indirect Model Parameters'!$C$11,'Indirect Model Parameters'!$C$11)*IF(F4=1,0.55,0.45)</f>
        <v>0.20625000000000002</v>
      </c>
      <c r="I4" s="29">
        <f>(H4/SUM($H$2:$H$129))*'Indirect Model Parameters'!$C$10</f>
        <v>1348.5901103391921</v>
      </c>
    </row>
    <row r="5" spans="1:12" ht="42.75" x14ac:dyDescent="0.45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28">
        <v>0</v>
      </c>
      <c r="I5" s="29">
        <f>(H5/SUM($H$2:$H$129))*'Indirect Model Parameters'!$C$10</f>
        <v>0</v>
      </c>
    </row>
    <row r="6" spans="1:12" ht="42.75" x14ac:dyDescent="0.45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28">
        <f>IF(Pop_Init!C6=OR(1,2),'Indirect Model Parameters'!$C$13,1-'Indirect Model Parameters'!$C$13)*IF(E6=1,1-'Indirect Model Parameters'!$C$11,'Indirect Model Parameters'!$C$11)*IF(F6=1,0.55,0.45)</f>
        <v>0.20625000000000002</v>
      </c>
      <c r="I6" s="29">
        <f>(H6/SUM($H$2:$H$129))*'Indirect Model Parameters'!$C$10</f>
        <v>1348.5901103391921</v>
      </c>
    </row>
    <row r="7" spans="1:12" ht="42.75" x14ac:dyDescent="0.45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28">
        <f>IF(Pop_Init!C7=OR(1,2),'Indirect Model Parameters'!$C$13,1-'Indirect Model Parameters'!$C$13)*IF(E7=1,1-'Indirect Model Parameters'!$C$11,'Indirect Model Parameters'!$C$11)*IF(F7=1,0.55,0.45)</f>
        <v>0.20625000000000002</v>
      </c>
      <c r="I7" s="29">
        <f>(H7/SUM($H$2:$H$129))*'Indirect Model Parameters'!$C$10</f>
        <v>1348.5901103391921</v>
      </c>
    </row>
    <row r="8" spans="1:12" ht="42.75" x14ac:dyDescent="0.45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28">
        <f>IF(Pop_Init!C8=OR(1,2),'Indirect Model Parameters'!$C$13,1-'Indirect Model Parameters'!$C$13)*IF(E8=1,1-'Indirect Model Parameters'!$C$11,'Indirect Model Parameters'!$C$11)*IF(F8=1,0.55,0.45)</f>
        <v>0.20625000000000002</v>
      </c>
      <c r="I8" s="29">
        <f>(H8/SUM($H$2:$H$129))*'Indirect Model Parameters'!$C$10</f>
        <v>1348.5901103391921</v>
      </c>
    </row>
    <row r="9" spans="1:12" ht="42.75" x14ac:dyDescent="0.45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28">
        <f>IF(Pop_Init!C9=OR(1,2),'Indirect Model Parameters'!$C$13,1-'Indirect Model Parameters'!$C$13)*IF(E9=1,1-'Indirect Model Parameters'!$C$11,'Indirect Model Parameters'!$C$11)*IF(F9=1,0.55,0.45)</f>
        <v>0.20625000000000002</v>
      </c>
      <c r="I9" s="29">
        <f>(H9/SUM($H$2:$H$129))*'Indirect Model Parameters'!$C$10</f>
        <v>1348.5901103391921</v>
      </c>
    </row>
    <row r="10" spans="1:12" ht="28.5" x14ac:dyDescent="0.45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28">
        <f>IF(Pop_Init!C10=OR(1,2),'Indirect Model Parameters'!$C$13,1-'Indirect Model Parameters'!$C$13)*IF(E10=1,1-'Indirect Model Parameters'!$C$11,'Indirect Model Parameters'!$C$11)*IF(F10=1,0.55,0.45)</f>
        <v>0.20625000000000002</v>
      </c>
      <c r="I10" s="29">
        <f>(H10/SUM($H$2:$H$129))*'Indirect Model Parameters'!$C$10</f>
        <v>1348.5901103391921</v>
      </c>
    </row>
    <row r="11" spans="1:12" ht="28.5" x14ac:dyDescent="0.45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28">
        <f>IF(Pop_Init!C11=OR(1,2),'Indirect Model Parameters'!$C$13,1-'Indirect Model Parameters'!$C$13)*IF(E11=1,1-'Indirect Model Parameters'!$C$11,'Indirect Model Parameters'!$C$11)*IF(F11=1,0.55,0.45)</f>
        <v>0.20625000000000002</v>
      </c>
      <c r="I11" s="29">
        <f>(H11/SUM($H$2:$H$129))*'Indirect Model Parameters'!$C$10</f>
        <v>1348.5901103391921</v>
      </c>
    </row>
    <row r="12" spans="1:12" ht="28.5" x14ac:dyDescent="0.45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28">
        <f>IF(Pop_Init!C12=OR(1,2),'Indirect Model Parameters'!$C$13,1-'Indirect Model Parameters'!$C$13)*IF(E12=1,1-'Indirect Model Parameters'!$C$11,'Indirect Model Parameters'!$C$11)*IF(F12=1,0.55,0.45)</f>
        <v>0.20625000000000002</v>
      </c>
      <c r="I12" s="29">
        <f>(H12/SUM($H$2:$H$129))*'Indirect Model Parameters'!$C$10</f>
        <v>1348.5901103391921</v>
      </c>
    </row>
    <row r="13" spans="1:12" ht="28.5" x14ac:dyDescent="0.45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28">
        <f>IF(Pop_Init!C13=OR(1,2),'Indirect Model Parameters'!$C$13,1-'Indirect Model Parameters'!$C$13)*IF(E13=1,1-'Indirect Model Parameters'!$C$11,'Indirect Model Parameters'!$C$11)*IF(F13=1,0.55,0.45)</f>
        <v>0.20625000000000002</v>
      </c>
      <c r="I13" s="29">
        <f>(H13/SUM($H$2:$H$129))*'Indirect Model Parameters'!$C$10</f>
        <v>1348.5901103391921</v>
      </c>
    </row>
    <row r="14" spans="1:12" ht="28.5" x14ac:dyDescent="0.45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28">
        <f>IF(Pop_Init!C14=OR(1,2),'Indirect Model Parameters'!$C$13,1-'Indirect Model Parameters'!$C$13)*IF(E14=1,1-'Indirect Model Parameters'!$C$11,'Indirect Model Parameters'!$C$11)*IF(F14=1,0.55,0.45)</f>
        <v>0.20625000000000002</v>
      </c>
      <c r="I14" s="29">
        <f>(H14/SUM($H$2:$H$129))*'Indirect Model Parameters'!$C$10</f>
        <v>1348.5901103391921</v>
      </c>
    </row>
    <row r="15" spans="1:12" ht="42.75" x14ac:dyDescent="0.45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28">
        <f>IF(Pop_Init!C15=OR(1,2),'Indirect Model Parameters'!$C$13,1-'Indirect Model Parameters'!$C$13)*IF(E15=1,1-'Indirect Model Parameters'!$C$11,'Indirect Model Parameters'!$C$11)*IF(F15=1,0.55,0.45)</f>
        <v>0.20625000000000002</v>
      </c>
      <c r="I15" s="29">
        <f>(H15/SUM($H$2:$H$129))*'Indirect Model Parameters'!$C$10</f>
        <v>1348.5901103391921</v>
      </c>
    </row>
    <row r="16" spans="1:12" ht="28.5" x14ac:dyDescent="0.45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28">
        <f>IF(Pop_Init!C16=OR(1,2),'Indirect Model Parameters'!$C$13,1-'Indirect Model Parameters'!$C$13)*IF(E16=1,1-'Indirect Model Parameters'!$C$11,'Indirect Model Parameters'!$C$11)*IF(F16=1,0.55,0.45)</f>
        <v>0.20625000000000002</v>
      </c>
      <c r="I16" s="29">
        <f>(H16/SUM($H$2:$H$129))*'Indirect Model Parameters'!$C$10</f>
        <v>1348.5901103391921</v>
      </c>
    </row>
    <row r="17" spans="1:9" ht="28.5" x14ac:dyDescent="0.45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28">
        <f>IF(Pop_Init!C17=OR(1,2),'Indirect Model Parameters'!$C$13,1-'Indirect Model Parameters'!$C$13)*IF(E17=1,1-'Indirect Model Parameters'!$C$11,'Indirect Model Parameters'!$C$11)*IF(F17=1,0.55,0.45)</f>
        <v>0.20625000000000002</v>
      </c>
      <c r="I17" s="29">
        <f>(H17/SUM($H$2:$H$129))*'Indirect Model Parameters'!$C$10</f>
        <v>1348.5901103391921</v>
      </c>
    </row>
    <row r="18" spans="1:9" ht="42.75" x14ac:dyDescent="0.45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28">
        <f>IF(Pop_Init!C18=OR(1,2),'Indirect Model Parameters'!$C$13,1-'Indirect Model Parameters'!$C$13)*IF(E18=1,1-'Indirect Model Parameters'!$C$11,'Indirect Model Parameters'!$C$11)*IF(F18=1,0.55,0.45)</f>
        <v>6.8750000000000006E-2</v>
      </c>
      <c r="I18" s="29">
        <f>(H18/SUM($H$2:$H$129))*'Indirect Model Parameters'!$C$10</f>
        <v>449.53003677973061</v>
      </c>
    </row>
    <row r="19" spans="1:9" ht="42.75" x14ac:dyDescent="0.45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28">
        <v>0</v>
      </c>
      <c r="I19" s="29">
        <f>(H19/SUM($H$2:$H$129))*'Indirect Model Parameters'!$C$10</f>
        <v>0</v>
      </c>
    </row>
    <row r="20" spans="1:9" ht="42.75" x14ac:dyDescent="0.45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28">
        <f>IF(Pop_Init!C20=OR(1,2),'Indirect Model Parameters'!$C$13,1-'Indirect Model Parameters'!$C$13)*IF(E20=1,1-'Indirect Model Parameters'!$C$11,'Indirect Model Parameters'!$C$11)*IF(F20=1,0.55,0.45)</f>
        <v>6.8750000000000006E-2</v>
      </c>
      <c r="I20" s="29">
        <f>(H20/SUM($H$2:$H$129))*'Indirect Model Parameters'!$C$10</f>
        <v>449.53003677973061</v>
      </c>
    </row>
    <row r="21" spans="1:9" ht="42.75" x14ac:dyDescent="0.45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28">
        <v>0</v>
      </c>
      <c r="I21" s="29">
        <f>(H21/SUM($H$2:$H$129))*'Indirect Model Parameters'!$C$10</f>
        <v>0</v>
      </c>
    </row>
    <row r="22" spans="1:9" ht="42.75" x14ac:dyDescent="0.45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28">
        <f>IF(Pop_Init!C22=OR(1,2),'Indirect Model Parameters'!$C$13,1-'Indirect Model Parameters'!$C$13)*IF(E22=1,1-'Indirect Model Parameters'!$C$11,'Indirect Model Parameters'!$C$11)*IF(F22=1,0.55,0.45)</f>
        <v>6.8750000000000006E-2</v>
      </c>
      <c r="I22" s="29">
        <f>(H22/SUM($H$2:$H$129))*'Indirect Model Parameters'!$C$10</f>
        <v>449.53003677973061</v>
      </c>
    </row>
    <row r="23" spans="1:9" ht="42.75" x14ac:dyDescent="0.45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28">
        <f>IF(Pop_Init!C23=OR(1,2),'Indirect Model Parameters'!$C$13,1-'Indirect Model Parameters'!$C$13)*IF(E23=1,1-'Indirect Model Parameters'!$C$11,'Indirect Model Parameters'!$C$11)*IF(F23=1,0.55,0.45)</f>
        <v>6.8750000000000006E-2</v>
      </c>
      <c r="I23" s="29">
        <f>(H23/SUM($H$2:$H$129))*'Indirect Model Parameters'!$C$10</f>
        <v>449.53003677973061</v>
      </c>
    </row>
    <row r="24" spans="1:9" ht="42.75" x14ac:dyDescent="0.45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28">
        <f>IF(Pop_Init!C24=OR(1,2),'Indirect Model Parameters'!$C$13,1-'Indirect Model Parameters'!$C$13)*IF(E24=1,1-'Indirect Model Parameters'!$C$11,'Indirect Model Parameters'!$C$11)*IF(F24=1,0.55,0.45)</f>
        <v>6.8750000000000006E-2</v>
      </c>
      <c r="I24" s="29">
        <f>(H24/SUM($H$2:$H$129))*'Indirect Model Parameters'!$C$10</f>
        <v>449.53003677973061</v>
      </c>
    </row>
    <row r="25" spans="1:9" ht="42.75" x14ac:dyDescent="0.45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28">
        <f>IF(Pop_Init!C25=OR(1,2),'Indirect Model Parameters'!$C$13,1-'Indirect Model Parameters'!$C$13)*IF(E25=1,1-'Indirect Model Parameters'!$C$11,'Indirect Model Parameters'!$C$11)*IF(F25=1,0.55,0.45)</f>
        <v>6.8750000000000006E-2</v>
      </c>
      <c r="I25" s="29">
        <f>(H25/SUM($H$2:$H$129))*'Indirect Model Parameters'!$C$10</f>
        <v>449.53003677973061</v>
      </c>
    </row>
    <row r="26" spans="1:9" ht="42.75" x14ac:dyDescent="0.45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28">
        <f>IF(Pop_Init!C26=OR(1,2),'Indirect Model Parameters'!$C$13,1-'Indirect Model Parameters'!$C$13)*IF(E26=1,1-'Indirect Model Parameters'!$C$11,'Indirect Model Parameters'!$C$11)*IF(F26=1,0.55,0.45)</f>
        <v>6.8750000000000006E-2</v>
      </c>
      <c r="I26" s="29">
        <f>(H26/SUM($H$2:$H$129))*'Indirect Model Parameters'!$C$10</f>
        <v>449.53003677973061</v>
      </c>
    </row>
    <row r="27" spans="1:9" ht="42.75" x14ac:dyDescent="0.45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28">
        <f>IF(Pop_Init!C27=OR(1,2),'Indirect Model Parameters'!$C$13,1-'Indirect Model Parameters'!$C$13)*IF(E27=1,1-'Indirect Model Parameters'!$C$11,'Indirect Model Parameters'!$C$11)*IF(F27=1,0.55,0.45)</f>
        <v>6.8750000000000006E-2</v>
      </c>
      <c r="I27" s="29">
        <f>(H27/SUM($H$2:$H$129))*'Indirect Model Parameters'!$C$10</f>
        <v>449.53003677973061</v>
      </c>
    </row>
    <row r="28" spans="1:9" ht="28.5" x14ac:dyDescent="0.45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28">
        <f>IF(Pop_Init!C28=OR(1,2),'Indirect Model Parameters'!$C$13,1-'Indirect Model Parameters'!$C$13)*IF(E28=1,1-'Indirect Model Parameters'!$C$11,'Indirect Model Parameters'!$C$11)*IF(F28=1,0.55,0.45)</f>
        <v>6.8750000000000006E-2</v>
      </c>
      <c r="I28" s="29">
        <f>(H28/SUM($H$2:$H$129))*'Indirect Model Parameters'!$C$10</f>
        <v>449.53003677973061</v>
      </c>
    </row>
    <row r="29" spans="1:9" ht="42.75" x14ac:dyDescent="0.45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28">
        <f>IF(Pop_Init!C29=OR(1,2),'Indirect Model Parameters'!$C$13,1-'Indirect Model Parameters'!$C$13)*IF(E29=1,1-'Indirect Model Parameters'!$C$11,'Indirect Model Parameters'!$C$11)*IF(F29=1,0.55,0.45)</f>
        <v>6.8750000000000006E-2</v>
      </c>
      <c r="I29" s="29">
        <f>(H29/SUM($H$2:$H$129))*'Indirect Model Parameters'!$C$10</f>
        <v>449.53003677973061</v>
      </c>
    </row>
    <row r="30" spans="1:9" ht="42.75" x14ac:dyDescent="0.45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28">
        <f>IF(Pop_Init!C30=OR(1,2),'Indirect Model Parameters'!$C$13,1-'Indirect Model Parameters'!$C$13)*IF(E30=1,1-'Indirect Model Parameters'!$C$11,'Indirect Model Parameters'!$C$11)*IF(F30=1,0.55,0.45)</f>
        <v>6.8750000000000006E-2</v>
      </c>
      <c r="I30" s="29">
        <f>(H30/SUM($H$2:$H$129))*'Indirect Model Parameters'!$C$10</f>
        <v>449.53003677973061</v>
      </c>
    </row>
    <row r="31" spans="1:9" ht="42.75" x14ac:dyDescent="0.45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28">
        <f>IF(Pop_Init!C31=OR(1,2),'Indirect Model Parameters'!$C$13,1-'Indirect Model Parameters'!$C$13)*IF(E31=1,1-'Indirect Model Parameters'!$C$11,'Indirect Model Parameters'!$C$11)*IF(F31=1,0.55,0.45)</f>
        <v>6.8750000000000006E-2</v>
      </c>
      <c r="I31" s="29">
        <f>(H31/SUM($H$2:$H$129))*'Indirect Model Parameters'!$C$10</f>
        <v>449.53003677973061</v>
      </c>
    </row>
    <row r="32" spans="1:9" ht="42.75" x14ac:dyDescent="0.45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28">
        <f>IF(Pop_Init!C32=OR(1,2),'Indirect Model Parameters'!$C$13,1-'Indirect Model Parameters'!$C$13)*IF(E32=1,1-'Indirect Model Parameters'!$C$11,'Indirect Model Parameters'!$C$11)*IF(F32=1,0.55,0.45)</f>
        <v>6.8750000000000006E-2</v>
      </c>
      <c r="I32" s="29">
        <f>(H32/SUM($H$2:$H$129))*'Indirect Model Parameters'!$C$10</f>
        <v>449.53003677973061</v>
      </c>
    </row>
    <row r="33" spans="1:9" ht="42.75" x14ac:dyDescent="0.45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28">
        <f>IF(Pop_Init!C33=OR(1,2),'Indirect Model Parameters'!$C$13,1-'Indirect Model Parameters'!$C$13)*IF(E33=1,1-'Indirect Model Parameters'!$C$11,'Indirect Model Parameters'!$C$11)*IF(F33=1,0.55,0.45)</f>
        <v>6.8750000000000006E-2</v>
      </c>
      <c r="I33" s="29">
        <f>(H33/SUM($H$2:$H$129))*'Indirect Model Parameters'!$C$10</f>
        <v>449.53003677973061</v>
      </c>
    </row>
    <row r="34" spans="1:9" ht="42.75" x14ac:dyDescent="0.45">
      <c r="A34" s="1" t="str">
        <f t="shared" ref="A34:A65" si="2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3">CONCATENATE( B34, IF(B34&lt;&gt;"",",",""), C34, IF(C34&lt;&gt;"",",",""),  D34, IF(D34&lt;&gt;"",",",""),  E34, IF(F34&lt;&gt;"",",",""), F34,)</f>
        <v>N,1,1,3,1</v>
      </c>
      <c r="H34" s="28">
        <f>IF(Pop_Init!C34=OR(1,2),'Indirect Model Parameters'!$C$13,1-'Indirect Model Parameters'!$C$13)*IF(E34=1,1-'Indirect Model Parameters'!$C$11,'Indirect Model Parameters'!$C$11)*IF(F34=1,0.55,0.45)</f>
        <v>6.8750000000000006E-2</v>
      </c>
      <c r="I34" s="29">
        <f>(H34/SUM($H$2:$H$129))*'Indirect Model Parameters'!$C$10</f>
        <v>449.53003677973061</v>
      </c>
    </row>
    <row r="35" spans="1:9" ht="42.75" x14ac:dyDescent="0.45">
      <c r="A35" s="1" t="str">
        <f t="shared" si="2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3"/>
        <v>N,1,2,1,2</v>
      </c>
      <c r="H35" s="28">
        <v>0</v>
      </c>
      <c r="I35" s="29">
        <f>(H35/SUM($H$2:$H$129))*'Indirect Model Parameters'!$C$10</f>
        <v>0</v>
      </c>
    </row>
    <row r="36" spans="1:9" ht="42.75" x14ac:dyDescent="0.45">
      <c r="A36" s="1" t="str">
        <f t="shared" si="2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3"/>
        <v>N,2,1,3,1</v>
      </c>
      <c r="H36" s="28">
        <f>IF(Pop_Init!C36=OR(1,2),'Indirect Model Parameters'!$C$13,1-'Indirect Model Parameters'!$C$13)*IF(E36=1,1-'Indirect Model Parameters'!$C$11,'Indirect Model Parameters'!$C$11)*IF(F36=1,0.55,0.45)</f>
        <v>6.8750000000000006E-2</v>
      </c>
      <c r="I36" s="29">
        <f>(H36/SUM($H$2:$H$129))*'Indirect Model Parameters'!$C$10</f>
        <v>449.53003677973061</v>
      </c>
    </row>
    <row r="37" spans="1:9" ht="42.75" x14ac:dyDescent="0.45">
      <c r="A37" s="1" t="str">
        <f t="shared" si="2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3"/>
        <v>N,1,2,2,2</v>
      </c>
      <c r="H37" s="28">
        <v>0</v>
      </c>
      <c r="I37" s="29">
        <f>(H37/SUM($H$2:$H$129))*'Indirect Model Parameters'!$C$10</f>
        <v>0</v>
      </c>
    </row>
    <row r="38" spans="1:9" ht="42.75" x14ac:dyDescent="0.45">
      <c r="A38" s="1" t="str">
        <f t="shared" si="2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3"/>
        <v>N,3,1,3,1</v>
      </c>
      <c r="H38" s="28">
        <f>IF(Pop_Init!C38=OR(1,2),'Indirect Model Parameters'!$C$13,1-'Indirect Model Parameters'!$C$13)*IF(E38=1,1-'Indirect Model Parameters'!$C$11,'Indirect Model Parameters'!$C$11)*IF(F38=1,0.55,0.45)</f>
        <v>6.8750000000000006E-2</v>
      </c>
      <c r="I38" s="29">
        <f>(H38/SUM($H$2:$H$129))*'Indirect Model Parameters'!$C$10</f>
        <v>449.53003677973061</v>
      </c>
    </row>
    <row r="39" spans="1:9" ht="42.75" x14ac:dyDescent="0.45">
      <c r="A39" s="1" t="str">
        <f t="shared" si="2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3"/>
        <v>N,3,2,3,1</v>
      </c>
      <c r="H39" s="28">
        <f>IF(Pop_Init!C39=OR(1,2),'Indirect Model Parameters'!$C$13,1-'Indirect Model Parameters'!$C$13)*IF(E39=1,1-'Indirect Model Parameters'!$C$11,'Indirect Model Parameters'!$C$11)*IF(F39=1,0.55,0.45)</f>
        <v>6.8750000000000006E-2</v>
      </c>
      <c r="I39" s="29">
        <f>(H39/SUM($H$2:$H$129))*'Indirect Model Parameters'!$C$10</f>
        <v>449.53003677973061</v>
      </c>
    </row>
    <row r="40" spans="1:9" ht="42.75" x14ac:dyDescent="0.45">
      <c r="A40" s="1" t="str">
        <f t="shared" si="2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3"/>
        <v>N,4,1,3,1</v>
      </c>
      <c r="H40" s="28">
        <f>IF(Pop_Init!C40=OR(1,2),'Indirect Model Parameters'!$C$13,1-'Indirect Model Parameters'!$C$13)*IF(E40=1,1-'Indirect Model Parameters'!$C$11,'Indirect Model Parameters'!$C$11)*IF(F40=1,0.55,0.45)</f>
        <v>6.8750000000000006E-2</v>
      </c>
      <c r="I40" s="29">
        <f>(H40/SUM($H$2:$H$129))*'Indirect Model Parameters'!$C$10</f>
        <v>449.53003677973061</v>
      </c>
    </row>
    <row r="41" spans="1:9" ht="42.75" x14ac:dyDescent="0.45">
      <c r="A41" s="1" t="str">
        <f t="shared" si="2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3"/>
        <v>N,4,2,3,1</v>
      </c>
      <c r="H41" s="28">
        <f>IF(Pop_Init!C41=OR(1,2),'Indirect Model Parameters'!$C$13,1-'Indirect Model Parameters'!$C$13)*IF(E41=1,1-'Indirect Model Parameters'!$C$11,'Indirect Model Parameters'!$C$11)*IF(F41=1,0.55,0.45)</f>
        <v>6.8750000000000006E-2</v>
      </c>
      <c r="I41" s="29">
        <f>(H41/SUM($H$2:$H$129))*'Indirect Model Parameters'!$C$10</f>
        <v>449.53003677973061</v>
      </c>
    </row>
    <row r="42" spans="1:9" ht="42.75" x14ac:dyDescent="0.45">
      <c r="A42" s="1" t="str">
        <f t="shared" si="2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3"/>
        <v>N,5,1,3,1</v>
      </c>
      <c r="H42" s="28">
        <f>IF(Pop_Init!C42=OR(1,2),'Indirect Model Parameters'!$C$13,1-'Indirect Model Parameters'!$C$13)*IF(E42=1,1-'Indirect Model Parameters'!$C$11,'Indirect Model Parameters'!$C$11)*IF(F42=1,0.55,0.45)</f>
        <v>6.8750000000000006E-2</v>
      </c>
      <c r="I42" s="29">
        <f>(H42/SUM($H$2:$H$129))*'Indirect Model Parameters'!$C$10</f>
        <v>449.53003677973061</v>
      </c>
    </row>
    <row r="43" spans="1:9" ht="42.75" x14ac:dyDescent="0.45">
      <c r="A43" s="1" t="str">
        <f t="shared" si="2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3"/>
        <v>N,5,2,3,1</v>
      </c>
      <c r="H43" s="28">
        <f>IF(Pop_Init!C43=OR(1,2),'Indirect Model Parameters'!$C$13,1-'Indirect Model Parameters'!$C$13)*IF(E43=1,1-'Indirect Model Parameters'!$C$11,'Indirect Model Parameters'!$C$11)*IF(F43=1,0.55,0.45)</f>
        <v>6.8750000000000006E-2</v>
      </c>
      <c r="I43" s="29">
        <f>(H43/SUM($H$2:$H$129))*'Indirect Model Parameters'!$C$10</f>
        <v>449.53003677973061</v>
      </c>
    </row>
    <row r="44" spans="1:9" ht="28.5" x14ac:dyDescent="0.45">
      <c r="A44" s="1" t="str">
        <f t="shared" si="2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3"/>
        <v>N,6,1,3,1</v>
      </c>
      <c r="H44" s="28">
        <f>IF(Pop_Init!C44=OR(1,2),'Indirect Model Parameters'!$C$13,1-'Indirect Model Parameters'!$C$13)*IF(E44=1,1-'Indirect Model Parameters'!$C$11,'Indirect Model Parameters'!$C$11)*IF(F44=1,0.55,0.45)</f>
        <v>6.8750000000000006E-2</v>
      </c>
      <c r="I44" s="29">
        <f>(H44/SUM($H$2:$H$129))*'Indirect Model Parameters'!$C$10</f>
        <v>449.53003677973061</v>
      </c>
    </row>
    <row r="45" spans="1:9" ht="42.75" x14ac:dyDescent="0.45">
      <c r="A45" s="1" t="str">
        <f t="shared" si="2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3"/>
        <v>N,6,2,3,1</v>
      </c>
      <c r="H45" s="28">
        <f>IF(Pop_Init!C45=OR(1,2),'Indirect Model Parameters'!$C$13,1-'Indirect Model Parameters'!$C$13)*IF(E45=1,1-'Indirect Model Parameters'!$C$11,'Indirect Model Parameters'!$C$11)*IF(F45=1,0.55,0.45)</f>
        <v>6.8750000000000006E-2</v>
      </c>
      <c r="I45" s="29">
        <f>(H45/SUM($H$2:$H$129))*'Indirect Model Parameters'!$C$10</f>
        <v>449.53003677973061</v>
      </c>
    </row>
    <row r="46" spans="1:9" ht="42.75" x14ac:dyDescent="0.45">
      <c r="A46" s="1" t="str">
        <f t="shared" si="2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3"/>
        <v>N,7,1,3,1</v>
      </c>
      <c r="H46" s="28">
        <f>IF(Pop_Init!C46=OR(1,2),'Indirect Model Parameters'!$C$13,1-'Indirect Model Parameters'!$C$13)*IF(E46=1,1-'Indirect Model Parameters'!$C$11,'Indirect Model Parameters'!$C$11)*IF(F46=1,0.55,0.45)</f>
        <v>6.8750000000000006E-2</v>
      </c>
      <c r="I46" s="29">
        <f>(H46/SUM($H$2:$H$129))*'Indirect Model Parameters'!$C$10</f>
        <v>449.53003677973061</v>
      </c>
    </row>
    <row r="47" spans="1:9" ht="42.75" x14ac:dyDescent="0.45">
      <c r="A47" s="1" t="str">
        <f t="shared" si="2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3"/>
        <v>N,7,2,3,1</v>
      </c>
      <c r="H47" s="28">
        <f>IF(Pop_Init!C47=OR(1,2),'Indirect Model Parameters'!$C$13,1-'Indirect Model Parameters'!$C$13)*IF(E47=1,1-'Indirect Model Parameters'!$C$11,'Indirect Model Parameters'!$C$11)*IF(F47=1,0.55,0.45)</f>
        <v>6.8750000000000006E-2</v>
      </c>
      <c r="I47" s="29">
        <f>(H47/SUM($H$2:$H$129))*'Indirect Model Parameters'!$C$10</f>
        <v>449.53003677973061</v>
      </c>
    </row>
    <row r="48" spans="1:9" ht="42.75" x14ac:dyDescent="0.45">
      <c r="A48" s="1" t="str">
        <f t="shared" si="2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3"/>
        <v>N,8,1,3,1</v>
      </c>
      <c r="H48" s="28">
        <f>IF(Pop_Init!C48=OR(1,2),'Indirect Model Parameters'!$C$13,1-'Indirect Model Parameters'!$C$13)*IF(E48=1,1-'Indirect Model Parameters'!$C$11,'Indirect Model Parameters'!$C$11)*IF(F48=1,0.55,0.45)</f>
        <v>6.8750000000000006E-2</v>
      </c>
      <c r="I48" s="29">
        <f>(H48/SUM($H$2:$H$129))*'Indirect Model Parameters'!$C$10</f>
        <v>449.53003677973061</v>
      </c>
    </row>
    <row r="49" spans="1:9" ht="42.75" x14ac:dyDescent="0.45">
      <c r="A49" s="1" t="str">
        <f t="shared" si="2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3"/>
        <v>N,8,2,3,1</v>
      </c>
      <c r="H49" s="28">
        <f>IF(Pop_Init!C49=OR(1,2),'Indirect Model Parameters'!$C$13,1-'Indirect Model Parameters'!$C$13)*IF(E49=1,1-'Indirect Model Parameters'!$C$11,'Indirect Model Parameters'!$C$11)*IF(F49=1,0.55,0.45)</f>
        <v>6.8750000000000006E-2</v>
      </c>
      <c r="I49" s="29">
        <f>(H49/SUM($H$2:$H$129))*'Indirect Model Parameters'!$C$10</f>
        <v>449.53003677973061</v>
      </c>
    </row>
    <row r="50" spans="1:9" ht="42.75" x14ac:dyDescent="0.45">
      <c r="A50" s="1" t="str">
        <f t="shared" si="2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3"/>
        <v>N,1,1,4,1</v>
      </c>
      <c r="H50" s="28">
        <f>IF(Pop_Init!C50=OR(1,2),'Indirect Model Parameters'!$C$13,1-'Indirect Model Parameters'!$C$13)*IF(E50=1,1-'Indirect Model Parameters'!$C$11,'Indirect Model Parameters'!$C$11)*IF(F50=1,0.55,0.45)</f>
        <v>6.8750000000000006E-2</v>
      </c>
      <c r="I50" s="29">
        <f>(H50/SUM($H$2:$H$129))*'Indirect Model Parameters'!$C$10</f>
        <v>449.53003677973061</v>
      </c>
    </row>
    <row r="51" spans="1:9" ht="42.75" x14ac:dyDescent="0.45">
      <c r="A51" s="1" t="str">
        <f t="shared" si="2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3"/>
        <v>N,1,2,3,2</v>
      </c>
      <c r="H51" s="28">
        <v>0</v>
      </c>
      <c r="I51" s="29">
        <f>(H51/SUM($H$2:$H$129))*'Indirect Model Parameters'!$C$10</f>
        <v>0</v>
      </c>
    </row>
    <row r="52" spans="1:9" ht="42.75" x14ac:dyDescent="0.45">
      <c r="A52" s="1" t="str">
        <f t="shared" si="2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3"/>
        <v>N,2,1,4,1</v>
      </c>
      <c r="H52" s="28">
        <f>IF(Pop_Init!C52=OR(1,2),'Indirect Model Parameters'!$C$13,1-'Indirect Model Parameters'!$C$13)*IF(E52=1,1-'Indirect Model Parameters'!$C$11,'Indirect Model Parameters'!$C$11)*IF(F52=1,0.55,0.45)</f>
        <v>6.8750000000000006E-2</v>
      </c>
      <c r="I52" s="29">
        <f>(H52/SUM($H$2:$H$129))*'Indirect Model Parameters'!$C$10</f>
        <v>449.53003677973061</v>
      </c>
    </row>
    <row r="53" spans="1:9" ht="42.75" x14ac:dyDescent="0.45">
      <c r="A53" s="1" t="str">
        <f t="shared" si="2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3"/>
        <v>N,1,2,4,2</v>
      </c>
      <c r="H53" s="28">
        <v>0</v>
      </c>
      <c r="I53" s="29">
        <f>(H53/SUM($H$2:$H$129))*'Indirect Model Parameters'!$C$10</f>
        <v>0</v>
      </c>
    </row>
    <row r="54" spans="1:9" ht="42.75" x14ac:dyDescent="0.45">
      <c r="A54" s="1" t="str">
        <f t="shared" si="2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3"/>
        <v>N,3,1,4,1</v>
      </c>
      <c r="H54" s="28">
        <f>IF(Pop_Init!C54=OR(1,2),'Indirect Model Parameters'!$C$13,1-'Indirect Model Parameters'!$C$13)*IF(E54=1,1-'Indirect Model Parameters'!$C$11,'Indirect Model Parameters'!$C$11)*IF(F54=1,0.55,0.45)</f>
        <v>6.8750000000000006E-2</v>
      </c>
      <c r="I54" s="29">
        <f>(H54/SUM($H$2:$H$129))*'Indirect Model Parameters'!$C$10</f>
        <v>449.53003677973061</v>
      </c>
    </row>
    <row r="55" spans="1:9" ht="42.75" x14ac:dyDescent="0.45">
      <c r="A55" s="1" t="str">
        <f t="shared" si="2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3"/>
        <v>N,3,2,4,1</v>
      </c>
      <c r="H55" s="28">
        <f>IF(Pop_Init!C55=OR(1,2),'Indirect Model Parameters'!$C$13,1-'Indirect Model Parameters'!$C$13)*IF(E55=1,1-'Indirect Model Parameters'!$C$11,'Indirect Model Parameters'!$C$11)*IF(F55=1,0.55,0.45)</f>
        <v>6.8750000000000006E-2</v>
      </c>
      <c r="I55" s="29">
        <f>(H55/SUM($H$2:$H$129))*'Indirect Model Parameters'!$C$10</f>
        <v>449.53003677973061</v>
      </c>
    </row>
    <row r="56" spans="1:9" ht="42.75" x14ac:dyDescent="0.45">
      <c r="A56" s="1" t="str">
        <f t="shared" si="2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3"/>
        <v>N,4,1,4,1</v>
      </c>
      <c r="H56" s="28">
        <f>IF(Pop_Init!C56=OR(1,2),'Indirect Model Parameters'!$C$13,1-'Indirect Model Parameters'!$C$13)*IF(E56=1,1-'Indirect Model Parameters'!$C$11,'Indirect Model Parameters'!$C$11)*IF(F56=1,0.55,0.45)</f>
        <v>6.8750000000000006E-2</v>
      </c>
      <c r="I56" s="29">
        <f>(H56/SUM($H$2:$H$129))*'Indirect Model Parameters'!$C$10</f>
        <v>449.53003677973061</v>
      </c>
    </row>
    <row r="57" spans="1:9" ht="42.75" x14ac:dyDescent="0.45">
      <c r="A57" s="1" t="str">
        <f t="shared" si="2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3"/>
        <v>N,4,2,4,1</v>
      </c>
      <c r="H57" s="28">
        <f>IF(Pop_Init!C57=OR(1,2),'Indirect Model Parameters'!$C$13,1-'Indirect Model Parameters'!$C$13)*IF(E57=1,1-'Indirect Model Parameters'!$C$11,'Indirect Model Parameters'!$C$11)*IF(F57=1,0.55,0.45)</f>
        <v>6.8750000000000006E-2</v>
      </c>
      <c r="I57" s="29">
        <f>(H57/SUM($H$2:$H$129))*'Indirect Model Parameters'!$C$10</f>
        <v>449.53003677973061</v>
      </c>
    </row>
    <row r="58" spans="1:9" ht="42.75" x14ac:dyDescent="0.45">
      <c r="A58" s="1" t="str">
        <f t="shared" si="2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3"/>
        <v>N,5,1,4,1</v>
      </c>
      <c r="H58" s="28">
        <f>IF(Pop_Init!C58=OR(1,2),'Indirect Model Parameters'!$C$13,1-'Indirect Model Parameters'!$C$13)*IF(E58=1,1-'Indirect Model Parameters'!$C$11,'Indirect Model Parameters'!$C$11)*IF(F58=1,0.55,0.45)</f>
        <v>6.8750000000000006E-2</v>
      </c>
      <c r="I58" s="29">
        <f>(H58/SUM($H$2:$H$129))*'Indirect Model Parameters'!$C$10</f>
        <v>449.53003677973061</v>
      </c>
    </row>
    <row r="59" spans="1:9" ht="42.75" x14ac:dyDescent="0.45">
      <c r="A59" s="1" t="str">
        <f t="shared" si="2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3"/>
        <v>N,5,2,4,1</v>
      </c>
      <c r="H59" s="28">
        <f>IF(Pop_Init!C59=OR(1,2),'Indirect Model Parameters'!$C$13,1-'Indirect Model Parameters'!$C$13)*IF(E59=1,1-'Indirect Model Parameters'!$C$11,'Indirect Model Parameters'!$C$11)*IF(F59=1,0.55,0.45)</f>
        <v>6.8750000000000006E-2</v>
      </c>
      <c r="I59" s="29">
        <f>(H59/SUM($H$2:$H$129))*'Indirect Model Parameters'!$C$10</f>
        <v>449.53003677973061</v>
      </c>
    </row>
    <row r="60" spans="1:9" ht="28.5" x14ac:dyDescent="0.45">
      <c r="A60" s="1" t="str">
        <f t="shared" si="2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3"/>
        <v>N,6,1,4,1</v>
      </c>
      <c r="H60" s="28">
        <f>IF(Pop_Init!C60=OR(1,2),'Indirect Model Parameters'!$C$13,1-'Indirect Model Parameters'!$C$13)*IF(E60=1,1-'Indirect Model Parameters'!$C$11,'Indirect Model Parameters'!$C$11)*IF(F60=1,0.55,0.45)</f>
        <v>6.8750000000000006E-2</v>
      </c>
      <c r="I60" s="29">
        <f>(H60/SUM($H$2:$H$129))*'Indirect Model Parameters'!$C$10</f>
        <v>449.53003677973061</v>
      </c>
    </row>
    <row r="61" spans="1:9" ht="28.5" x14ac:dyDescent="0.45">
      <c r="A61" s="1" t="str">
        <f t="shared" si="2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3"/>
        <v>N,6,2,4,1</v>
      </c>
      <c r="H61" s="28">
        <f>IF(Pop_Init!C61=OR(1,2),'Indirect Model Parameters'!$C$13,1-'Indirect Model Parameters'!$C$13)*IF(E61=1,1-'Indirect Model Parameters'!$C$11,'Indirect Model Parameters'!$C$11)*IF(F61=1,0.55,0.45)</f>
        <v>6.8750000000000006E-2</v>
      </c>
      <c r="I61" s="29">
        <f>(H61/SUM($H$2:$H$129))*'Indirect Model Parameters'!$C$10</f>
        <v>449.53003677973061</v>
      </c>
    </row>
    <row r="62" spans="1:9" ht="42.75" x14ac:dyDescent="0.45">
      <c r="A62" s="1" t="str">
        <f t="shared" si="2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3"/>
        <v>N,7,1,4,1</v>
      </c>
      <c r="H62" s="28">
        <f>IF(Pop_Init!C62=OR(1,2),'Indirect Model Parameters'!$C$13,1-'Indirect Model Parameters'!$C$13)*IF(E62=1,1-'Indirect Model Parameters'!$C$11,'Indirect Model Parameters'!$C$11)*IF(F62=1,0.55,0.45)</f>
        <v>6.8750000000000006E-2</v>
      </c>
      <c r="I62" s="29">
        <f>(H62/SUM($H$2:$H$129))*'Indirect Model Parameters'!$C$10</f>
        <v>449.53003677973061</v>
      </c>
    </row>
    <row r="63" spans="1:9" ht="42.75" x14ac:dyDescent="0.45">
      <c r="A63" s="1" t="str">
        <f t="shared" si="2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3"/>
        <v>N,7,2,4,1</v>
      </c>
      <c r="H63" s="28">
        <f>IF(Pop_Init!C63=OR(1,2),'Indirect Model Parameters'!$C$13,1-'Indirect Model Parameters'!$C$13)*IF(E63=1,1-'Indirect Model Parameters'!$C$11,'Indirect Model Parameters'!$C$11)*IF(F63=1,0.55,0.45)</f>
        <v>6.8750000000000006E-2</v>
      </c>
      <c r="I63" s="29">
        <f>(H63/SUM($H$2:$H$129))*'Indirect Model Parameters'!$C$10</f>
        <v>449.53003677973061</v>
      </c>
    </row>
    <row r="64" spans="1:9" ht="42.75" x14ac:dyDescent="0.45">
      <c r="A64" s="1" t="str">
        <f t="shared" si="2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3"/>
        <v>N,8,1,4,1</v>
      </c>
      <c r="H64" s="28">
        <f>IF(Pop_Init!C64=OR(1,2),'Indirect Model Parameters'!$C$13,1-'Indirect Model Parameters'!$C$13)*IF(E64=1,1-'Indirect Model Parameters'!$C$11,'Indirect Model Parameters'!$C$11)*IF(F64=1,0.55,0.45)</f>
        <v>6.8750000000000006E-2</v>
      </c>
      <c r="I64" s="29">
        <f>(H64/SUM($H$2:$H$129))*'Indirect Model Parameters'!$C$10</f>
        <v>449.53003677973061</v>
      </c>
    </row>
    <row r="65" spans="1:9" ht="42.75" x14ac:dyDescent="0.45">
      <c r="A65" s="1" t="str">
        <f t="shared" si="2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3"/>
        <v>N,8,2,4,1</v>
      </c>
      <c r="H65" s="28">
        <f>IF(Pop_Init!C65=OR(1,2),'Indirect Model Parameters'!$C$13,1-'Indirect Model Parameters'!$C$13)*IF(E65=1,1-'Indirect Model Parameters'!$C$11,'Indirect Model Parameters'!$C$11)*IF(F65=1,0.55,0.45)</f>
        <v>6.8750000000000006E-2</v>
      </c>
      <c r="I65" s="29">
        <f>(H65/SUM($H$2:$H$129))*'Indirect Model Parameters'!$C$10</f>
        <v>449.53003677973061</v>
      </c>
    </row>
    <row r="66" spans="1:9" ht="42.75" x14ac:dyDescent="0.45">
      <c r="A66" s="1" t="str">
        <f t="shared" ref="A66:A97" si="4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5">CONCATENATE( B66, IF(B66&lt;&gt;"",",",""), C66, IF(C66&lt;&gt;"",",",""),  D66, IF(D66&lt;&gt;"",",",""),  E66, IF(F66&lt;&gt;"",",",""), F66,)</f>
        <v>N,1,1,1,2</v>
      </c>
      <c r="H66" s="28">
        <f>IF(Pop_Init!C66=OR(1,2),'Indirect Model Parameters'!$C$13,1-'Indirect Model Parameters'!$C$13)*IF(E66=1,1-'Indirect Model Parameters'!$C$11,'Indirect Model Parameters'!$C$11)*IF(F66=1,0.55,0.45)</f>
        <v>0.16875000000000001</v>
      </c>
      <c r="I66" s="29">
        <f>(H66/SUM($H$2:$H$129))*'Indirect Model Parameters'!$C$10</f>
        <v>1103.391908459339</v>
      </c>
    </row>
    <row r="67" spans="1:9" ht="42.75" x14ac:dyDescent="0.45">
      <c r="A67" s="1" t="str">
        <f t="shared" si="4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5"/>
        <v>N,2,2,1,1</v>
      </c>
      <c r="H67" s="28">
        <v>0</v>
      </c>
      <c r="I67" s="29">
        <f>(H67/SUM($H$2:$H$129))*'Indirect Model Parameters'!$C$10</f>
        <v>0</v>
      </c>
    </row>
    <row r="68" spans="1:9" ht="28.5" x14ac:dyDescent="0.45">
      <c r="A68" s="1" t="str">
        <f t="shared" si="4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5"/>
        <v>N,2,1,1,2</v>
      </c>
      <c r="H68" s="28">
        <f>IF(Pop_Init!C68=OR(1,2),'Indirect Model Parameters'!$C$13,1-'Indirect Model Parameters'!$C$13)*IF(E68=1,1-'Indirect Model Parameters'!$C$11,'Indirect Model Parameters'!$C$11)*IF(F68=1,0.55,0.45)</f>
        <v>0.16875000000000001</v>
      </c>
      <c r="I68" s="29">
        <f>(H68/SUM($H$2:$H$129))*'Indirect Model Parameters'!$C$10</f>
        <v>1103.391908459339</v>
      </c>
    </row>
    <row r="69" spans="1:9" ht="42.75" x14ac:dyDescent="0.45">
      <c r="A69" s="1" t="str">
        <f t="shared" si="4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5"/>
        <v>N,2,2,2,1</v>
      </c>
      <c r="H69" s="28">
        <v>0</v>
      </c>
      <c r="I69" s="29">
        <f>(H69/SUM($H$2:$H$129))*'Indirect Model Parameters'!$C$10</f>
        <v>0</v>
      </c>
    </row>
    <row r="70" spans="1:9" ht="42.75" x14ac:dyDescent="0.45">
      <c r="A70" s="1" t="str">
        <f t="shared" si="4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5"/>
        <v>N,3,1,1,2</v>
      </c>
      <c r="H70" s="28">
        <f>IF(Pop_Init!C70=OR(1,2),'Indirect Model Parameters'!$C$13,1-'Indirect Model Parameters'!$C$13)*IF(E70=1,1-'Indirect Model Parameters'!$C$11,'Indirect Model Parameters'!$C$11)*IF(F70=1,0.55,0.45)</f>
        <v>0.16875000000000001</v>
      </c>
      <c r="I70" s="29">
        <f>(H70/SUM($H$2:$H$129))*'Indirect Model Parameters'!$C$10</f>
        <v>1103.391908459339</v>
      </c>
    </row>
    <row r="71" spans="1:9" ht="42.75" x14ac:dyDescent="0.45">
      <c r="A71" s="1" t="str">
        <f t="shared" si="4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5"/>
        <v>N,3,2,1,2</v>
      </c>
      <c r="H71" s="28">
        <f>IF(Pop_Init!C71=OR(1,2),'Indirect Model Parameters'!$C$13,1-'Indirect Model Parameters'!$C$13)*IF(E71=1,1-'Indirect Model Parameters'!$C$11,'Indirect Model Parameters'!$C$11)*IF(F71=1,0.55,0.45)</f>
        <v>0.16875000000000001</v>
      </c>
      <c r="I71" s="29">
        <f>(H71/SUM($H$2:$H$129))*'Indirect Model Parameters'!$C$10</f>
        <v>1103.391908459339</v>
      </c>
    </row>
    <row r="72" spans="1:9" ht="42.75" x14ac:dyDescent="0.45">
      <c r="A72" s="1" t="str">
        <f t="shared" si="4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5"/>
        <v>N,4,1,1,2</v>
      </c>
      <c r="H72" s="28">
        <f>IF(Pop_Init!C72=OR(1,2),'Indirect Model Parameters'!$C$13,1-'Indirect Model Parameters'!$C$13)*IF(E72=1,1-'Indirect Model Parameters'!$C$11,'Indirect Model Parameters'!$C$11)*IF(F72=1,0.55,0.45)</f>
        <v>0.16875000000000001</v>
      </c>
      <c r="I72" s="29">
        <f>(H72/SUM($H$2:$H$129))*'Indirect Model Parameters'!$C$10</f>
        <v>1103.391908459339</v>
      </c>
    </row>
    <row r="73" spans="1:9" ht="42.75" x14ac:dyDescent="0.45">
      <c r="A73" s="1" t="str">
        <f t="shared" si="4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5"/>
        <v>N,4,2,1,2</v>
      </c>
      <c r="H73" s="28">
        <f>IF(Pop_Init!C73=OR(1,2),'Indirect Model Parameters'!$C$13,1-'Indirect Model Parameters'!$C$13)*IF(E73=1,1-'Indirect Model Parameters'!$C$11,'Indirect Model Parameters'!$C$11)*IF(F73=1,0.55,0.45)</f>
        <v>0.16875000000000001</v>
      </c>
      <c r="I73" s="29">
        <f>(H73/SUM($H$2:$H$129))*'Indirect Model Parameters'!$C$10</f>
        <v>1103.391908459339</v>
      </c>
    </row>
    <row r="74" spans="1:9" ht="28.5" x14ac:dyDescent="0.45">
      <c r="A74" s="1" t="str">
        <f t="shared" si="4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5"/>
        <v>N,5,1,1,2</v>
      </c>
      <c r="H74" s="28">
        <f>IF(Pop_Init!C74=OR(1,2),'Indirect Model Parameters'!$C$13,1-'Indirect Model Parameters'!$C$13)*IF(E74=1,1-'Indirect Model Parameters'!$C$11,'Indirect Model Parameters'!$C$11)*IF(F74=1,0.55,0.45)</f>
        <v>0.16875000000000001</v>
      </c>
      <c r="I74" s="29">
        <f>(H74/SUM($H$2:$H$129))*'Indirect Model Parameters'!$C$10</f>
        <v>1103.391908459339</v>
      </c>
    </row>
    <row r="75" spans="1:9" ht="42.75" x14ac:dyDescent="0.45">
      <c r="A75" s="1" t="str">
        <f t="shared" si="4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5"/>
        <v>N,5,2,1,2</v>
      </c>
      <c r="H75" s="28">
        <f>IF(Pop_Init!C75=OR(1,2),'Indirect Model Parameters'!$C$13,1-'Indirect Model Parameters'!$C$13)*IF(E75=1,1-'Indirect Model Parameters'!$C$11,'Indirect Model Parameters'!$C$11)*IF(F75=1,0.55,0.45)</f>
        <v>0.16875000000000001</v>
      </c>
      <c r="I75" s="29">
        <f>(H75/SUM($H$2:$H$129))*'Indirect Model Parameters'!$C$10</f>
        <v>1103.391908459339</v>
      </c>
    </row>
    <row r="76" spans="1:9" ht="28.5" x14ac:dyDescent="0.45">
      <c r="A76" s="1" t="str">
        <f t="shared" si="4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5"/>
        <v>N,6,1,1,2</v>
      </c>
      <c r="H76" s="28">
        <f>IF(Pop_Init!C76=OR(1,2),'Indirect Model Parameters'!$C$13,1-'Indirect Model Parameters'!$C$13)*IF(E76=1,1-'Indirect Model Parameters'!$C$11,'Indirect Model Parameters'!$C$11)*IF(F76=1,0.55,0.45)</f>
        <v>0.16875000000000001</v>
      </c>
      <c r="I76" s="29">
        <f>(H76/SUM($H$2:$H$129))*'Indirect Model Parameters'!$C$10</f>
        <v>1103.391908459339</v>
      </c>
    </row>
    <row r="77" spans="1:9" ht="28.5" x14ac:dyDescent="0.45">
      <c r="A77" s="1" t="str">
        <f t="shared" si="4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5"/>
        <v>N,6,2,1,2</v>
      </c>
      <c r="H77" s="28">
        <f>IF(Pop_Init!C77=OR(1,2),'Indirect Model Parameters'!$C$13,1-'Indirect Model Parameters'!$C$13)*IF(E77=1,1-'Indirect Model Parameters'!$C$11,'Indirect Model Parameters'!$C$11)*IF(F77=1,0.55,0.45)</f>
        <v>0.16875000000000001</v>
      </c>
      <c r="I77" s="29">
        <f>(H77/SUM($H$2:$H$129))*'Indirect Model Parameters'!$C$10</f>
        <v>1103.391908459339</v>
      </c>
    </row>
    <row r="78" spans="1:9" ht="28.5" x14ac:dyDescent="0.45">
      <c r="A78" s="1" t="str">
        <f t="shared" si="4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5"/>
        <v>N,7,1,1,2</v>
      </c>
      <c r="H78" s="28">
        <f>IF(Pop_Init!C78=OR(1,2),'Indirect Model Parameters'!$C$13,1-'Indirect Model Parameters'!$C$13)*IF(E78=1,1-'Indirect Model Parameters'!$C$11,'Indirect Model Parameters'!$C$11)*IF(F78=1,0.55,0.45)</f>
        <v>0.16875000000000001</v>
      </c>
      <c r="I78" s="29">
        <f>(H78/SUM($H$2:$H$129))*'Indirect Model Parameters'!$C$10</f>
        <v>1103.391908459339</v>
      </c>
    </row>
    <row r="79" spans="1:9" ht="42.75" x14ac:dyDescent="0.45">
      <c r="A79" s="1" t="str">
        <f t="shared" si="4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5"/>
        <v>N,7,2,1,2</v>
      </c>
      <c r="H79" s="28">
        <f>IF(Pop_Init!C79=OR(1,2),'Indirect Model Parameters'!$C$13,1-'Indirect Model Parameters'!$C$13)*IF(E79=1,1-'Indirect Model Parameters'!$C$11,'Indirect Model Parameters'!$C$11)*IF(F79=1,0.55,0.45)</f>
        <v>0.16875000000000001</v>
      </c>
      <c r="I79" s="29">
        <f>(H79/SUM($H$2:$H$129))*'Indirect Model Parameters'!$C$10</f>
        <v>1103.391908459339</v>
      </c>
    </row>
    <row r="80" spans="1:9" ht="28.5" x14ac:dyDescent="0.45">
      <c r="A80" s="1" t="str">
        <f t="shared" si="4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5"/>
        <v>N,8,1,1,2</v>
      </c>
      <c r="H80" s="28">
        <f>IF(Pop_Init!C80=OR(1,2),'Indirect Model Parameters'!$C$13,1-'Indirect Model Parameters'!$C$13)*IF(E80=1,1-'Indirect Model Parameters'!$C$11,'Indirect Model Parameters'!$C$11)*IF(F80=1,0.55,0.45)</f>
        <v>0.16875000000000001</v>
      </c>
      <c r="I80" s="29">
        <f>(H80/SUM($H$2:$H$129))*'Indirect Model Parameters'!$C$10</f>
        <v>1103.391908459339</v>
      </c>
    </row>
    <row r="81" spans="1:9" ht="42.75" x14ac:dyDescent="0.45">
      <c r="A81" s="1" t="str">
        <f t="shared" si="4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5"/>
        <v>N,8,2,1,2</v>
      </c>
      <c r="H81" s="28">
        <f>IF(Pop_Init!C81=OR(1,2),'Indirect Model Parameters'!$C$13,1-'Indirect Model Parameters'!$C$13)*IF(E81=1,1-'Indirect Model Parameters'!$C$11,'Indirect Model Parameters'!$C$11)*IF(F81=1,0.55,0.45)</f>
        <v>0.16875000000000001</v>
      </c>
      <c r="I81" s="29">
        <f>(H81/SUM($H$2:$H$129))*'Indirect Model Parameters'!$C$10</f>
        <v>1103.391908459339</v>
      </c>
    </row>
    <row r="82" spans="1:9" ht="42.75" x14ac:dyDescent="0.45">
      <c r="A82" s="1" t="str">
        <f t="shared" si="4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5"/>
        <v>N,1,1,2,2</v>
      </c>
      <c r="H82" s="28">
        <f>IF(Pop_Init!C82=OR(1,2),'Indirect Model Parameters'!$C$13,1-'Indirect Model Parameters'!$C$13)*IF(E82=1,1-'Indirect Model Parameters'!$C$11,'Indirect Model Parameters'!$C$11)*IF(F82=1,0.55,0.45)</f>
        <v>5.6250000000000001E-2</v>
      </c>
      <c r="I82" s="29">
        <f>(H82/SUM($H$2:$H$129))*'Indirect Model Parameters'!$C$10</f>
        <v>367.79730281977959</v>
      </c>
    </row>
    <row r="83" spans="1:9" ht="42.75" x14ac:dyDescent="0.45">
      <c r="A83" s="1" t="str">
        <f t="shared" si="4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5"/>
        <v>N,2,2,3,1</v>
      </c>
      <c r="H83" s="28">
        <v>0</v>
      </c>
      <c r="I83" s="29">
        <f>(H83/SUM($H$2:$H$129))*'Indirect Model Parameters'!$C$10</f>
        <v>0</v>
      </c>
    </row>
    <row r="84" spans="1:9" ht="42.75" x14ac:dyDescent="0.45">
      <c r="A84" s="1" t="str">
        <f t="shared" si="4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5"/>
        <v>N,2,1,2,2</v>
      </c>
      <c r="H84" s="28">
        <f>IF(Pop_Init!C84=OR(1,2),'Indirect Model Parameters'!$C$13,1-'Indirect Model Parameters'!$C$13)*IF(E84=1,1-'Indirect Model Parameters'!$C$11,'Indirect Model Parameters'!$C$11)*IF(F84=1,0.55,0.45)</f>
        <v>5.6250000000000001E-2</v>
      </c>
      <c r="I84" s="29">
        <f>(H84/SUM($H$2:$H$129))*'Indirect Model Parameters'!$C$10</f>
        <v>367.79730281977959</v>
      </c>
    </row>
    <row r="85" spans="1:9" ht="42.75" x14ac:dyDescent="0.45">
      <c r="A85" s="1" t="str">
        <f t="shared" si="4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5"/>
        <v>N,2,2,4,1</v>
      </c>
      <c r="H85" s="28">
        <v>0</v>
      </c>
      <c r="I85" s="29">
        <f>(H85/SUM($H$2:$H$129))*'Indirect Model Parameters'!$C$10</f>
        <v>0</v>
      </c>
    </row>
    <row r="86" spans="1:9" ht="42.75" x14ac:dyDescent="0.45">
      <c r="A86" s="1" t="str">
        <f t="shared" si="4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5"/>
        <v>N,3,1,2,2</v>
      </c>
      <c r="H86" s="28">
        <f>IF(Pop_Init!C86=OR(1,2),'Indirect Model Parameters'!$C$13,1-'Indirect Model Parameters'!$C$13)*IF(E86=1,1-'Indirect Model Parameters'!$C$11,'Indirect Model Parameters'!$C$11)*IF(F86=1,0.55,0.45)</f>
        <v>5.6250000000000001E-2</v>
      </c>
      <c r="I86" s="29">
        <f>(H86/SUM($H$2:$H$129))*'Indirect Model Parameters'!$C$10</f>
        <v>367.79730281977959</v>
      </c>
    </row>
    <row r="87" spans="1:9" ht="42.75" x14ac:dyDescent="0.45">
      <c r="A87" s="1" t="str">
        <f t="shared" si="4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5"/>
        <v>N,3,2,2,2</v>
      </c>
      <c r="H87" s="28">
        <f>IF(Pop_Init!C87=OR(1,2),'Indirect Model Parameters'!$C$13,1-'Indirect Model Parameters'!$C$13)*IF(E87=1,1-'Indirect Model Parameters'!$C$11,'Indirect Model Parameters'!$C$11)*IF(F87=1,0.55,0.45)</f>
        <v>5.6250000000000001E-2</v>
      </c>
      <c r="I87" s="29">
        <f>(H87/SUM($H$2:$H$129))*'Indirect Model Parameters'!$C$10</f>
        <v>367.79730281977959</v>
      </c>
    </row>
    <row r="88" spans="1:9" ht="42.75" x14ac:dyDescent="0.45">
      <c r="A88" s="1" t="str">
        <f t="shared" si="4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5"/>
        <v>N,4,1,2,2</v>
      </c>
      <c r="H88" s="28">
        <f>IF(Pop_Init!C88=OR(1,2),'Indirect Model Parameters'!$C$13,1-'Indirect Model Parameters'!$C$13)*IF(E88=1,1-'Indirect Model Parameters'!$C$11,'Indirect Model Parameters'!$C$11)*IF(F88=1,0.55,0.45)</f>
        <v>5.6250000000000001E-2</v>
      </c>
      <c r="I88" s="29">
        <f>(H88/SUM($H$2:$H$129))*'Indirect Model Parameters'!$C$10</f>
        <v>367.79730281977959</v>
      </c>
    </row>
    <row r="89" spans="1:9" ht="42.75" x14ac:dyDescent="0.45">
      <c r="A89" s="1" t="str">
        <f t="shared" si="4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5"/>
        <v>N,4,2,2,2</v>
      </c>
      <c r="H89" s="28">
        <f>IF(Pop_Init!C89=OR(1,2),'Indirect Model Parameters'!$C$13,1-'Indirect Model Parameters'!$C$13)*IF(E89=1,1-'Indirect Model Parameters'!$C$11,'Indirect Model Parameters'!$C$11)*IF(F89=1,0.55,0.45)</f>
        <v>5.6250000000000001E-2</v>
      </c>
      <c r="I89" s="29">
        <f>(H89/SUM($H$2:$H$129))*'Indirect Model Parameters'!$C$10</f>
        <v>367.79730281977959</v>
      </c>
    </row>
    <row r="90" spans="1:9" ht="42.75" x14ac:dyDescent="0.45">
      <c r="A90" s="1" t="str">
        <f t="shared" si="4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5"/>
        <v>N,5,1,2,2</v>
      </c>
      <c r="H90" s="28">
        <f>IF(Pop_Init!C90=OR(1,2),'Indirect Model Parameters'!$C$13,1-'Indirect Model Parameters'!$C$13)*IF(E90=1,1-'Indirect Model Parameters'!$C$11,'Indirect Model Parameters'!$C$11)*IF(F90=1,0.55,0.45)</f>
        <v>5.6250000000000001E-2</v>
      </c>
      <c r="I90" s="29">
        <f>(H90/SUM($H$2:$H$129))*'Indirect Model Parameters'!$C$10</f>
        <v>367.79730281977959</v>
      </c>
    </row>
    <row r="91" spans="1:9" ht="42.75" x14ac:dyDescent="0.45">
      <c r="A91" s="1" t="str">
        <f t="shared" si="4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5"/>
        <v>N,5,2,2,2</v>
      </c>
      <c r="H91" s="28">
        <f>IF(Pop_Init!C91=OR(1,2),'Indirect Model Parameters'!$C$13,1-'Indirect Model Parameters'!$C$13)*IF(E91=1,1-'Indirect Model Parameters'!$C$11,'Indirect Model Parameters'!$C$11)*IF(F91=1,0.55,0.45)</f>
        <v>5.6250000000000001E-2</v>
      </c>
      <c r="I91" s="29">
        <f>(H91/SUM($H$2:$H$129))*'Indirect Model Parameters'!$C$10</f>
        <v>367.79730281977959</v>
      </c>
    </row>
    <row r="92" spans="1:9" ht="42.75" x14ac:dyDescent="0.45">
      <c r="A92" s="1" t="str">
        <f t="shared" si="4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5"/>
        <v>N,6,1,2,2</v>
      </c>
      <c r="H92" s="28">
        <f>IF(Pop_Init!C92=OR(1,2),'Indirect Model Parameters'!$C$13,1-'Indirect Model Parameters'!$C$13)*IF(E92=1,1-'Indirect Model Parameters'!$C$11,'Indirect Model Parameters'!$C$11)*IF(F92=1,0.55,0.45)</f>
        <v>5.6250000000000001E-2</v>
      </c>
      <c r="I92" s="29">
        <f>(H92/SUM($H$2:$H$129))*'Indirect Model Parameters'!$C$10</f>
        <v>367.79730281977959</v>
      </c>
    </row>
    <row r="93" spans="1:9" ht="42.75" x14ac:dyDescent="0.45">
      <c r="A93" s="1" t="str">
        <f t="shared" si="4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5"/>
        <v>N,6,2,2,2</v>
      </c>
      <c r="H93" s="28">
        <f>IF(Pop_Init!C93=OR(1,2),'Indirect Model Parameters'!$C$13,1-'Indirect Model Parameters'!$C$13)*IF(E93=1,1-'Indirect Model Parameters'!$C$11,'Indirect Model Parameters'!$C$11)*IF(F93=1,0.55,0.45)</f>
        <v>5.6250000000000001E-2</v>
      </c>
      <c r="I93" s="29">
        <f>(H93/SUM($H$2:$H$129))*'Indirect Model Parameters'!$C$10</f>
        <v>367.79730281977959</v>
      </c>
    </row>
    <row r="94" spans="1:9" ht="42.75" x14ac:dyDescent="0.45">
      <c r="A94" s="1" t="str">
        <f t="shared" si="4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5"/>
        <v>N,7,1,2,2</v>
      </c>
      <c r="H94" s="28">
        <f>IF(Pop_Init!C94=OR(1,2),'Indirect Model Parameters'!$C$13,1-'Indirect Model Parameters'!$C$13)*IF(E94=1,1-'Indirect Model Parameters'!$C$11,'Indirect Model Parameters'!$C$11)*IF(F94=1,0.55,0.45)</f>
        <v>5.6250000000000001E-2</v>
      </c>
      <c r="I94" s="29">
        <f>(H94/SUM($H$2:$H$129))*'Indirect Model Parameters'!$C$10</f>
        <v>367.79730281977959</v>
      </c>
    </row>
    <row r="95" spans="1:9" ht="42.75" x14ac:dyDescent="0.45">
      <c r="A95" s="1" t="str">
        <f t="shared" si="4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5"/>
        <v>N,7,2,2,2</v>
      </c>
      <c r="H95" s="28">
        <f>IF(Pop_Init!C95=OR(1,2),'Indirect Model Parameters'!$C$13,1-'Indirect Model Parameters'!$C$13)*IF(E95=1,1-'Indirect Model Parameters'!$C$11,'Indirect Model Parameters'!$C$11)*IF(F95=1,0.55,0.45)</f>
        <v>5.6250000000000001E-2</v>
      </c>
      <c r="I95" s="29">
        <f>(H95/SUM($H$2:$H$129))*'Indirect Model Parameters'!$C$10</f>
        <v>367.79730281977959</v>
      </c>
    </row>
    <row r="96" spans="1:9" ht="42.75" x14ac:dyDescent="0.45">
      <c r="A96" s="1" t="str">
        <f t="shared" si="4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5"/>
        <v>N,8,1,2,2</v>
      </c>
      <c r="H96" s="28">
        <f>IF(Pop_Init!C96=OR(1,2),'Indirect Model Parameters'!$C$13,1-'Indirect Model Parameters'!$C$13)*IF(E96=1,1-'Indirect Model Parameters'!$C$11,'Indirect Model Parameters'!$C$11)*IF(F96=1,0.55,0.45)</f>
        <v>5.6250000000000001E-2</v>
      </c>
      <c r="I96" s="29">
        <f>(H96/SUM($H$2:$H$129))*'Indirect Model Parameters'!$C$10</f>
        <v>367.79730281977959</v>
      </c>
    </row>
    <row r="97" spans="1:9" ht="42.75" x14ac:dyDescent="0.45">
      <c r="A97" s="1" t="str">
        <f t="shared" si="4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5"/>
        <v>N,8,2,2,2</v>
      </c>
      <c r="H97" s="28">
        <f>IF(Pop_Init!C97=OR(1,2),'Indirect Model Parameters'!$C$13,1-'Indirect Model Parameters'!$C$13)*IF(E97=1,1-'Indirect Model Parameters'!$C$11,'Indirect Model Parameters'!$C$11)*IF(F97=1,0.55,0.45)</f>
        <v>5.6250000000000001E-2</v>
      </c>
      <c r="I97" s="29">
        <f>(H97/SUM($H$2:$H$129))*'Indirect Model Parameters'!$C$10</f>
        <v>367.79730281977959</v>
      </c>
    </row>
    <row r="98" spans="1:9" ht="42.75" x14ac:dyDescent="0.45">
      <c r="A98" s="1" t="str">
        <f t="shared" ref="A98:A129" si="6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7">CONCATENATE( B98, IF(B98&lt;&gt;"",",",""), C98, IF(C98&lt;&gt;"",",",""),  D98, IF(D98&lt;&gt;"",",",""),  E98, IF(F98&lt;&gt;"",",",""), F98,)</f>
        <v>N,1,1,3,2</v>
      </c>
      <c r="H98" s="28">
        <f>IF(Pop_Init!C98=OR(1,2),'Indirect Model Parameters'!$C$13,1-'Indirect Model Parameters'!$C$13)*IF(E98=1,1-'Indirect Model Parameters'!$C$11,'Indirect Model Parameters'!$C$11)*IF(F98=1,0.55,0.45)</f>
        <v>5.6250000000000001E-2</v>
      </c>
      <c r="I98" s="29">
        <f>(H98/SUM($H$2:$H$129))*'Indirect Model Parameters'!$C$10</f>
        <v>367.79730281977959</v>
      </c>
    </row>
    <row r="99" spans="1:9" ht="42.75" x14ac:dyDescent="0.45">
      <c r="A99" s="1" t="str">
        <f t="shared" si="6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7"/>
        <v>N,2,2,1,2</v>
      </c>
      <c r="H99" s="28">
        <v>0</v>
      </c>
      <c r="I99" s="29">
        <f>(H99/SUM($H$2:$H$129))*'Indirect Model Parameters'!$C$10</f>
        <v>0</v>
      </c>
    </row>
    <row r="100" spans="1:9" ht="42.75" x14ac:dyDescent="0.45">
      <c r="A100" s="1" t="str">
        <f t="shared" si="6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7"/>
        <v>N,2,1,3,2</v>
      </c>
      <c r="H100" s="28">
        <f>IF(Pop_Init!C100=OR(1,2),'Indirect Model Parameters'!$C$13,1-'Indirect Model Parameters'!$C$13)*IF(E100=1,1-'Indirect Model Parameters'!$C$11,'Indirect Model Parameters'!$C$11)*IF(F100=1,0.55,0.45)</f>
        <v>5.6250000000000001E-2</v>
      </c>
      <c r="I100" s="29">
        <f>(H100/SUM($H$2:$H$129))*'Indirect Model Parameters'!$C$10</f>
        <v>367.79730281977959</v>
      </c>
    </row>
    <row r="101" spans="1:9" ht="42.75" x14ac:dyDescent="0.45">
      <c r="A101" s="1" t="str">
        <f t="shared" si="6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7"/>
        <v>N,2,2,2,2</v>
      </c>
      <c r="H101" s="28">
        <v>0</v>
      </c>
      <c r="I101" s="29">
        <f>(H101/SUM($H$2:$H$129))*'Indirect Model Parameters'!$C$10</f>
        <v>0</v>
      </c>
    </row>
    <row r="102" spans="1:9" ht="42.75" x14ac:dyDescent="0.45">
      <c r="A102" s="1" t="str">
        <f t="shared" si="6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7"/>
        <v>N,3,1,3,2</v>
      </c>
      <c r="H102" s="28">
        <f>IF(Pop_Init!C102=OR(1,2),'Indirect Model Parameters'!$C$13,1-'Indirect Model Parameters'!$C$13)*IF(E102=1,1-'Indirect Model Parameters'!$C$11,'Indirect Model Parameters'!$C$11)*IF(F102=1,0.55,0.45)</f>
        <v>5.6250000000000001E-2</v>
      </c>
      <c r="I102" s="29">
        <f>(H102/SUM($H$2:$H$129))*'Indirect Model Parameters'!$C$10</f>
        <v>367.79730281977959</v>
      </c>
    </row>
    <row r="103" spans="1:9" ht="42.75" x14ac:dyDescent="0.45">
      <c r="A103" s="1" t="str">
        <f t="shared" si="6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7"/>
        <v>N,3,2,3,2</v>
      </c>
      <c r="H103" s="28">
        <f>IF(Pop_Init!C103=OR(1,2),'Indirect Model Parameters'!$C$13,1-'Indirect Model Parameters'!$C$13)*IF(E103=1,1-'Indirect Model Parameters'!$C$11,'Indirect Model Parameters'!$C$11)*IF(F103=1,0.55,0.45)</f>
        <v>5.6250000000000001E-2</v>
      </c>
      <c r="I103" s="29">
        <f>(H103/SUM($H$2:$H$129))*'Indirect Model Parameters'!$C$10</f>
        <v>367.79730281977959</v>
      </c>
    </row>
    <row r="104" spans="1:9" ht="42.75" x14ac:dyDescent="0.45">
      <c r="A104" s="1" t="str">
        <f t="shared" si="6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7"/>
        <v>N,4,1,3,2</v>
      </c>
      <c r="H104" s="28">
        <f>IF(Pop_Init!C104=OR(1,2),'Indirect Model Parameters'!$C$13,1-'Indirect Model Parameters'!$C$13)*IF(E104=1,1-'Indirect Model Parameters'!$C$11,'Indirect Model Parameters'!$C$11)*IF(F104=1,0.55,0.45)</f>
        <v>5.6250000000000001E-2</v>
      </c>
      <c r="I104" s="29">
        <f>(H104/SUM($H$2:$H$129))*'Indirect Model Parameters'!$C$10</f>
        <v>367.79730281977959</v>
      </c>
    </row>
    <row r="105" spans="1:9" ht="42.75" x14ac:dyDescent="0.45">
      <c r="A105" s="1" t="str">
        <f t="shared" si="6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7"/>
        <v>N,4,2,3,2</v>
      </c>
      <c r="H105" s="28">
        <f>IF(Pop_Init!C105=OR(1,2),'Indirect Model Parameters'!$C$13,1-'Indirect Model Parameters'!$C$13)*IF(E105=1,1-'Indirect Model Parameters'!$C$11,'Indirect Model Parameters'!$C$11)*IF(F105=1,0.55,0.45)</f>
        <v>5.6250000000000001E-2</v>
      </c>
      <c r="I105" s="29">
        <f>(H105/SUM($H$2:$H$129))*'Indirect Model Parameters'!$C$10</f>
        <v>367.79730281977959</v>
      </c>
    </row>
    <row r="106" spans="1:9" ht="42.75" x14ac:dyDescent="0.45">
      <c r="A106" s="1" t="str">
        <f t="shared" si="6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7"/>
        <v>N,5,1,3,2</v>
      </c>
      <c r="H106" s="28">
        <f>IF(Pop_Init!C106=OR(1,2),'Indirect Model Parameters'!$C$13,1-'Indirect Model Parameters'!$C$13)*IF(E106=1,1-'Indirect Model Parameters'!$C$11,'Indirect Model Parameters'!$C$11)*IF(F106=1,0.55,0.45)</f>
        <v>5.6250000000000001E-2</v>
      </c>
      <c r="I106" s="29">
        <f>(H106/SUM($H$2:$H$129))*'Indirect Model Parameters'!$C$10</f>
        <v>367.79730281977959</v>
      </c>
    </row>
    <row r="107" spans="1:9" ht="42.75" x14ac:dyDescent="0.45">
      <c r="A107" s="1" t="str">
        <f t="shared" si="6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7"/>
        <v>N,5,2,3,2</v>
      </c>
      <c r="H107" s="28">
        <f>IF(Pop_Init!C107=OR(1,2),'Indirect Model Parameters'!$C$13,1-'Indirect Model Parameters'!$C$13)*IF(E107=1,1-'Indirect Model Parameters'!$C$11,'Indirect Model Parameters'!$C$11)*IF(F107=1,0.55,0.45)</f>
        <v>5.6250000000000001E-2</v>
      </c>
      <c r="I107" s="29">
        <f>(H107/SUM($H$2:$H$129))*'Indirect Model Parameters'!$C$10</f>
        <v>367.79730281977959</v>
      </c>
    </row>
    <row r="108" spans="1:9" ht="42.75" x14ac:dyDescent="0.45">
      <c r="A108" s="1" t="str">
        <f t="shared" si="6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7"/>
        <v>N,6,1,3,2</v>
      </c>
      <c r="H108" s="28">
        <f>IF(Pop_Init!C108=OR(1,2),'Indirect Model Parameters'!$C$13,1-'Indirect Model Parameters'!$C$13)*IF(E108=1,1-'Indirect Model Parameters'!$C$11,'Indirect Model Parameters'!$C$11)*IF(F108=1,0.55,0.45)</f>
        <v>5.6250000000000001E-2</v>
      </c>
      <c r="I108" s="29">
        <f>(H108/SUM($H$2:$H$129))*'Indirect Model Parameters'!$C$10</f>
        <v>367.79730281977959</v>
      </c>
    </row>
    <row r="109" spans="1:9" ht="42.75" x14ac:dyDescent="0.45">
      <c r="A109" s="1" t="str">
        <f t="shared" si="6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7"/>
        <v>N,6,2,3,2</v>
      </c>
      <c r="H109" s="28">
        <f>IF(Pop_Init!C109=OR(1,2),'Indirect Model Parameters'!$C$13,1-'Indirect Model Parameters'!$C$13)*IF(E109=1,1-'Indirect Model Parameters'!$C$11,'Indirect Model Parameters'!$C$11)*IF(F109=1,0.55,0.45)</f>
        <v>5.6250000000000001E-2</v>
      </c>
      <c r="I109" s="29">
        <f>(H109/SUM($H$2:$H$129))*'Indirect Model Parameters'!$C$10</f>
        <v>367.79730281977959</v>
      </c>
    </row>
    <row r="110" spans="1:9" ht="42.75" x14ac:dyDescent="0.45">
      <c r="A110" s="1" t="str">
        <f t="shared" si="6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7"/>
        <v>N,7,1,3,2</v>
      </c>
      <c r="H110" s="28">
        <f>IF(Pop_Init!C110=OR(1,2),'Indirect Model Parameters'!$C$13,1-'Indirect Model Parameters'!$C$13)*IF(E110=1,1-'Indirect Model Parameters'!$C$11,'Indirect Model Parameters'!$C$11)*IF(F110=1,0.55,0.45)</f>
        <v>5.6250000000000001E-2</v>
      </c>
      <c r="I110" s="29">
        <f>(H110/SUM($H$2:$H$129))*'Indirect Model Parameters'!$C$10</f>
        <v>367.79730281977959</v>
      </c>
    </row>
    <row r="111" spans="1:9" ht="42.75" x14ac:dyDescent="0.45">
      <c r="A111" s="1" t="str">
        <f t="shared" si="6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7"/>
        <v>N,7,2,3,2</v>
      </c>
      <c r="H111" s="28">
        <f>IF(Pop_Init!C111=OR(1,2),'Indirect Model Parameters'!$C$13,1-'Indirect Model Parameters'!$C$13)*IF(E111=1,1-'Indirect Model Parameters'!$C$11,'Indirect Model Parameters'!$C$11)*IF(F111=1,0.55,0.45)</f>
        <v>5.6250000000000001E-2</v>
      </c>
      <c r="I111" s="29">
        <f>(H111/SUM($H$2:$H$129))*'Indirect Model Parameters'!$C$10</f>
        <v>367.79730281977959</v>
      </c>
    </row>
    <row r="112" spans="1:9" ht="42.75" x14ac:dyDescent="0.45">
      <c r="A112" s="1" t="str">
        <f t="shared" si="6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7"/>
        <v>N,8,1,3,2</v>
      </c>
      <c r="H112" s="28">
        <f>IF(Pop_Init!C112=OR(1,2),'Indirect Model Parameters'!$C$13,1-'Indirect Model Parameters'!$C$13)*IF(E112=1,1-'Indirect Model Parameters'!$C$11,'Indirect Model Parameters'!$C$11)*IF(F112=1,0.55,0.45)</f>
        <v>5.6250000000000001E-2</v>
      </c>
      <c r="I112" s="29">
        <f>(H112/SUM($H$2:$H$129))*'Indirect Model Parameters'!$C$10</f>
        <v>367.79730281977959</v>
      </c>
    </row>
    <row r="113" spans="1:9" ht="42.75" x14ac:dyDescent="0.45">
      <c r="A113" s="1" t="str">
        <f t="shared" si="6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7"/>
        <v>N,8,2,3,2</v>
      </c>
      <c r="H113" s="28">
        <f>IF(Pop_Init!C113=OR(1,2),'Indirect Model Parameters'!$C$13,1-'Indirect Model Parameters'!$C$13)*IF(E113=1,1-'Indirect Model Parameters'!$C$11,'Indirect Model Parameters'!$C$11)*IF(F113=1,0.55,0.45)</f>
        <v>5.6250000000000001E-2</v>
      </c>
      <c r="I113" s="29">
        <f>(H113/SUM($H$2:$H$129))*'Indirect Model Parameters'!$C$10</f>
        <v>367.79730281977959</v>
      </c>
    </row>
    <row r="114" spans="1:9" ht="42.75" x14ac:dyDescent="0.45">
      <c r="A114" s="1" t="str">
        <f t="shared" si="6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7"/>
        <v>N,1,1,4,2</v>
      </c>
      <c r="H114" s="28">
        <f>IF(Pop_Init!C114=OR(1,2),'Indirect Model Parameters'!$C$13,1-'Indirect Model Parameters'!$C$13)*IF(E114=1,1-'Indirect Model Parameters'!$C$11,'Indirect Model Parameters'!$C$11)*IF(F114=1,0.55,0.45)</f>
        <v>5.6250000000000001E-2</v>
      </c>
      <c r="I114" s="29">
        <f>(H114/SUM($H$2:$H$129))*'Indirect Model Parameters'!$C$10</f>
        <v>367.79730281977959</v>
      </c>
    </row>
    <row r="115" spans="1:9" ht="42.75" x14ac:dyDescent="0.45">
      <c r="A115" s="1" t="str">
        <f t="shared" si="6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7"/>
        <v>N,2,2,3,2</v>
      </c>
      <c r="H115" s="28">
        <v>0</v>
      </c>
      <c r="I115" s="29">
        <f>(H115/SUM($H$2:$H$129))*'Indirect Model Parameters'!$C$10</f>
        <v>0</v>
      </c>
    </row>
    <row r="116" spans="1:9" ht="42.75" x14ac:dyDescent="0.45">
      <c r="A116" s="1" t="str">
        <f t="shared" si="6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7"/>
        <v>N,2,1,4,2</v>
      </c>
      <c r="H116" s="28">
        <f>IF(Pop_Init!C116=OR(1,2),'Indirect Model Parameters'!$C$13,1-'Indirect Model Parameters'!$C$13)*IF(E116=1,1-'Indirect Model Parameters'!$C$11,'Indirect Model Parameters'!$C$11)*IF(F116=1,0.55,0.45)</f>
        <v>5.6250000000000001E-2</v>
      </c>
      <c r="I116" s="29">
        <f>(H116/SUM($H$2:$H$129))*'Indirect Model Parameters'!$C$10</f>
        <v>367.79730281977959</v>
      </c>
    </row>
    <row r="117" spans="1:9" ht="42.75" x14ac:dyDescent="0.45">
      <c r="A117" s="1" t="str">
        <f t="shared" si="6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7"/>
        <v>N,2,2,4,2</v>
      </c>
      <c r="H117" s="28">
        <v>0</v>
      </c>
      <c r="I117" s="29">
        <f>(H117/SUM($H$2:$H$129))*'Indirect Model Parameters'!$C$10</f>
        <v>0</v>
      </c>
    </row>
    <row r="118" spans="1:9" ht="42.75" x14ac:dyDescent="0.45">
      <c r="A118" s="1" t="str">
        <f t="shared" si="6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7"/>
        <v>N,3,1,4,2</v>
      </c>
      <c r="H118" s="28">
        <f>IF(Pop_Init!C118=OR(1,2),'Indirect Model Parameters'!$C$13,1-'Indirect Model Parameters'!$C$13)*IF(E118=1,1-'Indirect Model Parameters'!$C$11,'Indirect Model Parameters'!$C$11)*IF(F118=1,0.55,0.45)</f>
        <v>5.6250000000000001E-2</v>
      </c>
      <c r="I118" s="29">
        <f>(H118/SUM($H$2:$H$129))*'Indirect Model Parameters'!$C$10</f>
        <v>367.79730281977959</v>
      </c>
    </row>
    <row r="119" spans="1:9" ht="42.75" x14ac:dyDescent="0.45">
      <c r="A119" s="1" t="str">
        <f t="shared" si="6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7"/>
        <v>N,3,2,4,2</v>
      </c>
      <c r="H119" s="28">
        <f>IF(Pop_Init!C119=OR(1,2),'Indirect Model Parameters'!$C$13,1-'Indirect Model Parameters'!$C$13)*IF(E119=1,1-'Indirect Model Parameters'!$C$11,'Indirect Model Parameters'!$C$11)*IF(F119=1,0.55,0.45)</f>
        <v>5.6250000000000001E-2</v>
      </c>
      <c r="I119" s="29">
        <f>(H119/SUM($H$2:$H$129))*'Indirect Model Parameters'!$C$10</f>
        <v>367.79730281977959</v>
      </c>
    </row>
    <row r="120" spans="1:9" ht="42.75" x14ac:dyDescent="0.45">
      <c r="A120" s="1" t="str">
        <f t="shared" si="6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7"/>
        <v>N,4,1,4,2</v>
      </c>
      <c r="H120" s="28">
        <f>IF(Pop_Init!C120=OR(1,2),'Indirect Model Parameters'!$C$13,1-'Indirect Model Parameters'!$C$13)*IF(E120=1,1-'Indirect Model Parameters'!$C$11,'Indirect Model Parameters'!$C$11)*IF(F120=1,0.55,0.45)</f>
        <v>5.6250000000000001E-2</v>
      </c>
      <c r="I120" s="29">
        <f>(H120/SUM($H$2:$H$129))*'Indirect Model Parameters'!$C$10</f>
        <v>367.79730281977959</v>
      </c>
    </row>
    <row r="121" spans="1:9" ht="42.75" x14ac:dyDescent="0.45">
      <c r="A121" s="1" t="str">
        <f t="shared" si="6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7"/>
        <v>N,4,2,4,2</v>
      </c>
      <c r="H121" s="28">
        <f>IF(Pop_Init!C121=OR(1,2),'Indirect Model Parameters'!$C$13,1-'Indirect Model Parameters'!$C$13)*IF(E121=1,1-'Indirect Model Parameters'!$C$11,'Indirect Model Parameters'!$C$11)*IF(F121=1,0.55,0.45)</f>
        <v>5.6250000000000001E-2</v>
      </c>
      <c r="I121" s="29">
        <f>(H121/SUM($H$2:$H$129))*'Indirect Model Parameters'!$C$10</f>
        <v>367.79730281977959</v>
      </c>
    </row>
    <row r="122" spans="1:9" ht="42.75" x14ac:dyDescent="0.45">
      <c r="A122" s="1" t="str">
        <f t="shared" si="6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7"/>
        <v>N,5,1,4,2</v>
      </c>
      <c r="H122" s="28">
        <f>IF(Pop_Init!C122=OR(1,2),'Indirect Model Parameters'!$C$13,1-'Indirect Model Parameters'!$C$13)*IF(E122=1,1-'Indirect Model Parameters'!$C$11,'Indirect Model Parameters'!$C$11)*IF(F122=1,0.55,0.45)</f>
        <v>5.6250000000000001E-2</v>
      </c>
      <c r="I122" s="29">
        <f>(H122/SUM($H$2:$H$129))*'Indirect Model Parameters'!$C$10</f>
        <v>367.79730281977959</v>
      </c>
    </row>
    <row r="123" spans="1:9" ht="42.75" x14ac:dyDescent="0.45">
      <c r="A123" s="1" t="str">
        <f t="shared" si="6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7"/>
        <v>N,5,2,4,2</v>
      </c>
      <c r="H123" s="28">
        <f>IF(Pop_Init!C123=OR(1,2),'Indirect Model Parameters'!$C$13,1-'Indirect Model Parameters'!$C$13)*IF(E123=1,1-'Indirect Model Parameters'!$C$11,'Indirect Model Parameters'!$C$11)*IF(F123=1,0.55,0.45)</f>
        <v>5.6250000000000001E-2</v>
      </c>
      <c r="I123" s="29">
        <f>(H123/SUM($H$2:$H$129))*'Indirect Model Parameters'!$C$10</f>
        <v>367.79730281977959</v>
      </c>
    </row>
    <row r="124" spans="1:9" ht="28.5" x14ac:dyDescent="0.45">
      <c r="A124" s="1" t="str">
        <f t="shared" si="6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7"/>
        <v>N,6,1,4,2</v>
      </c>
      <c r="H124" s="28">
        <f>IF(Pop_Init!C124=OR(1,2),'Indirect Model Parameters'!$C$13,1-'Indirect Model Parameters'!$C$13)*IF(E124=1,1-'Indirect Model Parameters'!$C$11,'Indirect Model Parameters'!$C$11)*IF(F124=1,0.55,0.45)</f>
        <v>5.6250000000000001E-2</v>
      </c>
      <c r="I124" s="29">
        <f>(H124/SUM($H$2:$H$129))*'Indirect Model Parameters'!$C$10</f>
        <v>367.79730281977959</v>
      </c>
    </row>
    <row r="125" spans="1:9" ht="28.5" x14ac:dyDescent="0.45">
      <c r="A125" s="1" t="str">
        <f t="shared" si="6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7"/>
        <v>N,6,2,4,2</v>
      </c>
      <c r="H125" s="28">
        <f>IF(Pop_Init!C125=OR(1,2),'Indirect Model Parameters'!$C$13,1-'Indirect Model Parameters'!$C$13)*IF(E125=1,1-'Indirect Model Parameters'!$C$11,'Indirect Model Parameters'!$C$11)*IF(F125=1,0.55,0.45)</f>
        <v>5.6250000000000001E-2</v>
      </c>
      <c r="I125" s="29">
        <f>(H125/SUM($H$2:$H$129))*'Indirect Model Parameters'!$C$10</f>
        <v>367.79730281977959</v>
      </c>
    </row>
    <row r="126" spans="1:9" ht="42.75" x14ac:dyDescent="0.45">
      <c r="A126" s="1" t="str">
        <f t="shared" si="6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7"/>
        <v>N,7,1,4,2</v>
      </c>
      <c r="H126" s="28">
        <f>IF(Pop_Init!C126=OR(1,2),'Indirect Model Parameters'!$C$13,1-'Indirect Model Parameters'!$C$13)*IF(E126=1,1-'Indirect Model Parameters'!$C$11,'Indirect Model Parameters'!$C$11)*IF(F126=1,0.55,0.45)</f>
        <v>5.6250000000000001E-2</v>
      </c>
      <c r="I126" s="29">
        <f>(H126/SUM($H$2:$H$129))*'Indirect Model Parameters'!$C$10</f>
        <v>367.79730281977959</v>
      </c>
    </row>
    <row r="127" spans="1:9" ht="42.75" x14ac:dyDescent="0.45">
      <c r="A127" s="1" t="str">
        <f t="shared" si="6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7"/>
        <v>N,7,2,4,2</v>
      </c>
      <c r="H127" s="28">
        <f>IF(Pop_Init!C127=OR(1,2),'Indirect Model Parameters'!$C$13,1-'Indirect Model Parameters'!$C$13)*IF(E127=1,1-'Indirect Model Parameters'!$C$11,'Indirect Model Parameters'!$C$11)*IF(F127=1,0.55,0.45)</f>
        <v>5.6250000000000001E-2</v>
      </c>
      <c r="I127" s="29">
        <f>(H127/SUM($H$2:$H$129))*'Indirect Model Parameters'!$C$10</f>
        <v>367.79730281977959</v>
      </c>
    </row>
    <row r="128" spans="1:9" ht="42.75" x14ac:dyDescent="0.45">
      <c r="A128" s="1" t="str">
        <f t="shared" si="6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7"/>
        <v>N,8,1,4,2</v>
      </c>
      <c r="H128" s="28">
        <f>IF(Pop_Init!C128=OR(1,2),'Indirect Model Parameters'!$C$13,1-'Indirect Model Parameters'!$C$13)*IF(E128=1,1-'Indirect Model Parameters'!$C$11,'Indirect Model Parameters'!$C$11)*IF(F128=1,0.55,0.45)</f>
        <v>5.6250000000000001E-2</v>
      </c>
      <c r="I128" s="29">
        <f>(H128/SUM($H$2:$H$129))*'Indirect Model Parameters'!$C$10</f>
        <v>367.79730281977959</v>
      </c>
    </row>
    <row r="129" spans="1:9" ht="42.75" x14ac:dyDescent="0.45">
      <c r="A129" s="1" t="str">
        <f t="shared" si="6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7"/>
        <v>N,8,2,4,2</v>
      </c>
      <c r="H129" s="28">
        <f>IF(Pop_Init!C129=OR(1,2),'Indirect Model Parameters'!$C$13,1-'Indirect Model Parameters'!$C$13)*IF(E129=1,1-'Indirect Model Parameters'!$C$11,'Indirect Model Parameters'!$C$11)*IF(F129=1,0.55,0.45)</f>
        <v>5.6250000000000001E-2</v>
      </c>
      <c r="I129" s="29">
        <f>(H129/SUM($H$2:$H$129))*'Indirect Model Parameters'!$C$10</f>
        <v>367.79730281977959</v>
      </c>
    </row>
    <row r="130" spans="1:9" x14ac:dyDescent="0.45">
      <c r="B130" s="8"/>
      <c r="C130" s="8"/>
    </row>
    <row r="131" spans="1:9" x14ac:dyDescent="0.45">
      <c r="B131" s="8"/>
      <c r="C131" s="8"/>
    </row>
    <row r="132" spans="1:9" x14ac:dyDescent="0.45">
      <c r="B132" s="8"/>
      <c r="C132" s="8"/>
    </row>
    <row r="133" spans="1:9" x14ac:dyDescent="0.45">
      <c r="B133" s="8"/>
      <c r="C133" s="8"/>
    </row>
    <row r="134" spans="1:9" x14ac:dyDescent="0.45">
      <c r="B134" s="8"/>
      <c r="C134" s="8"/>
    </row>
    <row r="135" spans="1:9" x14ac:dyDescent="0.45">
      <c r="B135" s="8"/>
      <c r="C135" s="8"/>
    </row>
    <row r="136" spans="1:9" x14ac:dyDescent="0.45">
      <c r="B136" s="8"/>
      <c r="C136" s="8"/>
    </row>
    <row r="137" spans="1:9" x14ac:dyDescent="0.45">
      <c r="B137" s="8"/>
      <c r="C137" s="8"/>
    </row>
    <row r="138" spans="1:9" x14ac:dyDescent="0.45">
      <c r="B138" s="8"/>
      <c r="C138" s="8"/>
    </row>
    <row r="139" spans="1:9" x14ac:dyDescent="0.45">
      <c r="B139" s="8"/>
      <c r="C139" s="8"/>
    </row>
    <row r="140" spans="1:9" x14ac:dyDescent="0.45">
      <c r="B140" s="8"/>
      <c r="C140" s="8"/>
    </row>
    <row r="141" spans="1:9" x14ac:dyDescent="0.45">
      <c r="B141" s="8"/>
      <c r="C141" s="8"/>
    </row>
    <row r="142" spans="1:9" x14ac:dyDescent="0.45">
      <c r="B142" s="8"/>
      <c r="C142" s="8"/>
    </row>
    <row r="143" spans="1:9" x14ac:dyDescent="0.45">
      <c r="B143" s="8"/>
      <c r="C143" s="8"/>
    </row>
    <row r="144" spans="1:9" x14ac:dyDescent="0.45">
      <c r="B144" s="8"/>
      <c r="C144" s="8"/>
    </row>
    <row r="145" spans="2:3" x14ac:dyDescent="0.45">
      <c r="B145" s="8"/>
      <c r="C145" s="8"/>
    </row>
    <row r="146" spans="2:3" x14ac:dyDescent="0.45">
      <c r="B146" s="8"/>
      <c r="C146" s="8"/>
    </row>
    <row r="147" spans="2:3" x14ac:dyDescent="0.45">
      <c r="B147" s="8"/>
      <c r="C147" s="8"/>
    </row>
    <row r="148" spans="2:3" x14ac:dyDescent="0.45">
      <c r="B148" s="8"/>
      <c r="C148" s="8"/>
    </row>
    <row r="149" spans="2:3" x14ac:dyDescent="0.45">
      <c r="B149" s="8"/>
      <c r="C149" s="8"/>
    </row>
    <row r="150" spans="2:3" x14ac:dyDescent="0.45">
      <c r="B150" s="8"/>
      <c r="C150" s="8"/>
    </row>
    <row r="151" spans="2:3" x14ac:dyDescent="0.45">
      <c r="B151" s="8"/>
      <c r="C151" s="8"/>
    </row>
    <row r="152" spans="2:3" x14ac:dyDescent="0.45">
      <c r="B152" s="8"/>
      <c r="C152" s="8"/>
    </row>
    <row r="153" spans="2:3" x14ac:dyDescent="0.45">
      <c r="B153" s="8"/>
      <c r="C153" s="8"/>
    </row>
    <row r="154" spans="2:3" x14ac:dyDescent="0.45">
      <c r="B154" s="8"/>
      <c r="C154" s="8"/>
    </row>
    <row r="155" spans="2:3" x14ac:dyDescent="0.45">
      <c r="B155" s="8"/>
      <c r="C155" s="8"/>
    </row>
    <row r="156" spans="2:3" x14ac:dyDescent="0.45">
      <c r="B156" s="8"/>
      <c r="C156" s="8"/>
    </row>
    <row r="157" spans="2:3" x14ac:dyDescent="0.45">
      <c r="B157" s="8"/>
      <c r="C157" s="8"/>
    </row>
    <row r="158" spans="2:3" x14ac:dyDescent="0.45">
      <c r="B158" s="8"/>
      <c r="C158" s="8"/>
    </row>
    <row r="159" spans="2:3" x14ac:dyDescent="0.45">
      <c r="B159" s="8"/>
      <c r="C159" s="8"/>
    </row>
    <row r="160" spans="2:3" x14ac:dyDescent="0.45">
      <c r="B160" s="8"/>
      <c r="C160" s="8"/>
    </row>
    <row r="161" spans="2:3" x14ac:dyDescent="0.45">
      <c r="B161" s="8"/>
      <c r="C161" s="8"/>
    </row>
    <row r="162" spans="2:3" x14ac:dyDescent="0.45">
      <c r="B162" s="8"/>
      <c r="C162" s="8"/>
    </row>
    <row r="163" spans="2:3" x14ac:dyDescent="0.45">
      <c r="B163" s="8"/>
      <c r="C163" s="8"/>
    </row>
    <row r="164" spans="2:3" x14ac:dyDescent="0.45">
      <c r="B164" s="8"/>
      <c r="C164" s="8"/>
    </row>
    <row r="165" spans="2:3" x14ac:dyDescent="0.45">
      <c r="B165" s="8"/>
      <c r="C165" s="8"/>
    </row>
    <row r="166" spans="2:3" x14ac:dyDescent="0.45">
      <c r="B166" s="8"/>
      <c r="C166" s="8"/>
    </row>
    <row r="167" spans="2:3" x14ac:dyDescent="0.45">
      <c r="B167" s="8"/>
      <c r="C167" s="8"/>
    </row>
    <row r="168" spans="2:3" x14ac:dyDescent="0.45">
      <c r="B168" s="8"/>
      <c r="C168" s="8"/>
    </row>
    <row r="169" spans="2:3" x14ac:dyDescent="0.45">
      <c r="B169" s="8"/>
      <c r="C169" s="8"/>
    </row>
    <row r="170" spans="2:3" x14ac:dyDescent="0.45">
      <c r="B170" s="8"/>
      <c r="C170" s="8"/>
    </row>
    <row r="171" spans="2:3" x14ac:dyDescent="0.45">
      <c r="B171" s="8"/>
      <c r="C171" s="8"/>
    </row>
    <row r="172" spans="2:3" x14ac:dyDescent="0.45">
      <c r="B172" s="8"/>
      <c r="C172" s="8"/>
    </row>
    <row r="173" spans="2:3" x14ac:dyDescent="0.45">
      <c r="B173" s="8"/>
      <c r="C173" s="8"/>
    </row>
    <row r="174" spans="2:3" x14ac:dyDescent="0.45">
      <c r="B174" s="8"/>
      <c r="C174" s="8"/>
    </row>
    <row r="175" spans="2:3" x14ac:dyDescent="0.45">
      <c r="B175" s="8"/>
      <c r="C175" s="8"/>
    </row>
    <row r="176" spans="2:3" x14ac:dyDescent="0.45">
      <c r="B176" s="8"/>
      <c r="C176" s="8"/>
    </row>
    <row r="177" spans="2:3" x14ac:dyDescent="0.45">
      <c r="B177" s="8"/>
      <c r="C177" s="8"/>
    </row>
    <row r="178" spans="2:3" x14ac:dyDescent="0.45">
      <c r="B178" s="8"/>
      <c r="C178" s="8"/>
    </row>
    <row r="179" spans="2:3" x14ac:dyDescent="0.45">
      <c r="B179" s="8"/>
      <c r="C179" s="8"/>
    </row>
    <row r="180" spans="2:3" x14ac:dyDescent="0.45">
      <c r="B180" s="8"/>
      <c r="C180" s="8"/>
    </row>
    <row r="181" spans="2:3" x14ac:dyDescent="0.45">
      <c r="B181" s="8"/>
      <c r="C181" s="8"/>
    </row>
    <row r="182" spans="2:3" x14ac:dyDescent="0.45">
      <c r="B182" s="8"/>
      <c r="C182" s="8"/>
    </row>
    <row r="183" spans="2:3" x14ac:dyDescent="0.45">
      <c r="B183" s="8"/>
      <c r="C183" s="8"/>
    </row>
    <row r="184" spans="2:3" x14ac:dyDescent="0.45">
      <c r="B184" s="8"/>
      <c r="C184" s="8"/>
    </row>
    <row r="185" spans="2:3" x14ac:dyDescent="0.45">
      <c r="B185" s="8"/>
      <c r="C185" s="8"/>
    </row>
    <row r="187" spans="2:3" x14ac:dyDescent="0.45">
      <c r="B187" s="8"/>
      <c r="C187" s="8"/>
    </row>
    <row r="188" spans="2:3" x14ac:dyDescent="0.45">
      <c r="B188" s="8"/>
      <c r="C188" s="8"/>
    </row>
    <row r="189" spans="2:3" x14ac:dyDescent="0.45">
      <c r="B189" s="8"/>
      <c r="C189" s="8"/>
    </row>
    <row r="190" spans="2:3" x14ac:dyDescent="0.45">
      <c r="B190" s="8"/>
      <c r="C190" s="8"/>
    </row>
    <row r="191" spans="2:3" x14ac:dyDescent="0.45">
      <c r="B191" s="8"/>
      <c r="C191" s="8"/>
    </row>
    <row r="192" spans="2:3" x14ac:dyDescent="0.45">
      <c r="B192" s="8"/>
      <c r="C192" s="8"/>
    </row>
    <row r="193" spans="2:3" x14ac:dyDescent="0.45">
      <c r="B193" s="8"/>
      <c r="C193" s="8"/>
    </row>
    <row r="194" spans="2:3" x14ac:dyDescent="0.45">
      <c r="B194" s="8"/>
      <c r="C194" s="8"/>
    </row>
  </sheetData>
  <sortState xmlns:xlrd2="http://schemas.microsoft.com/office/spreadsheetml/2017/richdata2" ref="A2:L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I95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27" sqref="G27:G35"/>
    </sheetView>
  </sheetViews>
  <sheetFormatPr defaultColWidth="8.796875" defaultRowHeight="14.25" x14ac:dyDescent="0.45"/>
  <cols>
    <col min="1" max="1" width="32.33203125" style="1" customWidth="1"/>
    <col min="2" max="2" width="13.33203125" style="1" customWidth="1"/>
    <col min="3" max="3" width="17.46484375" style="1" customWidth="1"/>
    <col min="4" max="4" width="17.796875" style="1" customWidth="1"/>
    <col min="5" max="6" width="20.46484375" style="1" customWidth="1"/>
    <col min="7" max="7" width="29.46484375" customWidth="1"/>
    <col min="8" max="8" width="15.46484375" style="4" customWidth="1"/>
    <col min="9" max="16384" width="8.796875" style="4"/>
  </cols>
  <sheetData>
    <row r="1" spans="1:9" s="3" customFormat="1" ht="42.75" x14ac:dyDescent="0.45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9" ht="47.25" x14ac:dyDescent="0.5">
      <c r="A2" s="18" t="s">
        <v>237</v>
      </c>
      <c r="B2" s="1" t="s">
        <v>238</v>
      </c>
      <c r="C2" s="19">
        <v>1</v>
      </c>
    </row>
    <row r="3" spans="1:9" ht="47.25" x14ac:dyDescent="0.5">
      <c r="A3" s="18" t="s">
        <v>239</v>
      </c>
      <c r="B3" s="1" t="s">
        <v>240</v>
      </c>
      <c r="C3" s="19">
        <v>1.1000000000000001</v>
      </c>
    </row>
    <row r="4" spans="1:9" ht="47.25" x14ac:dyDescent="0.5">
      <c r="A4" s="18" t="s">
        <v>241</v>
      </c>
      <c r="B4" s="1" t="s">
        <v>242</v>
      </c>
      <c r="C4" s="19">
        <v>1</v>
      </c>
    </row>
    <row r="5" spans="1:9" ht="42.75" customHeight="1" x14ac:dyDescent="0.5">
      <c r="A5" s="18" t="s">
        <v>243</v>
      </c>
      <c r="B5" s="1" t="s">
        <v>244</v>
      </c>
      <c r="C5" s="1">
        <v>1.1000000000000001</v>
      </c>
    </row>
    <row r="6" spans="1:9" ht="39" customHeight="1" x14ac:dyDescent="0.5">
      <c r="A6" s="18" t="s">
        <v>243</v>
      </c>
      <c r="B6" s="1" t="s">
        <v>245</v>
      </c>
      <c r="C6" s="1">
        <v>1.1000000000000001</v>
      </c>
    </row>
    <row r="7" spans="1:9" ht="35.25" customHeight="1" x14ac:dyDescent="0.5">
      <c r="A7" s="18" t="s">
        <v>243</v>
      </c>
      <c r="B7" s="1" t="s">
        <v>246</v>
      </c>
      <c r="C7" s="1">
        <v>1.2</v>
      </c>
    </row>
    <row r="8" spans="1:9" ht="38.25" customHeight="1" x14ac:dyDescent="0.5">
      <c r="A8" s="18" t="s">
        <v>243</v>
      </c>
      <c r="B8" s="1" t="s">
        <v>247</v>
      </c>
      <c r="C8" s="1">
        <v>1.2</v>
      </c>
    </row>
    <row r="9" spans="1:9" ht="15.75" x14ac:dyDescent="0.5">
      <c r="A9" s="18" t="s">
        <v>248</v>
      </c>
      <c r="B9" s="1" t="s">
        <v>249</v>
      </c>
      <c r="C9" s="1">
        <v>1</v>
      </c>
    </row>
    <row r="10" spans="1:9" ht="15.75" x14ac:dyDescent="0.5">
      <c r="A10" s="25" t="s">
        <v>277</v>
      </c>
      <c r="C10" s="26">
        <v>100000</v>
      </c>
    </row>
    <row r="11" spans="1:9" ht="15.75" x14ac:dyDescent="0.5">
      <c r="A11" s="25" t="s">
        <v>278</v>
      </c>
      <c r="C11" s="1">
        <v>0.25</v>
      </c>
    </row>
    <row r="12" spans="1:9" ht="15.75" x14ac:dyDescent="0.5">
      <c r="A12" s="25" t="s">
        <v>279</v>
      </c>
      <c r="C12" s="1">
        <v>0.55000000000000004</v>
      </c>
    </row>
    <row r="13" spans="1:9" ht="15.75" x14ac:dyDescent="0.5">
      <c r="A13" s="25" t="s">
        <v>280</v>
      </c>
      <c r="C13" s="1">
        <v>0.5</v>
      </c>
    </row>
    <row r="14" spans="1:9" ht="15.75" x14ac:dyDescent="0.5">
      <c r="A14" s="27" t="s">
        <v>282</v>
      </c>
      <c r="C14" s="1">
        <v>0.01</v>
      </c>
    </row>
    <row r="15" spans="1:9" ht="15.75" x14ac:dyDescent="0.5">
      <c r="A15" s="27" t="s">
        <v>283</v>
      </c>
    </row>
    <row r="16" spans="1:9" ht="31.5" x14ac:dyDescent="0.5">
      <c r="A16" s="27" t="s">
        <v>284</v>
      </c>
      <c r="C16">
        <v>667.69125159867303</v>
      </c>
      <c r="D16">
        <v>621.91596160486597</v>
      </c>
      <c r="E16">
        <v>725.80082818748997</v>
      </c>
      <c r="F16" s="1" t="s">
        <v>285</v>
      </c>
      <c r="G16" t="s">
        <v>287</v>
      </c>
      <c r="H16" s="31" t="s">
        <v>286</v>
      </c>
      <c r="I16" s="4" t="s">
        <v>304</v>
      </c>
    </row>
    <row r="17" spans="1:8" ht="31.5" x14ac:dyDescent="0.5">
      <c r="A17" s="27" t="s">
        <v>288</v>
      </c>
      <c r="C17">
        <v>487.71837360315601</v>
      </c>
      <c r="D17">
        <v>436.91669589439499</v>
      </c>
      <c r="E17">
        <v>556.03760119042602</v>
      </c>
      <c r="F17" s="1" t="s">
        <v>285</v>
      </c>
      <c r="G17" t="s">
        <v>287</v>
      </c>
      <c r="H17" s="31" t="s">
        <v>286</v>
      </c>
    </row>
    <row r="18" spans="1:8" ht="31.5" x14ac:dyDescent="0.5">
      <c r="A18" s="27" t="s">
        <v>294</v>
      </c>
      <c r="C18">
        <v>353.97451428615199</v>
      </c>
      <c r="D18">
        <v>298.14022379823899</v>
      </c>
      <c r="E18">
        <v>421.02666012590601</v>
      </c>
      <c r="F18" s="1" t="s">
        <v>285</v>
      </c>
      <c r="G18" t="s">
        <v>287</v>
      </c>
      <c r="H18" s="31" t="s">
        <v>295</v>
      </c>
    </row>
    <row r="19" spans="1:8" ht="31.5" x14ac:dyDescent="0.5">
      <c r="A19" s="27" t="s">
        <v>294</v>
      </c>
      <c r="C19">
        <v>328.28962708281801</v>
      </c>
      <c r="D19">
        <v>275.75168655442201</v>
      </c>
      <c r="E19">
        <v>397.64813504226203</v>
      </c>
      <c r="F19" s="1" t="s">
        <v>285</v>
      </c>
      <c r="G19" t="s">
        <v>287</v>
      </c>
      <c r="H19" s="31" t="s">
        <v>295</v>
      </c>
    </row>
    <row r="20" spans="1:8" ht="47.25" x14ac:dyDescent="0.5">
      <c r="A20" s="27" t="s">
        <v>289</v>
      </c>
      <c r="C20">
        <v>270.29685912212301</v>
      </c>
      <c r="D20">
        <v>206.97423329835701</v>
      </c>
      <c r="E20">
        <v>343.91638639716899</v>
      </c>
      <c r="F20" s="1" t="s">
        <v>285</v>
      </c>
      <c r="G20" t="s">
        <v>287</v>
      </c>
      <c r="H20" s="31" t="s">
        <v>290</v>
      </c>
    </row>
    <row r="21" spans="1:8" ht="47.25" x14ac:dyDescent="0.5">
      <c r="A21" s="27" t="s">
        <v>291</v>
      </c>
      <c r="C21">
        <v>264.93621874887299</v>
      </c>
      <c r="D21">
        <v>205.62683179700201</v>
      </c>
      <c r="E21">
        <v>339.17910941088098</v>
      </c>
      <c r="F21" s="1" t="s">
        <v>285</v>
      </c>
      <c r="G21" t="s">
        <v>287</v>
      </c>
      <c r="H21" s="31" t="s">
        <v>290</v>
      </c>
    </row>
    <row r="22" spans="1:8" ht="47.25" x14ac:dyDescent="0.5">
      <c r="A22" s="27" t="s">
        <v>292</v>
      </c>
      <c r="C22">
        <v>76.970274789631006</v>
      </c>
      <c r="D22">
        <v>48.421027847361103</v>
      </c>
      <c r="E22">
        <v>109.456440346139</v>
      </c>
      <c r="F22" s="1" t="s">
        <v>285</v>
      </c>
      <c r="G22" t="s">
        <v>287</v>
      </c>
      <c r="H22" s="31" t="s">
        <v>296</v>
      </c>
    </row>
    <row r="23" spans="1:8" ht="47.25" x14ac:dyDescent="0.5">
      <c r="A23" s="27" t="s">
        <v>293</v>
      </c>
      <c r="C23">
        <v>58.460988902228898</v>
      </c>
      <c r="D23">
        <v>34.611741515461397</v>
      </c>
      <c r="E23">
        <v>87.602923512240494</v>
      </c>
      <c r="F23" s="1" t="s">
        <v>285</v>
      </c>
      <c r="G23" t="s">
        <v>287</v>
      </c>
      <c r="H23" s="31" t="s">
        <v>296</v>
      </c>
    </row>
    <row r="24" spans="1:8" ht="31.5" x14ac:dyDescent="0.5">
      <c r="A24" s="27" t="s">
        <v>297</v>
      </c>
      <c r="C24">
        <v>6.5950565310523803</v>
      </c>
      <c r="D24">
        <v>2.67155063488859</v>
      </c>
      <c r="E24">
        <v>13.136486160221301</v>
      </c>
      <c r="F24" s="1" t="s">
        <v>285</v>
      </c>
      <c r="G24" t="s">
        <v>287</v>
      </c>
      <c r="H24" s="31" t="s">
        <v>299</v>
      </c>
    </row>
    <row r="25" spans="1:8" ht="31.5" x14ac:dyDescent="0.5">
      <c r="A25" s="27" t="s">
        <v>298</v>
      </c>
      <c r="C25">
        <v>4.8104961798478998</v>
      </c>
      <c r="D25">
        <v>1.8525923964359301</v>
      </c>
      <c r="E25">
        <v>10.096949019498</v>
      </c>
      <c r="F25" s="1" t="s">
        <v>285</v>
      </c>
      <c r="G25" t="s">
        <v>287</v>
      </c>
      <c r="H25" s="31" t="s">
        <v>299</v>
      </c>
    </row>
    <row r="26" spans="1:8" ht="31.5" x14ac:dyDescent="0.5">
      <c r="A26" s="27" t="s">
        <v>300</v>
      </c>
      <c r="C26">
        <v>0.112323843345287</v>
      </c>
      <c r="D26">
        <v>4.5985772535474097E-2</v>
      </c>
      <c r="E26">
        <v>0.22960163575013601</v>
      </c>
      <c r="F26" s="1" t="s">
        <v>285</v>
      </c>
      <c r="G26" t="s">
        <v>287</v>
      </c>
      <c r="H26" s="31" t="s">
        <v>302</v>
      </c>
    </row>
    <row r="27" spans="1:8" ht="31.5" x14ac:dyDescent="0.5">
      <c r="A27" s="27" t="s">
        <v>301</v>
      </c>
      <c r="C27">
        <v>8.1923251867938002E-2</v>
      </c>
      <c r="D27">
        <v>3.1924496573431098E-2</v>
      </c>
      <c r="E27">
        <v>0.17543715890676301</v>
      </c>
      <c r="F27" s="1" t="s">
        <v>285</v>
      </c>
      <c r="G27" t="s">
        <v>287</v>
      </c>
      <c r="H27" s="31" t="s">
        <v>302</v>
      </c>
    </row>
    <row r="28" spans="1:8" ht="31.5" x14ac:dyDescent="0.5">
      <c r="A28" s="27" t="s">
        <v>303</v>
      </c>
      <c r="C28">
        <v>32.781908989999998</v>
      </c>
      <c r="D28">
        <v>29.630786910000001</v>
      </c>
      <c r="E28">
        <v>36.915591910000003</v>
      </c>
      <c r="F28" s="1" t="s">
        <v>316</v>
      </c>
      <c r="G28" t="s">
        <v>287</v>
      </c>
      <c r="H28" s="31" t="s">
        <v>309</v>
      </c>
    </row>
    <row r="29" spans="1:8" ht="31.5" x14ac:dyDescent="0.5">
      <c r="A29" s="27" t="s">
        <v>313</v>
      </c>
      <c r="C29">
        <v>15.92630484</v>
      </c>
      <c r="D29">
        <v>13.86750552</v>
      </c>
      <c r="E29">
        <v>18.053657309999998</v>
      </c>
      <c r="F29" s="1" t="s">
        <v>317</v>
      </c>
      <c r="G29" t="s">
        <v>287</v>
      </c>
      <c r="H29" s="31" t="s">
        <v>309</v>
      </c>
    </row>
    <row r="30" spans="1:8" ht="47.25" x14ac:dyDescent="0.5">
      <c r="A30" s="27" t="s">
        <v>305</v>
      </c>
      <c r="C30">
        <v>30.619318209999999</v>
      </c>
      <c r="D30">
        <v>27.03644954</v>
      </c>
      <c r="E30">
        <v>34.821362049999998</v>
      </c>
      <c r="F30" s="1" t="s">
        <v>318</v>
      </c>
      <c r="G30" t="s">
        <v>287</v>
      </c>
      <c r="H30" s="31" t="s">
        <v>310</v>
      </c>
    </row>
    <row r="31" spans="1:8" ht="47.25" x14ac:dyDescent="0.5">
      <c r="A31" s="27" t="s">
        <v>307</v>
      </c>
      <c r="C31">
        <v>14.90405754</v>
      </c>
      <c r="D31">
        <v>12.80162367</v>
      </c>
      <c r="E31">
        <v>17.08584523</v>
      </c>
      <c r="F31" s="1" t="s">
        <v>319</v>
      </c>
      <c r="G31" t="s">
        <v>287</v>
      </c>
      <c r="H31" s="31" t="s">
        <v>310</v>
      </c>
    </row>
    <row r="32" spans="1:8" ht="31.5" x14ac:dyDescent="0.5">
      <c r="A32" s="27" t="s">
        <v>306</v>
      </c>
      <c r="C32">
        <v>2.1263778709999999</v>
      </c>
      <c r="D32">
        <v>0.99031739500000004</v>
      </c>
      <c r="E32">
        <v>3.7960577139999998</v>
      </c>
      <c r="F32" s="1" t="s">
        <v>320</v>
      </c>
      <c r="G32" t="s">
        <v>287</v>
      </c>
      <c r="H32" s="31" t="s">
        <v>311</v>
      </c>
    </row>
    <row r="33" spans="1:8" ht="31.5" x14ac:dyDescent="0.5">
      <c r="A33" s="27" t="s">
        <v>314</v>
      </c>
      <c r="C33">
        <v>1.0051327029999999</v>
      </c>
      <c r="D33">
        <v>0.49495520500000001</v>
      </c>
      <c r="E33">
        <v>1.8558520039999999</v>
      </c>
      <c r="F33" s="1" t="s">
        <v>321</v>
      </c>
      <c r="G33" t="s">
        <v>287</v>
      </c>
      <c r="H33" s="31" t="s">
        <v>311</v>
      </c>
    </row>
    <row r="34" spans="1:8" ht="31.5" x14ac:dyDescent="0.5">
      <c r="A34" s="27" t="s">
        <v>308</v>
      </c>
      <c r="C34">
        <v>3.6212901999999998E-2</v>
      </c>
      <c r="D34">
        <v>1.7022888999999999E-2</v>
      </c>
      <c r="E34">
        <v>6.5484691999999997E-2</v>
      </c>
      <c r="F34" s="1" t="s">
        <v>322</v>
      </c>
      <c r="G34" t="s">
        <v>287</v>
      </c>
      <c r="H34" s="31" t="s">
        <v>312</v>
      </c>
    </row>
    <row r="35" spans="1:8" ht="31.5" x14ac:dyDescent="0.5">
      <c r="A35" s="27" t="s">
        <v>315</v>
      </c>
      <c r="C35">
        <v>1.7114595999999999E-2</v>
      </c>
      <c r="D35">
        <v>8.2082219999999994E-3</v>
      </c>
      <c r="E35">
        <v>3.1991639000000002E-2</v>
      </c>
      <c r="F35" s="1" t="s">
        <v>323</v>
      </c>
      <c r="G35" t="s">
        <v>287</v>
      </c>
      <c r="H35" s="31" t="s">
        <v>312</v>
      </c>
    </row>
    <row r="36" spans="1:8" ht="15.75" x14ac:dyDescent="0.5">
      <c r="A36" s="18"/>
    </row>
    <row r="37" spans="1:8" ht="15.75" x14ac:dyDescent="0.5">
      <c r="A37" s="18"/>
    </row>
    <row r="38" spans="1:8" ht="15.75" x14ac:dyDescent="0.5">
      <c r="A38" s="18"/>
    </row>
    <row r="39" spans="1:8" ht="15.75" x14ac:dyDescent="0.5">
      <c r="A39" s="18"/>
    </row>
    <row r="40" spans="1:8" ht="15.75" x14ac:dyDescent="0.5">
      <c r="A40" s="18"/>
    </row>
    <row r="41" spans="1:8" ht="15.75" x14ac:dyDescent="0.5">
      <c r="A41" s="18"/>
    </row>
    <row r="42" spans="1:8" ht="15.75" x14ac:dyDescent="0.5">
      <c r="A42" s="18"/>
    </row>
    <row r="43" spans="1:8" ht="15.75" x14ac:dyDescent="0.5">
      <c r="A43" s="18"/>
    </row>
    <row r="44" spans="1:8" ht="15.75" x14ac:dyDescent="0.5">
      <c r="A44" s="18"/>
    </row>
    <row r="45" spans="1:8" ht="15.75" x14ac:dyDescent="0.5">
      <c r="A45" s="18"/>
    </row>
    <row r="46" spans="1:8" ht="15.75" x14ac:dyDescent="0.5">
      <c r="A46" s="18"/>
    </row>
    <row r="47" spans="1:8" ht="15.75" x14ac:dyDescent="0.5">
      <c r="A47" s="18"/>
    </row>
    <row r="48" spans="1:8" ht="15.75" x14ac:dyDescent="0.5">
      <c r="A48" s="18"/>
    </row>
    <row r="49" spans="1:1" ht="15.75" x14ac:dyDescent="0.5">
      <c r="A49" s="18"/>
    </row>
    <row r="50" spans="1:1" ht="15.75" x14ac:dyDescent="0.5">
      <c r="A50" s="18"/>
    </row>
    <row r="51" spans="1:1" ht="15.75" x14ac:dyDescent="0.5">
      <c r="A51" s="18"/>
    </row>
    <row r="52" spans="1:1" ht="15.75" x14ac:dyDescent="0.5">
      <c r="A52" s="18"/>
    </row>
    <row r="53" spans="1:1" ht="15.75" x14ac:dyDescent="0.5">
      <c r="A53" s="18"/>
    </row>
    <row r="54" spans="1:1" ht="15.75" x14ac:dyDescent="0.5">
      <c r="A54" s="18"/>
    </row>
    <row r="55" spans="1:1" ht="15.75" x14ac:dyDescent="0.5">
      <c r="A55" s="18"/>
    </row>
    <row r="56" spans="1:1" ht="15.75" x14ac:dyDescent="0.5">
      <c r="A56" s="18"/>
    </row>
    <row r="57" spans="1:1" ht="15.75" x14ac:dyDescent="0.5">
      <c r="A57" s="18"/>
    </row>
    <row r="58" spans="1:1" ht="15.75" x14ac:dyDescent="0.5">
      <c r="A58" s="18"/>
    </row>
    <row r="59" spans="1:1" ht="15.75" x14ac:dyDescent="0.5">
      <c r="A59" s="18"/>
    </row>
    <row r="60" spans="1:1" ht="15.75" x14ac:dyDescent="0.5">
      <c r="A60" s="18"/>
    </row>
    <row r="61" spans="1:1" ht="15.75" x14ac:dyDescent="0.5">
      <c r="A61" s="18"/>
    </row>
    <row r="62" spans="1:1" ht="15.75" x14ac:dyDescent="0.5">
      <c r="A62" s="18"/>
    </row>
    <row r="63" spans="1:1" ht="15.75" x14ac:dyDescent="0.5">
      <c r="A63" s="18"/>
    </row>
    <row r="64" spans="1:1" ht="15.75" x14ac:dyDescent="0.5">
      <c r="A64" s="18"/>
    </row>
    <row r="65" spans="1:1" ht="15.75" x14ac:dyDescent="0.5">
      <c r="A65" s="18"/>
    </row>
    <row r="66" spans="1:1" ht="15.75" x14ac:dyDescent="0.5">
      <c r="A66" s="18"/>
    </row>
    <row r="67" spans="1:1" ht="15.75" x14ac:dyDescent="0.5">
      <c r="A67" s="18"/>
    </row>
    <row r="68" spans="1:1" ht="15.75" x14ac:dyDescent="0.5">
      <c r="A68" s="18"/>
    </row>
    <row r="69" spans="1:1" ht="15.75" x14ac:dyDescent="0.5">
      <c r="A69" s="18"/>
    </row>
    <row r="70" spans="1:1" ht="15.75" x14ac:dyDescent="0.5">
      <c r="A70" s="18"/>
    </row>
    <row r="71" spans="1:1" ht="15.75" x14ac:dyDescent="0.5">
      <c r="A71" s="18"/>
    </row>
    <row r="72" spans="1:1" ht="15.75" x14ac:dyDescent="0.5">
      <c r="A72" s="18"/>
    </row>
    <row r="73" spans="1:1" ht="15.75" x14ac:dyDescent="0.5">
      <c r="A73" s="18"/>
    </row>
    <row r="74" spans="1:1" ht="15.75" x14ac:dyDescent="0.5">
      <c r="A74" s="18"/>
    </row>
    <row r="75" spans="1:1" ht="15.75" x14ac:dyDescent="0.5">
      <c r="A75" s="18"/>
    </row>
    <row r="76" spans="1:1" ht="15.75" x14ac:dyDescent="0.5">
      <c r="A76" s="18"/>
    </row>
    <row r="77" spans="1:1" ht="15.75" x14ac:dyDescent="0.5">
      <c r="A77" s="18"/>
    </row>
    <row r="78" spans="1:1" ht="15.75" x14ac:dyDescent="0.5">
      <c r="A78" s="18"/>
    </row>
    <row r="79" spans="1:1" ht="15.75" x14ac:dyDescent="0.5">
      <c r="A79" s="18"/>
    </row>
    <row r="80" spans="1:1" ht="15.75" x14ac:dyDescent="0.5">
      <c r="A80" s="18"/>
    </row>
    <row r="81" spans="1:1" ht="15.75" x14ac:dyDescent="0.5">
      <c r="A81" s="18"/>
    </row>
    <row r="82" spans="1:1" ht="15.75" x14ac:dyDescent="0.5">
      <c r="A82" s="18"/>
    </row>
    <row r="83" spans="1:1" ht="15.75" x14ac:dyDescent="0.5">
      <c r="A83" s="18"/>
    </row>
    <row r="84" spans="1:1" ht="15.75" x14ac:dyDescent="0.5">
      <c r="A84" s="18"/>
    </row>
    <row r="85" spans="1:1" ht="15.75" x14ac:dyDescent="0.5">
      <c r="A85" s="18"/>
    </row>
    <row r="86" spans="1:1" ht="15.75" x14ac:dyDescent="0.5">
      <c r="A86" s="18"/>
    </row>
    <row r="87" spans="1:1" ht="15.75" x14ac:dyDescent="0.5">
      <c r="A87" s="18"/>
    </row>
    <row r="88" spans="1:1" ht="15.75" x14ac:dyDescent="0.5">
      <c r="A88" s="18"/>
    </row>
    <row r="89" spans="1:1" ht="15.75" x14ac:dyDescent="0.5">
      <c r="A89" s="18"/>
    </row>
    <row r="90" spans="1:1" ht="15.75" x14ac:dyDescent="0.5">
      <c r="A90" s="18"/>
    </row>
    <row r="91" spans="1:1" ht="15.75" x14ac:dyDescent="0.5">
      <c r="A91" s="18"/>
    </row>
    <row r="92" spans="1:1" ht="15.75" x14ac:dyDescent="0.5">
      <c r="A92" s="18"/>
    </row>
    <row r="93" spans="1:1" ht="15.75" x14ac:dyDescent="0.5">
      <c r="A93" s="18"/>
    </row>
    <row r="94" spans="1:1" ht="15.75" x14ac:dyDescent="0.5">
      <c r="A94" s="18"/>
    </row>
    <row r="95" spans="1:1" ht="15.75" x14ac:dyDescent="0.5">
      <c r="A95" s="18"/>
    </row>
  </sheetData>
  <phoneticPr fontId="1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defaultColWidth="11.46484375" defaultRowHeight="14.25" x14ac:dyDescent="0.45"/>
  <sheetData>
    <row r="1" spans="1:2" x14ac:dyDescent="0.45">
      <c r="A1" t="s">
        <v>250</v>
      </c>
    </row>
    <row r="2" spans="1:2" x14ac:dyDescent="0.45">
      <c r="A2">
        <v>1</v>
      </c>
      <c r="B2" t="s">
        <v>251</v>
      </c>
    </row>
    <row r="3" spans="1:2" x14ac:dyDescent="0.45">
      <c r="A3">
        <v>2</v>
      </c>
      <c r="B3" t="s">
        <v>252</v>
      </c>
    </row>
    <row r="4" spans="1:2" x14ac:dyDescent="0.45">
      <c r="A4">
        <v>3</v>
      </c>
      <c r="B4" t="s">
        <v>253</v>
      </c>
    </row>
    <row r="5" spans="1:2" x14ac:dyDescent="0.45">
      <c r="A5">
        <v>4</v>
      </c>
      <c r="B5" t="s">
        <v>254</v>
      </c>
    </row>
    <row r="6" spans="1:2" x14ac:dyDescent="0.45">
      <c r="A6">
        <v>5</v>
      </c>
      <c r="B6" t="s">
        <v>255</v>
      </c>
    </row>
    <row r="7" spans="1:2" x14ac:dyDescent="0.45">
      <c r="A7">
        <v>6</v>
      </c>
      <c r="B7" t="s">
        <v>256</v>
      </c>
    </row>
    <row r="8" spans="1:2" x14ac:dyDescent="0.45">
      <c r="A8">
        <v>7</v>
      </c>
      <c r="B8" t="s">
        <v>257</v>
      </c>
    </row>
    <row r="9" spans="1:2" x14ac:dyDescent="0.45">
      <c r="A9">
        <v>8</v>
      </c>
      <c r="B9" t="s">
        <v>258</v>
      </c>
    </row>
    <row r="11" spans="1:2" x14ac:dyDescent="0.45">
      <c r="A11" t="s">
        <v>259</v>
      </c>
    </row>
    <row r="12" spans="1:2" x14ac:dyDescent="0.45">
      <c r="A12">
        <v>1</v>
      </c>
      <c r="B12" t="s">
        <v>260</v>
      </c>
    </row>
    <row r="13" spans="1:2" x14ac:dyDescent="0.45">
      <c r="A13">
        <v>2</v>
      </c>
      <c r="B13" t="s">
        <v>261</v>
      </c>
    </row>
    <row r="15" spans="1:2" x14ac:dyDescent="0.45">
      <c r="A15" t="s">
        <v>262</v>
      </c>
    </row>
    <row r="16" spans="1:2" x14ac:dyDescent="0.45">
      <c r="A16">
        <v>1</v>
      </c>
      <c r="B16" t="s">
        <v>263</v>
      </c>
    </row>
    <row r="17" spans="1:2" x14ac:dyDescent="0.45">
      <c r="A17">
        <v>2</v>
      </c>
      <c r="B17" t="s">
        <v>264</v>
      </c>
    </row>
    <row r="18" spans="1:2" x14ac:dyDescent="0.45">
      <c r="A18">
        <v>3</v>
      </c>
      <c r="B18" t="s">
        <v>265</v>
      </c>
    </row>
    <row r="19" spans="1:2" x14ac:dyDescent="0.45">
      <c r="A19">
        <v>4</v>
      </c>
      <c r="B19" t="s">
        <v>266</v>
      </c>
    </row>
    <row r="21" spans="1:2" x14ac:dyDescent="0.45">
      <c r="A21" t="s">
        <v>267</v>
      </c>
    </row>
    <row r="22" spans="1:2" x14ac:dyDescent="0.45">
      <c r="A22">
        <v>1</v>
      </c>
      <c r="B22" t="s">
        <v>268</v>
      </c>
    </row>
    <row r="23" spans="1:2" x14ac:dyDescent="0.45">
      <c r="A23">
        <v>2</v>
      </c>
      <c r="B23" t="s">
        <v>269</v>
      </c>
    </row>
    <row r="25" spans="1:2" x14ac:dyDescent="0.45">
      <c r="A25" t="s">
        <v>270</v>
      </c>
    </row>
    <row r="26" spans="1:2" x14ac:dyDescent="0.45">
      <c r="A26">
        <v>1</v>
      </c>
      <c r="B26" t="s">
        <v>271</v>
      </c>
    </row>
    <row r="27" spans="1:2" x14ac:dyDescent="0.45">
      <c r="A27">
        <v>2</v>
      </c>
      <c r="B27" t="s">
        <v>272</v>
      </c>
    </row>
    <row r="28" spans="1:2" x14ac:dyDescent="0.45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Jennifer Ross</cp:lastModifiedBy>
  <cp:revision/>
  <dcterms:created xsi:type="dcterms:W3CDTF">2019-10-18T19:15:57Z</dcterms:created>
  <dcterms:modified xsi:type="dcterms:W3CDTF">2020-07-06T17:36:06Z</dcterms:modified>
  <cp:category/>
  <cp:contentStatus/>
</cp:coreProperties>
</file>