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n.rune.herheim\Dropbox (Lillebakk)\Lillebakk Team\herheim\Documents\GitHub\LE_NB_IOT_CONTROLLER\doc\"/>
    </mc:Choice>
  </mc:AlternateContent>
  <bookViews>
    <workbookView xWindow="0" yWindow="0" windowWidth="20520" windowHeight="909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 l="1"/>
  <c r="I16" i="1" l="1"/>
  <c r="I18" i="1" s="1"/>
  <c r="I19" i="1" s="1"/>
  <c r="H9" i="1"/>
  <c r="H20" i="1" s="1"/>
  <c r="B10" i="1" l="1"/>
  <c r="B9" i="1"/>
  <c r="J8" i="1" l="1"/>
  <c r="E20" i="1"/>
  <c r="B20" i="1"/>
  <c r="H23" i="1" s="1"/>
  <c r="H24" i="1" l="1"/>
</calcChain>
</file>

<file path=xl/sharedStrings.xml><?xml version="1.0" encoding="utf-8"?>
<sst xmlns="http://schemas.openxmlformats.org/spreadsheetml/2006/main" count="38" uniqueCount="31">
  <si>
    <t>Concept1</t>
  </si>
  <si>
    <t>Concept2</t>
  </si>
  <si>
    <t>Kommentar</t>
  </si>
  <si>
    <t>per enhet</t>
  </si>
  <si>
    <t>Skalerer med antall produserte enheter.</t>
  </si>
  <si>
    <t>Per produktserie.</t>
  </si>
  <si>
    <t>Elektronikk til kommunikasjonsenhet</t>
  </si>
  <si>
    <t>Innkapsling kommunikasjonsenhet</t>
  </si>
  <si>
    <t>Concept0</t>
  </si>
  <si>
    <t>283 timer</t>
  </si>
  <si>
    <t>Antall enheter</t>
  </si>
  <si>
    <t>Sertifisering lastcelle (IPX)</t>
  </si>
  <si>
    <t>Produksjon av lastcelle</t>
  </si>
  <si>
    <t>Elektromagnetisk testing lastcelle</t>
  </si>
  <si>
    <t>Komponent og materialkost per enhet</t>
  </si>
  <si>
    <t>Utviklingskost</t>
  </si>
  <si>
    <t>Timepris eks mva</t>
  </si>
  <si>
    <t>Uforutsett mer-arbeid kommunikasjonsenhet</t>
  </si>
  <si>
    <t>Skalerer med antall produserte enheter. Inkluderer PCB, komponenter og batteri.</t>
  </si>
  <si>
    <t>Et estimat for dette arbeidet vil være som for Concept1.
Hær vil det være en del arbeid mot det mekaniske/lastcelle i tillegg. Estimert 2 ukers arbeid.
390 timer.</t>
  </si>
  <si>
    <t>Engineering kommunikasjonsenhet</t>
  </si>
  <si>
    <t>Kostpris per enhet eks mva</t>
  </si>
  <si>
    <t>Total engineering-kost eks mva</t>
  </si>
  <si>
    <t>Reell total engineering-kost eks mva</t>
  </si>
  <si>
    <t>Antall enheter for ROI</t>
  </si>
  <si>
    <t>Dekningsbidrag</t>
  </si>
  <si>
    <t>Estimert dekning NRF, IN, skattefunn, etc.</t>
  </si>
  <si>
    <t>Enhetspris eks mva LE</t>
  </si>
  <si>
    <t>Enhetspris eks mva KV</t>
  </si>
  <si>
    <t>Skalerer med antall produserte enheter. Inkludert lastcelle. 10k + 20k for lastcelle. Lastcelle med integrert elektronikk
KV: har god erfaring med lastcelle til ca 8k. Bruker denne I estimatet.</t>
  </si>
  <si>
    <t>Initielt estimat 210 timer (255k). Det totale antall timer var initielt forespeilet til 493 (13 uker) for concept0 og 1. Arbeidet med Concept0 er så langt 460 timer. Basert på erfaringer fra Concept0 vil eit anslag for utvikling av concept1 nok være 50% større enn først antatt. =&gt; 315 timer (382k). Se project plan for detaljer.
KV: kan ikke overstige initiell avtale på 210 timer.
LE: Forslag til kutt som ender på 255 timer.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</si>
</sst>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b/>
      <sz val="14"/>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1" fillId="2" borderId="0" xfId="1"/>
    <xf numFmtId="0" fontId="1" fillId="2" borderId="0" xfId="1" applyAlignment="1">
      <alignment wrapText="1"/>
    </xf>
    <xf numFmtId="0" fontId="0" fillId="0" borderId="1" xfId="0" applyBorder="1"/>
    <xf numFmtId="0" fontId="0" fillId="0" borderId="1" xfId="0" applyBorder="1" applyAlignment="1">
      <alignment wrapText="1"/>
    </xf>
    <xf numFmtId="0" fontId="3" fillId="0" borderId="0" xfId="0" applyFont="1"/>
    <xf numFmtId="0" fontId="3" fillId="0" borderId="0" xfId="0" applyFont="1" applyAlignment="1">
      <alignment wrapText="1"/>
    </xf>
    <xf numFmtId="0" fontId="3" fillId="0" borderId="2" xfId="0" applyFont="1" applyBorder="1"/>
    <xf numFmtId="0" fontId="0" fillId="0" borderId="3" xfId="0" applyBorder="1" applyAlignment="1"/>
    <xf numFmtId="0" fontId="0" fillId="0" borderId="2" xfId="0" applyBorder="1"/>
    <xf numFmtId="0" fontId="3" fillId="0" borderId="2" xfId="0" applyFont="1" applyBorder="1" applyAlignment="1"/>
    <xf numFmtId="0" fontId="0" fillId="0" borderId="2" xfId="0" applyBorder="1" applyAlignment="1"/>
    <xf numFmtId="0" fontId="2" fillId="3" borderId="2" xfId="2" applyBorder="1" applyAlignment="1"/>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4"/>
  <sheetViews>
    <sheetView tabSelected="1" topLeftCell="A4" workbookViewId="0">
      <selection activeCell="A15" sqref="A15:XFD27"/>
    </sheetView>
  </sheetViews>
  <sheetFormatPr defaultRowHeight="15" x14ac:dyDescent="0.25"/>
  <cols>
    <col min="1" max="1" width="55" bestFit="1" customWidth="1"/>
    <col min="2" max="2" width="13.5703125" style="2" bestFit="1" customWidth="1"/>
    <col min="3" max="3" width="21.7109375" bestFit="1" customWidth="1"/>
    <col min="4" max="4" width="11.42578125" bestFit="1" customWidth="1"/>
    <col min="5" max="5" width="13.5703125" bestFit="1" customWidth="1"/>
    <col min="6" max="6" width="21.7109375" bestFit="1" customWidth="1"/>
    <col min="7" max="7" width="40.28515625" style="1" customWidth="1"/>
    <col min="8" max="8" width="13.5703125" bestFit="1" customWidth="1"/>
    <col min="9" max="9" width="21.7109375" style="1" bestFit="1" customWidth="1"/>
    <col min="10" max="10" width="43.140625" style="1" customWidth="1"/>
  </cols>
  <sheetData>
    <row r="2" spans="1:10" ht="18.75" x14ac:dyDescent="0.3">
      <c r="B2" s="12" t="s">
        <v>8</v>
      </c>
      <c r="C2" s="7"/>
      <c r="D2" s="7"/>
      <c r="E2" s="9" t="s">
        <v>0</v>
      </c>
      <c r="F2" s="7"/>
      <c r="G2" s="8"/>
      <c r="H2" s="9" t="s">
        <v>1</v>
      </c>
    </row>
    <row r="3" spans="1:10" ht="30" x14ac:dyDescent="0.25">
      <c r="A3" s="5"/>
      <c r="B3" s="10" t="s">
        <v>15</v>
      </c>
      <c r="C3" s="6" t="s">
        <v>14</v>
      </c>
      <c r="D3" s="5" t="s">
        <v>2</v>
      </c>
      <c r="E3" s="10" t="s">
        <v>15</v>
      </c>
      <c r="F3" s="6" t="s">
        <v>14</v>
      </c>
      <c r="G3" s="6" t="s">
        <v>2</v>
      </c>
      <c r="H3" s="10" t="s">
        <v>15</v>
      </c>
      <c r="I3" s="6" t="s">
        <v>14</v>
      </c>
      <c r="J3" s="6" t="s">
        <v>2</v>
      </c>
    </row>
    <row r="4" spans="1:10" ht="30" x14ac:dyDescent="0.25">
      <c r="A4" t="s">
        <v>6</v>
      </c>
      <c r="B4" s="13"/>
      <c r="C4">
        <v>1000</v>
      </c>
      <c r="D4" t="s">
        <v>3</v>
      </c>
      <c r="E4" s="11"/>
      <c r="F4">
        <v>1000</v>
      </c>
      <c r="G4" s="1" t="s">
        <v>3</v>
      </c>
      <c r="H4" s="11">
        <v>40000</v>
      </c>
      <c r="I4" s="4">
        <v>2000</v>
      </c>
      <c r="J4" s="1" t="s">
        <v>18</v>
      </c>
    </row>
    <row r="5" spans="1:10" x14ac:dyDescent="0.25">
      <c r="A5" t="s">
        <v>7</v>
      </c>
      <c r="B5" s="13"/>
      <c r="E5" s="11"/>
      <c r="H5" s="11">
        <v>10000</v>
      </c>
      <c r="I5" s="4">
        <v>2500</v>
      </c>
      <c r="J5" s="1" t="s">
        <v>4</v>
      </c>
    </row>
    <row r="6" spans="1:10" ht="90" x14ac:dyDescent="0.25">
      <c r="A6" t="s">
        <v>12</v>
      </c>
      <c r="B6" s="13"/>
      <c r="E6" s="11"/>
      <c r="H6" s="11">
        <v>70000</v>
      </c>
      <c r="I6" s="4">
        <v>18000</v>
      </c>
      <c r="J6" s="1" t="s">
        <v>29</v>
      </c>
    </row>
    <row r="7" spans="1:10" x14ac:dyDescent="0.25">
      <c r="A7" t="s">
        <v>11</v>
      </c>
      <c r="B7" s="13"/>
      <c r="E7" s="11"/>
      <c r="H7" s="11">
        <v>100000</v>
      </c>
      <c r="J7" s="1" t="s">
        <v>5</v>
      </c>
    </row>
    <row r="8" spans="1:10" x14ac:dyDescent="0.25">
      <c r="A8" t="s">
        <v>13</v>
      </c>
      <c r="B8" s="13"/>
      <c r="E8" s="11"/>
      <c r="H8" s="11">
        <v>100000</v>
      </c>
      <c r="J8" s="1" t="str">
        <f>J7</f>
        <v>Per produktserie.</v>
      </c>
    </row>
    <row r="9" spans="1:10" ht="195" x14ac:dyDescent="0.25">
      <c r="A9" t="s">
        <v>20</v>
      </c>
      <c r="B9" s="13">
        <f>283*B13</f>
        <v>274510</v>
      </c>
      <c r="D9" t="s">
        <v>9</v>
      </c>
      <c r="E9" s="11">
        <f>255*B13</f>
        <v>247350</v>
      </c>
      <c r="G9" s="1" t="s">
        <v>30</v>
      </c>
      <c r="H9" s="11">
        <f>390*B13</f>
        <v>378300</v>
      </c>
      <c r="J9" s="1" t="s">
        <v>19</v>
      </c>
    </row>
    <row r="10" spans="1:10" x14ac:dyDescent="0.25">
      <c r="A10" t="s">
        <v>17</v>
      </c>
      <c r="B10" s="14">
        <f>72*B13</f>
        <v>69840</v>
      </c>
      <c r="E10" s="11"/>
      <c r="H10" s="11"/>
    </row>
    <row r="11" spans="1:10" x14ac:dyDescent="0.25">
      <c r="B11" s="11"/>
      <c r="E11" s="11"/>
      <c r="H11" s="11"/>
    </row>
    <row r="12" spans="1:10" x14ac:dyDescent="0.25">
      <c r="A12" t="s">
        <v>10</v>
      </c>
      <c r="B12" s="13"/>
      <c r="C12" s="2">
        <v>1</v>
      </c>
      <c r="E12" s="11"/>
      <c r="F12">
        <v>1</v>
      </c>
      <c r="H12" s="11">
        <v>50</v>
      </c>
    </row>
    <row r="13" spans="1:10" x14ac:dyDescent="0.25">
      <c r="A13" t="s">
        <v>16</v>
      </c>
      <c r="B13" s="13">
        <v>970</v>
      </c>
      <c r="E13" s="11"/>
      <c r="H13" s="11"/>
    </row>
    <row r="14" spans="1:10" x14ac:dyDescent="0.25">
      <c r="B14" s="13"/>
      <c r="E14" s="11"/>
      <c r="H14" s="11"/>
    </row>
    <row r="16" spans="1:10" x14ac:dyDescent="0.25">
      <c r="A16" t="s">
        <v>21</v>
      </c>
      <c r="I16" s="4">
        <f>I4+I5+I6</f>
        <v>22500</v>
      </c>
    </row>
    <row r="17" spans="1:9" hidden="1" x14ac:dyDescent="0.25">
      <c r="A17" t="s">
        <v>25</v>
      </c>
      <c r="I17" s="1">
        <v>1.4</v>
      </c>
    </row>
    <row r="18" spans="1:9" hidden="1" x14ac:dyDescent="0.25">
      <c r="A18" t="s">
        <v>27</v>
      </c>
      <c r="I18" s="3">
        <f>I16*I17</f>
        <v>31499.999999999996</v>
      </c>
    </row>
    <row r="19" spans="1:9" hidden="1" x14ac:dyDescent="0.25">
      <c r="A19" t="s">
        <v>28</v>
      </c>
      <c r="I19" s="3">
        <f>I18*I17</f>
        <v>44099.999999999993</v>
      </c>
    </row>
    <row r="20" spans="1:9" x14ac:dyDescent="0.25">
      <c r="A20" t="s">
        <v>22</v>
      </c>
      <c r="B20" s="2">
        <f>(C4+B9)*C12</f>
        <v>275510</v>
      </c>
      <c r="E20">
        <f>(F4+E9)*F12</f>
        <v>248350</v>
      </c>
      <c r="H20">
        <f>(H4+H5+H6+H7+H8+H9)</f>
        <v>698300</v>
      </c>
    </row>
    <row r="21" spans="1:9" x14ac:dyDescent="0.25">
      <c r="I21"/>
    </row>
    <row r="22" spans="1:9" hidden="1" x14ac:dyDescent="0.25">
      <c r="A22" t="s">
        <v>26</v>
      </c>
      <c r="B22" s="2">
        <v>0.4</v>
      </c>
      <c r="I22"/>
    </row>
    <row r="23" spans="1:9" hidden="1" x14ac:dyDescent="0.25">
      <c r="A23" t="s">
        <v>23</v>
      </c>
      <c r="H23">
        <f>(B20+E20+H20)*(1-B22)</f>
        <v>733296</v>
      </c>
      <c r="I23"/>
    </row>
    <row r="24" spans="1:9" hidden="1" x14ac:dyDescent="0.25">
      <c r="A24" t="s">
        <v>24</v>
      </c>
      <c r="H24">
        <f>H23/(I19-I18)</f>
        <v>58.198095238095256</v>
      </c>
      <c r="I24"/>
    </row>
  </sheetData>
  <sheetProtection algorithmName="SHA-512" hashValue="C/EbxsqGJqJUcyXvpSjD4v83efBfU2x8WIwXrP+nVFR/teaOHPCvaw6trZIjAQYEFeu9FRxHDrAwbB0eove9xg==" saltValue="es0WyhhuJjKhmX2IdJD7cA==" spinCount="100000" sheet="1" objects="1" scenarios="1"/>
  <protectedRanges>
    <protectedRange sqref="A1:J20" name="Range1"/>
  </protectedRange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Rune Herheim</dc:creator>
  <cp:lastModifiedBy>Jan Rune Herheim</cp:lastModifiedBy>
  <dcterms:created xsi:type="dcterms:W3CDTF">2017-08-14T13:40:39Z</dcterms:created>
  <dcterms:modified xsi:type="dcterms:W3CDTF">2017-08-23T14:35:33Z</dcterms:modified>
</cp:coreProperties>
</file>