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Overview Marks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Revisions" sheetId="3" state="visible" r:id="rId3"/>
    <sheet xmlns:r="http://schemas.openxmlformats.org/officeDocument/2006/relationships" name="Oral Engagement" sheetId="4" state="visible" r:id="rId4"/>
    <sheet xmlns:r="http://schemas.openxmlformats.org/officeDocument/2006/relationships" name="Presentations" sheetId="5" state="visible" r:id="rId5"/>
    <sheet xmlns:r="http://schemas.openxmlformats.org/officeDocument/2006/relationships" name="Final Mark" sheetId="6" state="visible" r:id="rId6"/>
    <sheet xmlns:r="http://schemas.openxmlformats.org/officeDocument/2006/relationships" name="Course" sheetId="7" state="visible" r:id="rId7"/>
    <sheet xmlns:r="http://schemas.openxmlformats.org/officeDocument/2006/relationships" name="Assignment Weightage" sheetId="8" state="visible" r:id="rId8"/>
    <sheet xmlns:r="http://schemas.openxmlformats.org/officeDocument/2006/relationships" name="Assignments" sheetId="9" state="visible" r:id="rId9"/>
    <sheet xmlns:r="http://schemas.openxmlformats.org/officeDocument/2006/relationships" name="Subject" sheetId="10" state="visible" r:id="rId10"/>
    <sheet xmlns:r="http://schemas.openxmlformats.org/officeDocument/2006/relationships" name="Class" sheetId="11" state="visible" r:id="rId1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%"/>
    <numFmt numFmtId="165" formatCode="d\.m\.yy"/>
    <numFmt numFmtId="166" formatCode="# ???/???"/>
  </numFmts>
  <fonts count="31">
    <font>
      <name val="Helvetica Neue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venir Heavy"/>
      <charset val="1"/>
      <family val="2"/>
      <sz val="25"/>
    </font>
    <font>
      <name val="Helvetica Neue"/>
      <charset val="1"/>
      <family val="2"/>
      <b val="1"/>
      <sz val="25"/>
    </font>
    <font>
      <name val="Avenir Heavy"/>
      <charset val="1"/>
      <family val="2"/>
      <sz val="12"/>
    </font>
    <font>
      <name val="Avenir Heavy"/>
      <charset val="1"/>
      <family val="2"/>
      <sz val="20"/>
    </font>
    <font>
      <name val="Avenir Heavy"/>
      <charset val="1"/>
      <family val="2"/>
      <sz val="14"/>
    </font>
    <font>
      <name val="Avenir Heavy"/>
      <charset val="1"/>
      <family val="2"/>
      <sz val="13"/>
    </font>
    <font>
      <name val="Avenir Book"/>
      <charset val="1"/>
      <family val="2"/>
      <sz val="13"/>
    </font>
    <font>
      <name val="Avenir Book"/>
      <charset val="1"/>
      <family val="2"/>
      <sz val="14"/>
    </font>
    <font>
      <name val="Avenir Heavy"/>
      <charset val="1"/>
      <family val="2"/>
      <sz val="10"/>
    </font>
    <font>
      <name val="Avenir Heavy"/>
      <charset val="1"/>
      <family val="2"/>
      <sz val="16"/>
    </font>
    <font>
      <name val="Avenir Book"/>
      <charset val="1"/>
      <family val="2"/>
      <sz val="16"/>
    </font>
    <font>
      <name val="SF Pro Display Regular"/>
      <charset val="1"/>
      <family val="0"/>
      <sz val="18"/>
    </font>
    <font>
      <name val="Helvetica Neue"/>
      <charset val="1"/>
      <family val="2"/>
      <i val="1"/>
      <sz val="16"/>
    </font>
    <font>
      <name val="Helvetica Neue"/>
      <charset val="1"/>
      <family val="2"/>
      <sz val="12"/>
    </font>
    <font>
      <name val="Helvetica Neue"/>
      <charset val="1"/>
      <family val="2"/>
      <sz val="16"/>
    </font>
    <font>
      <name val="Avenir Heavy"/>
      <charset val="1"/>
      <family val="2"/>
      <sz val="15"/>
    </font>
    <font>
      <name val="SF Pro Display Regular"/>
      <charset val="1"/>
      <family val="0"/>
      <sz val="25"/>
    </font>
    <font>
      <name val="Helvetica Neue"/>
      <charset val="1"/>
      <family val="2"/>
      <b val="1"/>
      <sz val="14"/>
    </font>
    <font>
      <name val="Avenir Book"/>
      <charset val="1"/>
      <family val="2"/>
      <sz val="10"/>
    </font>
    <font>
      <name val="Avenir Book"/>
      <charset val="1"/>
      <family val="2"/>
      <sz val="15"/>
    </font>
    <font>
      <name val="Arial Black"/>
      <charset val="1"/>
      <family val="2"/>
      <sz val="25"/>
    </font>
    <font>
      <name val="Avenir Heavy"/>
      <charset val="1"/>
      <family val="2"/>
      <sz val="11"/>
    </font>
    <font>
      <name val="Avenir Book"/>
      <charset val="1"/>
      <family val="2"/>
      <sz val="12"/>
    </font>
    <font>
      <name val="Helvetica Neue"/>
      <charset val="1"/>
      <family val="2"/>
      <b val="1"/>
      <sz val="10"/>
    </font>
    <font>
      <name val="Helvetica Neue"/>
      <charset val="1"/>
      <family val="2"/>
      <b val="1"/>
      <sz val="13"/>
    </font>
    <font>
      <name val="Helvetica Neue"/>
      <charset val="1"/>
      <family val="2"/>
      <sz val="14"/>
    </font>
    <font>
      <name val="Cambria"/>
      <charset val="1"/>
      <family val="0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9">
    <border>
      <left/>
      <right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ck"/>
      <diagonal/>
    </border>
    <border>
      <left/>
      <right/>
      <top style="thin"/>
      <bottom/>
      <diagonal/>
    </border>
    <border>
      <left style="thin"/>
      <right style="thin"/>
      <top style="thick"/>
      <bottom/>
      <diagonal/>
    </border>
    <border>
      <left style="thin"/>
      <right/>
      <top style="thick"/>
      <bottom/>
      <diagonal/>
    </border>
    <border>
      <left/>
      <right style="thin"/>
      <top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 style="thin"/>
      <diagonal/>
    </border>
    <border>
      <left/>
      <right style="medium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 style="thick"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ck"/>
      <right style="thick"/>
      <top style="thick"/>
      <bottom style="thick"/>
      <diagonal/>
    </border>
    <border>
      <left style="thick"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  <border>
      <left/>
      <right style="thick"/>
      <top style="thin"/>
      <bottom/>
      <diagonal/>
    </border>
    <border>
      <left/>
      <right style="medium"/>
      <top/>
      <bottom/>
      <diagonal/>
    </border>
    <border>
      <left/>
      <right style="medium"/>
      <top/>
      <bottom style="thin"/>
      <diagonal/>
    </border>
  </borders>
  <cellStyleXfs count="6">
    <xf numFmtId="0" fontId="0" fillId="0" borderId="0" applyAlignment="1">
      <alignment horizontal="general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77">
    <xf numFmtId="0" fontId="0" fillId="0" borderId="0" applyAlignment="1" pivotButton="0" quotePrefix="0" xfId="0">
      <alignment horizontal="general" vertical="top" wrapText="1"/>
    </xf>
    <xf numFmtId="0" fontId="0" fillId="0" borderId="0" applyAlignment="1" pivotButton="0" quotePrefix="0" xfId="0">
      <alignment horizontal="general" vertical="top" wrapText="1"/>
    </xf>
    <xf numFmtId="49" fontId="4" fillId="2" borderId="1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 wrapText="1"/>
    </xf>
    <xf numFmtId="49" fontId="6" fillId="2" borderId="3" applyAlignment="1" pivotButton="0" quotePrefix="0" xfId="0">
      <alignment horizontal="left" vertical="center" wrapText="1"/>
    </xf>
    <xf numFmtId="0" fontId="4" fillId="2" borderId="4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49" fontId="8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49" fontId="8" fillId="2" borderId="7" applyAlignment="1" pivotButton="0" quotePrefix="0" xfId="0">
      <alignment horizontal="center" vertical="center" wrapText="1"/>
    </xf>
    <xf numFmtId="49" fontId="9" fillId="2" borderId="8" applyAlignment="1" pivotButton="0" quotePrefix="0" xfId="0">
      <alignment horizontal="center" vertical="center" wrapText="1"/>
    </xf>
    <xf numFmtId="49" fontId="8" fillId="2" borderId="9" applyAlignment="1" pivotButton="0" quotePrefix="0" xfId="0">
      <alignment horizontal="center" vertical="center" wrapText="1"/>
    </xf>
    <xf numFmtId="0" fontId="8" fillId="2" borderId="10" applyAlignment="1" pivotButton="0" quotePrefix="0" xfId="0">
      <alignment horizontal="center" vertical="center" wrapText="1"/>
    </xf>
    <xf numFmtId="0" fontId="9" fillId="2" borderId="11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10" fillId="2" borderId="13" applyAlignment="1" pivotButton="0" quotePrefix="0" xfId="0">
      <alignment horizontal="center" vertical="center" wrapText="1"/>
    </xf>
    <xf numFmtId="0" fontId="9" fillId="2" borderId="13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 wrapText="1"/>
    </xf>
    <xf numFmtId="164" fontId="10" fillId="2" borderId="2" applyAlignment="1" pivotButton="0" quotePrefix="0" xfId="0">
      <alignment horizontal="center" vertical="center" wrapText="1"/>
    </xf>
    <xf numFmtId="9" fontId="10" fillId="2" borderId="8" applyAlignment="1" pivotButton="0" quotePrefix="0" xfId="0">
      <alignment horizontal="center" vertical="center" wrapText="1"/>
    </xf>
    <xf numFmtId="9" fontId="10" fillId="2" borderId="14" applyAlignment="1" pivotButton="0" quotePrefix="0" xfId="0">
      <alignment horizontal="center" vertical="center" wrapText="1"/>
    </xf>
    <xf numFmtId="0" fontId="9" fillId="2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top" wrapText="1"/>
    </xf>
    <xf numFmtId="9" fontId="10" fillId="2" borderId="15" applyAlignment="1" pivotButton="0" quotePrefix="0" xfId="0">
      <alignment horizontal="center" vertical="center" wrapText="1"/>
    </xf>
    <xf numFmtId="49" fontId="9" fillId="2" borderId="14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49" fontId="9" fillId="2" borderId="1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general" vertical="top" wrapText="1"/>
    </xf>
    <xf numFmtId="49" fontId="10" fillId="2" borderId="16" applyAlignment="1" pivotButton="0" quotePrefix="0" xfId="0">
      <alignment horizontal="center" vertical="center" wrapText="1"/>
    </xf>
    <xf numFmtId="49" fontId="10" fillId="2" borderId="3" applyAlignment="1" pivotButton="0" quotePrefix="0" xfId="0">
      <alignment horizontal="center" vertical="center" wrapText="1"/>
    </xf>
    <xf numFmtId="49" fontId="10" fillId="2" borderId="17" applyAlignment="1" pivotButton="0" quotePrefix="0" xfId="0">
      <alignment horizontal="center" vertical="center" wrapText="1"/>
    </xf>
    <xf numFmtId="0" fontId="12" fillId="2" borderId="13" applyAlignment="1" pivotButton="0" quotePrefix="0" xfId="0">
      <alignment horizontal="center" vertical="center" wrapText="1"/>
    </xf>
    <xf numFmtId="49" fontId="11" fillId="2" borderId="13" applyAlignment="1" pivotButton="0" quotePrefix="0" xfId="0">
      <alignment horizontal="left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5" applyAlignment="1" pivotButton="0" quotePrefix="0" xfId="0">
      <alignment horizontal="center" vertical="center" wrapText="1"/>
    </xf>
    <xf numFmtId="49" fontId="15" fillId="2" borderId="18" applyAlignment="1" pivotButton="0" quotePrefix="0" xfId="0">
      <alignment horizontal="center" vertical="center" wrapText="1"/>
    </xf>
    <xf numFmtId="0" fontId="14" fillId="2" borderId="14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165" fontId="14" fillId="2" borderId="1" applyAlignment="1" pivotButton="0" quotePrefix="0" xfId="0">
      <alignment horizontal="center" vertical="center" wrapText="1"/>
    </xf>
    <xf numFmtId="49" fontId="10" fillId="2" borderId="10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1" fillId="2" borderId="1" applyAlignment="1" pivotButton="0" quotePrefix="0" xfId="0">
      <alignment horizontal="left" vertical="center" wrapText="1"/>
    </xf>
    <xf numFmtId="49" fontId="13" fillId="2" borderId="1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center" vertical="center" wrapText="1"/>
    </xf>
    <xf numFmtId="49" fontId="11" fillId="2" borderId="4" applyAlignment="1" pivotButton="0" quotePrefix="0" xfId="0">
      <alignment horizontal="left" vertical="center" wrapText="1"/>
    </xf>
    <xf numFmtId="0" fontId="14" fillId="2" borderId="19" applyAlignment="1" pivotButton="0" quotePrefix="0" xfId="0">
      <alignment horizontal="center" vertical="center" wrapText="1"/>
    </xf>
    <xf numFmtId="0" fontId="11" fillId="2" borderId="13" applyAlignment="1" pivotButton="0" quotePrefix="0" xfId="0">
      <alignment horizontal="center" vertical="center" wrapText="1"/>
    </xf>
    <xf numFmtId="165" fontId="14" fillId="2" borderId="4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left" vertical="center" wrapText="1"/>
    </xf>
    <xf numFmtId="49" fontId="13" fillId="2" borderId="1" applyAlignment="1" pivotButton="0" quotePrefix="0" xfId="0">
      <alignment horizontal="left" vertical="center" wrapText="1"/>
    </xf>
    <xf numFmtId="165" fontId="14" fillId="2" borderId="0" applyAlignment="1" pivotButton="0" quotePrefix="0" xfId="0">
      <alignment horizontal="center" vertical="center" wrapText="1"/>
    </xf>
    <xf numFmtId="0" fontId="10" fillId="2" borderId="10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left" vertical="center" wrapText="1"/>
    </xf>
    <xf numFmtId="49" fontId="16" fillId="0" borderId="20" applyAlignment="1" pivotButton="0" quotePrefix="0" xfId="0">
      <alignment horizontal="left" vertical="center" wrapText="1"/>
    </xf>
    <xf numFmtId="49" fontId="17" fillId="0" borderId="20" applyAlignment="1" pivotButton="0" quotePrefix="0" xfId="0">
      <alignment horizontal="center" vertical="center" wrapText="1"/>
    </xf>
    <xf numFmtId="0" fontId="17" fillId="0" borderId="20" applyAlignment="1" pivotButton="0" quotePrefix="0" xfId="0">
      <alignment horizontal="center" vertical="center" wrapText="1"/>
    </xf>
    <xf numFmtId="49" fontId="18" fillId="0" borderId="13" applyAlignment="1" pivotButton="0" quotePrefix="0" xfId="0">
      <alignment horizontal="left" vertical="center" wrapText="1"/>
    </xf>
    <xf numFmtId="49" fontId="6" fillId="2" borderId="4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 wrapText="1"/>
    </xf>
    <xf numFmtId="49" fontId="9" fillId="2" borderId="0" applyAlignment="1" pivotButton="0" quotePrefix="0" xfId="0">
      <alignment horizontal="center" vertical="center" wrapText="1"/>
    </xf>
    <xf numFmtId="49" fontId="10" fillId="2" borderId="13" applyAlignment="1" pivotButton="0" quotePrefix="0" xfId="0">
      <alignment horizontal="center" vertical="center" wrapText="1"/>
    </xf>
    <xf numFmtId="49" fontId="10" fillId="2" borderId="0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general" vertical="top" wrapText="1"/>
    </xf>
    <xf numFmtId="0" fontId="0" fillId="2" borderId="7" applyAlignment="1" pivotButton="0" quotePrefix="0" xfId="0">
      <alignment horizontal="general" vertical="top" wrapText="1"/>
    </xf>
    <xf numFmtId="49" fontId="10" fillId="2" borderId="1" applyAlignment="1" pivotButton="0" quotePrefix="0" xfId="0">
      <alignment horizontal="center" vertical="center" wrapText="1"/>
    </xf>
    <xf numFmtId="0" fontId="19" fillId="2" borderId="20" applyAlignment="1" pivotButton="0" quotePrefix="0" xfId="0">
      <alignment horizontal="center" vertical="center" wrapText="1"/>
    </xf>
    <xf numFmtId="0" fontId="14" fillId="2" borderId="4" applyAlignment="1" pivotButton="0" quotePrefix="0" xfId="0">
      <alignment horizontal="center" vertical="center" wrapText="1"/>
    </xf>
    <xf numFmtId="0" fontId="14" fillId="2" borderId="4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general" vertical="top" wrapText="1"/>
    </xf>
    <xf numFmtId="0" fontId="6" fillId="2" borderId="4" applyAlignment="1" pivotButton="0" quotePrefix="0" xfId="0">
      <alignment horizontal="left" vertical="center" wrapText="1"/>
    </xf>
    <xf numFmtId="0" fontId="8" fillId="2" borderId="4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general" vertical="top" wrapText="1"/>
    </xf>
    <xf numFmtId="0" fontId="12" fillId="2" borderId="0" applyAlignment="1" pivotButton="0" quotePrefix="0" xfId="0">
      <alignment horizontal="general" vertical="top" wrapText="1"/>
    </xf>
    <xf numFmtId="49" fontId="8" fillId="2" borderId="13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49" fontId="9" fillId="2" borderId="13" applyAlignment="1" pivotButton="0" quotePrefix="0" xfId="0">
      <alignment horizontal="center" vertical="center" wrapText="1"/>
    </xf>
    <xf numFmtId="49" fontId="9" fillId="2" borderId="7" applyAlignment="1" pivotButton="0" quotePrefix="0" xfId="0">
      <alignment horizontal="center" vertical="center" wrapText="1"/>
    </xf>
    <xf numFmtId="0" fontId="19" fillId="2" borderId="21" applyAlignment="1" pivotButton="0" quotePrefix="0" xfId="0">
      <alignment horizontal="center" vertical="center" wrapText="1"/>
    </xf>
    <xf numFmtId="49" fontId="20" fillId="2" borderId="1" applyAlignment="1" pivotButton="0" quotePrefix="0" xfId="0">
      <alignment horizontal="center" vertical="top" wrapText="1"/>
    </xf>
    <xf numFmtId="49" fontId="14" fillId="2" borderId="1" applyAlignment="1" pivotButton="0" quotePrefix="0" xfId="0">
      <alignment horizontal="center" vertical="center" wrapText="1"/>
    </xf>
    <xf numFmtId="49" fontId="20" fillId="2" borderId="4" applyAlignment="1" pivotButton="0" quotePrefix="0" xfId="0">
      <alignment horizontal="center" vertical="top" wrapText="1"/>
    </xf>
    <xf numFmtId="49" fontId="4" fillId="2" borderId="21" applyAlignment="1" pivotButton="0" quotePrefix="0" xfId="0">
      <alignment horizontal="general" vertical="top" wrapText="1"/>
    </xf>
    <xf numFmtId="165" fontId="8" fillId="2" borderId="1" applyAlignment="1" pivotButton="0" quotePrefix="0" xfId="0">
      <alignment horizontal="center" vertical="center" wrapText="1"/>
    </xf>
    <xf numFmtId="165" fontId="21" fillId="2" borderId="22" applyAlignment="1" pivotButton="0" quotePrefix="0" xfId="0">
      <alignment horizontal="center" vertical="center" wrapText="1"/>
    </xf>
    <xf numFmtId="165" fontId="8" fillId="2" borderId="4" applyAlignment="1" pivotButton="0" quotePrefix="0" xfId="0">
      <alignment horizontal="center" vertical="center" wrapText="1"/>
    </xf>
    <xf numFmtId="165" fontId="21" fillId="2" borderId="12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general" vertical="top" wrapText="1"/>
    </xf>
    <xf numFmtId="0" fontId="8" fillId="2" borderId="0" applyAlignment="1" pivotButton="0" quotePrefix="0" xfId="0">
      <alignment horizontal="general" vertical="top" wrapText="1"/>
    </xf>
    <xf numFmtId="165" fontId="8" fillId="2" borderId="0" applyAlignment="1" pivotButton="0" quotePrefix="0" xfId="0">
      <alignment horizontal="center" vertical="center" wrapText="1"/>
    </xf>
    <xf numFmtId="0" fontId="21" fillId="2" borderId="0" applyAlignment="1" pivotButton="0" quotePrefix="0" xfId="0">
      <alignment horizontal="general" vertical="top" wrapText="1"/>
    </xf>
    <xf numFmtId="49" fontId="8" fillId="2" borderId="1" applyAlignment="1" pivotButton="0" quotePrefix="0" xfId="0">
      <alignment horizontal="center" vertical="center" wrapText="1"/>
    </xf>
    <xf numFmtId="0" fontId="22" fillId="2" borderId="23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49" fontId="24" fillId="2" borderId="0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49" fontId="23" fillId="2" borderId="0" applyAlignment="1" pivotButton="0" quotePrefix="0" xfId="0">
      <alignment horizontal="center" vertical="center" wrapText="1"/>
    </xf>
    <xf numFmtId="0" fontId="22" fillId="2" borderId="21" applyAlignment="1" pivotButton="0" quotePrefix="0" xfId="0">
      <alignment horizontal="center" vertical="center" wrapText="1"/>
    </xf>
    <xf numFmtId="0" fontId="22" fillId="2" borderId="4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left" vertical="center" wrapText="1"/>
    </xf>
    <xf numFmtId="0" fontId="19" fillId="2" borderId="4" applyAlignment="1" pivotButton="0" quotePrefix="0" xfId="0">
      <alignment horizontal="left" vertical="top" wrapText="1"/>
    </xf>
    <xf numFmtId="0" fontId="24" fillId="2" borderId="0" applyAlignment="1" pivotButton="0" quotePrefix="0" xfId="0">
      <alignment horizontal="center" vertical="center" wrapText="1"/>
    </xf>
    <xf numFmtId="0" fontId="23" fillId="2" borderId="4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center" vertical="center" wrapText="1"/>
    </xf>
    <xf numFmtId="0" fontId="25" fillId="2" borderId="4" applyAlignment="1" pivotButton="0" quotePrefix="0" xfId="0">
      <alignment horizontal="center" vertical="center" wrapText="1"/>
    </xf>
    <xf numFmtId="49" fontId="6" fillId="2" borderId="13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49" fontId="6" fillId="2" borderId="0" applyAlignment="1" pivotButton="0" quotePrefix="0" xfId="0">
      <alignment horizontal="center" vertical="center" wrapText="1"/>
    </xf>
    <xf numFmtId="0" fontId="22" fillId="2" borderId="13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11" fillId="2" borderId="0" applyAlignment="1" pivotButton="0" quotePrefix="0" xfId="0">
      <alignment horizontal="left" vertical="center" wrapText="1"/>
    </xf>
    <xf numFmtId="0" fontId="11" fillId="2" borderId="1" applyAlignment="1" pivotButton="0" quotePrefix="0" xfId="0">
      <alignment horizontal="center" vertical="center" wrapText="1"/>
    </xf>
    <xf numFmtId="165" fontId="11" fillId="2" borderId="1" applyAlignment="1" pivotButton="0" quotePrefix="0" xfId="0">
      <alignment horizontal="left" vertical="center" wrapText="1"/>
    </xf>
    <xf numFmtId="49" fontId="26" fillId="2" borderId="1" applyAlignment="1" pivotButton="0" quotePrefix="0" xfId="0">
      <alignment horizontal="left" vertical="center" wrapText="1"/>
    </xf>
    <xf numFmtId="0" fontId="22" fillId="2" borderId="1" applyAlignment="1" pivotButton="0" quotePrefix="0" xfId="0">
      <alignment horizontal="center" vertical="center" wrapText="1"/>
    </xf>
    <xf numFmtId="0" fontId="26" fillId="2" borderId="1" applyAlignment="1" pivotButton="0" quotePrefix="0" xfId="0">
      <alignment horizontal="left" vertical="center" wrapText="1"/>
    </xf>
    <xf numFmtId="166" fontId="11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center" vertical="center" wrapText="1"/>
    </xf>
    <xf numFmtId="49" fontId="8" fillId="2" borderId="4" applyAlignment="1" pivotButton="0" quotePrefix="0" xfId="0">
      <alignment horizontal="left" vertical="center" wrapText="1"/>
    </xf>
    <xf numFmtId="49" fontId="5" fillId="2" borderId="1" applyAlignment="1" pivotButton="0" quotePrefix="0" xfId="0">
      <alignment horizontal="general" vertical="top" wrapText="1"/>
    </xf>
    <xf numFmtId="0" fontId="27" fillId="2" borderId="4" applyAlignment="1" pivotButton="0" quotePrefix="0" xfId="0">
      <alignment horizontal="general" vertical="top" wrapText="1"/>
    </xf>
    <xf numFmtId="0" fontId="27" fillId="2" borderId="0" applyAlignment="1" pivotButton="0" quotePrefix="0" xfId="0">
      <alignment horizontal="general" vertical="top" wrapText="1"/>
    </xf>
    <xf numFmtId="49" fontId="28" fillId="2" borderId="13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center" vertical="center" wrapText="1"/>
    </xf>
    <xf numFmtId="0" fontId="29" fillId="2" borderId="13" applyAlignment="1" pivotButton="0" quotePrefix="0" xfId="0">
      <alignment horizontal="left" vertical="center" wrapText="1"/>
    </xf>
    <xf numFmtId="0" fontId="29" fillId="2" borderId="1" applyAlignment="1" pivotButton="0" quotePrefix="0" xfId="0">
      <alignment horizontal="center" vertical="center" wrapText="1"/>
    </xf>
    <xf numFmtId="164" fontId="29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49" fontId="29" fillId="2" borderId="1" applyAlignment="1" pivotButton="0" quotePrefix="0" xfId="0">
      <alignment horizontal="left" vertical="center" wrapText="1"/>
    </xf>
    <xf numFmtId="0" fontId="21" fillId="2" borderId="1" applyAlignment="1" pivotButton="0" quotePrefix="0" xfId="0">
      <alignment horizontal="center" vertical="center" wrapText="1"/>
    </xf>
    <xf numFmtId="0" fontId="29" fillId="2" borderId="1" applyAlignment="1" pivotButton="0" quotePrefix="0" xfId="0">
      <alignment horizontal="center" vertical="center" wrapText="1"/>
    </xf>
    <xf numFmtId="49" fontId="29" fillId="2" borderId="1" applyAlignment="1" pivotButton="0" quotePrefix="0" xfId="0">
      <alignment horizontal="center" vertical="center" wrapText="1"/>
    </xf>
    <xf numFmtId="0" fontId="30" fillId="0" borderId="20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top" wrapText="1"/>
    </xf>
    <xf numFmtId="0" fontId="0" fillId="0" borderId="0" pivotButton="0" quotePrefix="0" xfId="0"/>
    <xf numFmtId="49" fontId="4" fillId="2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5" fillId="2" borderId="2" applyAlignment="1" pivotButton="0" quotePrefix="0" xfId="0">
      <alignment horizontal="left" vertical="center" wrapText="1"/>
    </xf>
    <xf numFmtId="49" fontId="6" fillId="2" borderId="3" applyAlignment="1" pivotButton="0" quotePrefix="0" xfId="0">
      <alignment horizontal="left" vertical="center" wrapText="1"/>
    </xf>
    <xf numFmtId="0" fontId="0" fillId="0" borderId="3" pivotButton="0" quotePrefix="0" xfId="0"/>
    <xf numFmtId="0" fontId="4" fillId="2" borderId="4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0" fillId="0" borderId="25" pivotButton="0" quotePrefix="0" xfId="0"/>
    <xf numFmtId="0" fontId="7" fillId="2" borderId="6" applyAlignment="1" pivotButton="0" quotePrefix="0" xfId="0">
      <alignment horizontal="left" vertical="center" wrapText="1"/>
    </xf>
    <xf numFmtId="49" fontId="8" fillId="2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49" fontId="8" fillId="2" borderId="7" applyAlignment="1" pivotButton="0" quotePrefix="0" xfId="0">
      <alignment horizontal="center" vertical="center" wrapText="1"/>
    </xf>
    <xf numFmtId="49" fontId="9" fillId="2" borderId="8" applyAlignment="1" pivotButton="0" quotePrefix="0" xfId="0">
      <alignment horizontal="center" vertical="center" wrapText="1"/>
    </xf>
    <xf numFmtId="0" fontId="0" fillId="0" borderId="15" pivotButton="0" quotePrefix="0" xfId="0"/>
    <xf numFmtId="49" fontId="8" fillId="2" borderId="9" applyAlignment="1" pivotButton="0" quotePrefix="0" xfId="0">
      <alignment horizontal="center" vertical="center" wrapText="1"/>
    </xf>
    <xf numFmtId="0" fontId="8" fillId="2" borderId="10" applyAlignment="1" pivotButton="0" quotePrefix="0" xfId="0">
      <alignment horizontal="center" vertical="center" wrapText="1"/>
    </xf>
    <xf numFmtId="0" fontId="9" fillId="2" borderId="11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10" fillId="2" borderId="13" applyAlignment="1" pivotButton="0" quotePrefix="0" xfId="0">
      <alignment horizontal="center" vertical="center" wrapText="1"/>
    </xf>
    <xf numFmtId="0" fontId="9" fillId="2" borderId="13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center" vertical="center" wrapText="1"/>
    </xf>
    <xf numFmtId="164" fontId="10" fillId="2" borderId="2" applyAlignment="1" pivotButton="0" quotePrefix="0" xfId="0">
      <alignment horizontal="center" vertical="center" wrapText="1"/>
    </xf>
    <xf numFmtId="9" fontId="10" fillId="2" borderId="8" applyAlignment="1" pivotButton="0" quotePrefix="0" xfId="0">
      <alignment horizontal="center" vertical="center" wrapText="1"/>
    </xf>
    <xf numFmtId="9" fontId="10" fillId="2" borderId="14" applyAlignment="1" pivotButton="0" quotePrefix="0" xfId="0">
      <alignment horizontal="center" vertical="center" wrapText="1"/>
    </xf>
    <xf numFmtId="0" fontId="9" fillId="2" borderId="1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top" wrapText="1"/>
    </xf>
    <xf numFmtId="9" fontId="10" fillId="2" borderId="15" applyAlignment="1" pivotButton="0" quotePrefix="0" xfId="0">
      <alignment horizontal="center" vertical="center" wrapText="1"/>
    </xf>
    <xf numFmtId="49" fontId="9" fillId="2" borderId="14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49" fontId="9" fillId="2" borderId="1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general" vertical="top" wrapText="1"/>
    </xf>
    <xf numFmtId="0" fontId="0" fillId="0" borderId="27" pivotButton="0" quotePrefix="0" xfId="0"/>
    <xf numFmtId="0" fontId="0" fillId="0" borderId="13" pivotButton="0" quotePrefix="0" xfId="0"/>
    <xf numFmtId="49" fontId="10" fillId="2" borderId="16" applyAlignment="1" pivotButton="0" quotePrefix="0" xfId="0">
      <alignment horizontal="center" vertical="center" wrapText="1"/>
    </xf>
    <xf numFmtId="49" fontId="10" fillId="2" borderId="3" applyAlignment="1" pivotButton="0" quotePrefix="0" xfId="0">
      <alignment horizontal="center" vertical="center" wrapText="1"/>
    </xf>
    <xf numFmtId="49" fontId="10" fillId="2" borderId="17" applyAlignment="1" pivotButton="0" quotePrefix="0" xfId="0">
      <alignment horizontal="center" vertical="center" wrapText="1"/>
    </xf>
    <xf numFmtId="0" fontId="0" fillId="0" borderId="28" pivotButton="0" quotePrefix="0" xfId="0"/>
    <xf numFmtId="0" fontId="12" fillId="2" borderId="13" applyAlignment="1" pivotButton="0" quotePrefix="0" xfId="0">
      <alignment horizontal="center" vertical="center" wrapText="1"/>
    </xf>
    <xf numFmtId="49" fontId="11" fillId="2" borderId="13" applyAlignment="1" pivotButton="0" quotePrefix="0" xfId="0">
      <alignment horizontal="left" vertical="center" wrapText="1"/>
    </xf>
    <xf numFmtId="0" fontId="13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5" applyAlignment="1" pivotButton="0" quotePrefix="0" xfId="0">
      <alignment horizontal="center" vertical="center" wrapText="1"/>
    </xf>
    <xf numFmtId="49" fontId="15" fillId="2" borderId="18" applyAlignment="1" pivotButton="0" quotePrefix="0" xfId="0">
      <alignment horizontal="center" vertical="center" wrapText="1"/>
    </xf>
    <xf numFmtId="0" fontId="14" fillId="2" borderId="14" applyAlignment="1" pivotButton="0" quotePrefix="0" xfId="0">
      <alignment horizontal="center" vertical="center" wrapText="1"/>
    </xf>
    <xf numFmtId="165" fontId="14" fillId="2" borderId="1" applyAlignment="1" pivotButton="0" quotePrefix="0" xfId="0">
      <alignment horizontal="center" vertical="center" wrapText="1"/>
    </xf>
    <xf numFmtId="49" fontId="10" fillId="2" borderId="10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49" fontId="11" fillId="2" borderId="1" applyAlignment="1" pivotButton="0" quotePrefix="0" xfId="0">
      <alignment horizontal="left" vertical="center" wrapText="1"/>
    </xf>
    <xf numFmtId="49" fontId="13" fillId="2" borderId="1" applyAlignment="1" pivotButton="0" quotePrefix="0" xfId="0">
      <alignment horizontal="center" vertical="center" wrapText="1"/>
    </xf>
    <xf numFmtId="0" fontId="12" fillId="2" borderId="4" applyAlignment="1" pivotButton="0" quotePrefix="0" xfId="0">
      <alignment horizontal="center" vertical="center" wrapText="1"/>
    </xf>
    <xf numFmtId="49" fontId="11" fillId="2" borderId="4" applyAlignment="1" pivotButton="0" quotePrefix="0" xfId="0">
      <alignment horizontal="left" vertical="center" wrapText="1"/>
    </xf>
    <xf numFmtId="0" fontId="14" fillId="2" borderId="19" applyAlignment="1" pivotButton="0" quotePrefix="0" xfId="0">
      <alignment horizontal="center" vertical="center" wrapText="1"/>
    </xf>
    <xf numFmtId="0" fontId="11" fillId="2" borderId="13" applyAlignment="1" pivotButton="0" quotePrefix="0" xfId="0">
      <alignment horizontal="center" vertical="center" wrapText="1"/>
    </xf>
    <xf numFmtId="165" fontId="14" fillId="2" borderId="4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center" vertical="center" wrapText="1"/>
    </xf>
    <xf numFmtId="0" fontId="11" fillId="2" borderId="0" applyAlignment="1" pivotButton="0" quotePrefix="0" xfId="0">
      <alignment horizontal="left" vertical="center" wrapText="1"/>
    </xf>
    <xf numFmtId="49" fontId="13" fillId="2" borderId="1" applyAlignment="1" pivotButton="0" quotePrefix="0" xfId="0">
      <alignment horizontal="left" vertical="center" wrapText="1"/>
    </xf>
    <xf numFmtId="165" fontId="14" fillId="2" borderId="0" applyAlignment="1" pivotButton="0" quotePrefix="0" xfId="0">
      <alignment horizontal="center" vertical="center" wrapText="1"/>
    </xf>
    <xf numFmtId="0" fontId="10" fillId="2" borderId="10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left" vertical="center" wrapText="1"/>
    </xf>
    <xf numFmtId="0" fontId="0" fillId="0" borderId="4" pivotButton="0" quotePrefix="0" xfId="0"/>
    <xf numFmtId="49" fontId="16" fillId="0" borderId="20" applyAlignment="1" pivotButton="0" quotePrefix="0" xfId="0">
      <alignment horizontal="left" vertical="center" wrapText="1"/>
    </xf>
    <xf numFmtId="0" fontId="0" fillId="0" borderId="2" pivotButton="0" quotePrefix="0" xfId="0"/>
    <xf numFmtId="49" fontId="17" fillId="0" borderId="20" applyAlignment="1" pivotButton="0" quotePrefix="0" xfId="0">
      <alignment horizontal="center" vertical="center" wrapText="1"/>
    </xf>
    <xf numFmtId="0" fontId="17" fillId="0" borderId="20" applyAlignment="1" pivotButton="0" quotePrefix="0" xfId="0">
      <alignment horizontal="center" vertical="center" wrapText="1"/>
    </xf>
    <xf numFmtId="49" fontId="18" fillId="0" borderId="13" applyAlignment="1" pivotButton="0" quotePrefix="0" xfId="0">
      <alignment horizontal="left" vertical="center" wrapText="1"/>
    </xf>
    <xf numFmtId="49" fontId="6" fillId="2" borderId="4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 wrapText="1"/>
    </xf>
    <xf numFmtId="49" fontId="9" fillId="2" borderId="0" applyAlignment="1" pivotButton="0" quotePrefix="0" xfId="0">
      <alignment horizontal="center" vertical="center" wrapText="1"/>
    </xf>
    <xf numFmtId="49" fontId="10" fillId="2" borderId="13" applyAlignment="1" pivotButton="0" quotePrefix="0" xfId="0">
      <alignment horizontal="center" vertical="center" wrapText="1"/>
    </xf>
    <xf numFmtId="49" fontId="10" fillId="2" borderId="0" applyAlignment="1" pivotButton="0" quotePrefix="0" xfId="0">
      <alignment horizontal="center" vertical="center" wrapText="1"/>
    </xf>
    <xf numFmtId="0" fontId="19" fillId="2" borderId="1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general" vertical="top" wrapText="1"/>
    </xf>
    <xf numFmtId="0" fontId="0" fillId="2" borderId="7" applyAlignment="1" pivotButton="0" quotePrefix="0" xfId="0">
      <alignment horizontal="general" vertical="top" wrapText="1"/>
    </xf>
    <xf numFmtId="49" fontId="10" fillId="2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19" fillId="2" borderId="20" applyAlignment="1" pivotButton="0" quotePrefix="0" xfId="0">
      <alignment horizontal="center" vertical="center" wrapText="1"/>
    </xf>
    <xf numFmtId="0" fontId="14" fillId="2" borderId="4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general" vertical="top" wrapText="1"/>
    </xf>
    <xf numFmtId="0" fontId="6" fillId="2" borderId="4" applyAlignment="1" pivotButton="0" quotePrefix="0" xfId="0">
      <alignment horizontal="left" vertical="center" wrapText="1"/>
    </xf>
    <xf numFmtId="0" fontId="8" fillId="2" borderId="4" applyAlignment="1" pivotButton="0" quotePrefix="0" xfId="0">
      <alignment horizontal="center" vertical="center" wrapText="1"/>
    </xf>
    <xf numFmtId="0" fontId="12" fillId="2" borderId="0" applyAlignment="1" pivotButton="0" quotePrefix="0" xfId="0">
      <alignment horizontal="general" vertical="top" wrapText="1"/>
    </xf>
    <xf numFmtId="49" fontId="8" fillId="2" borderId="13" applyAlignment="1" pivotButton="0" quotePrefix="0" xfId="0">
      <alignment horizontal="center" vertical="center" wrapText="1"/>
    </xf>
    <xf numFmtId="0" fontId="10" fillId="2" borderId="4" applyAlignment="1" pivotButton="0" quotePrefix="0" xfId="0">
      <alignment horizontal="center" vertical="center" wrapText="1"/>
    </xf>
    <xf numFmtId="49" fontId="9" fillId="2" borderId="13" applyAlignment="1" pivotButton="0" quotePrefix="0" xfId="0">
      <alignment horizontal="center" vertical="center" wrapText="1"/>
    </xf>
    <xf numFmtId="49" fontId="9" fillId="2" borderId="7" applyAlignment="1" pivotButton="0" quotePrefix="0" xfId="0">
      <alignment horizontal="center" vertical="center" wrapText="1"/>
    </xf>
    <xf numFmtId="0" fontId="19" fillId="2" borderId="21" applyAlignment="1" pivotButton="0" quotePrefix="0" xfId="0">
      <alignment horizontal="center" vertical="center" wrapText="1"/>
    </xf>
    <xf numFmtId="49" fontId="20" fillId="2" borderId="1" applyAlignment="1" pivotButton="0" quotePrefix="0" xfId="0">
      <alignment horizontal="center" vertical="top" wrapText="1"/>
    </xf>
    <xf numFmtId="49" fontId="14" fillId="2" borderId="1" applyAlignment="1" pivotButton="0" quotePrefix="0" xfId="0">
      <alignment horizontal="center" vertical="center" wrapText="1"/>
    </xf>
    <xf numFmtId="49" fontId="20" fillId="2" borderId="4" applyAlignment="1" pivotButton="0" quotePrefix="0" xfId="0">
      <alignment horizontal="center" vertical="top" wrapText="1"/>
    </xf>
    <xf numFmtId="49" fontId="4" fillId="2" borderId="21" applyAlignment="1" pivotButton="0" quotePrefix="0" xfId="0">
      <alignment horizontal="general" vertical="top" wrapText="1"/>
    </xf>
    <xf numFmtId="165" fontId="8" fillId="2" borderId="1" applyAlignment="1" pivotButton="0" quotePrefix="0" xfId="0">
      <alignment horizontal="center" vertical="center" wrapText="1"/>
    </xf>
    <xf numFmtId="165" fontId="21" fillId="2" borderId="22" applyAlignment="1" pivotButton="0" quotePrefix="0" xfId="0">
      <alignment horizontal="center" vertical="center" wrapText="1"/>
    </xf>
    <xf numFmtId="165" fontId="8" fillId="2" borderId="4" applyAlignment="1" pivotButton="0" quotePrefix="0" xfId="0">
      <alignment horizontal="center" vertical="center" wrapText="1"/>
    </xf>
    <xf numFmtId="165" fontId="21" fillId="2" borderId="12" applyAlignment="1" pivotButton="0" quotePrefix="0" xfId="0">
      <alignment horizontal="center" vertical="center" wrapText="1"/>
    </xf>
    <xf numFmtId="0" fontId="8" fillId="2" borderId="11" applyAlignment="1" pivotButton="0" quotePrefix="0" xfId="0">
      <alignment horizontal="general" vertical="top" wrapText="1"/>
    </xf>
    <xf numFmtId="0" fontId="8" fillId="2" borderId="0" applyAlignment="1" pivotButton="0" quotePrefix="0" xfId="0">
      <alignment horizontal="general" vertical="top" wrapText="1"/>
    </xf>
    <xf numFmtId="165" fontId="8" fillId="2" borderId="0" applyAlignment="1" pivotButton="0" quotePrefix="0" xfId="0">
      <alignment horizontal="center" vertical="center" wrapText="1"/>
    </xf>
    <xf numFmtId="0" fontId="21" fillId="2" borderId="0" applyAlignment="1" pivotButton="0" quotePrefix="0" xfId="0">
      <alignment horizontal="general" vertical="top" wrapText="1"/>
    </xf>
    <xf numFmtId="49" fontId="8" fillId="2" borderId="1" applyAlignment="1" pivotButton="0" quotePrefix="0" xfId="0">
      <alignment horizontal="center" vertical="center" wrapText="1"/>
    </xf>
    <xf numFmtId="0" fontId="22" fillId="2" borderId="23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49" fontId="24" fillId="2" borderId="0" applyAlignment="1" pivotButton="0" quotePrefix="0" xfId="0">
      <alignment horizontal="center" vertical="center" wrapText="1"/>
    </xf>
    <xf numFmtId="49" fontId="23" fillId="2" borderId="0" applyAlignment="1" pivotButton="0" quotePrefix="0" xfId="0">
      <alignment horizontal="center" vertical="center" wrapText="1"/>
    </xf>
    <xf numFmtId="0" fontId="22" fillId="2" borderId="21" applyAlignment="1" pivotButton="0" quotePrefix="0" xfId="0">
      <alignment horizontal="center" vertical="center" wrapText="1"/>
    </xf>
    <xf numFmtId="0" fontId="22" fillId="2" borderId="4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left" vertical="center" wrapText="1"/>
    </xf>
    <xf numFmtId="0" fontId="19" fillId="2" borderId="4" applyAlignment="1" pivotButton="0" quotePrefix="0" xfId="0">
      <alignment horizontal="left" vertical="top" wrapText="1"/>
    </xf>
    <xf numFmtId="0" fontId="24" fillId="2" borderId="0" applyAlignment="1" pivotButton="0" quotePrefix="0" xfId="0">
      <alignment horizontal="center" vertical="center" wrapText="1"/>
    </xf>
    <xf numFmtId="0" fontId="23" fillId="2" borderId="4" applyAlignment="1" pivotButton="0" quotePrefix="0" xfId="0">
      <alignment horizontal="center" vertical="center" wrapText="1"/>
    </xf>
    <xf numFmtId="0" fontId="23" fillId="2" borderId="0" applyAlignment="1" pivotButton="0" quotePrefix="0" xfId="0">
      <alignment horizontal="center" vertical="center" wrapText="1"/>
    </xf>
    <xf numFmtId="0" fontId="25" fillId="2" borderId="4" applyAlignment="1" pivotButton="0" quotePrefix="0" xfId="0">
      <alignment horizontal="center" vertical="center" wrapText="1"/>
    </xf>
    <xf numFmtId="49" fontId="6" fillId="2" borderId="13" applyAlignment="1" pivotButton="0" quotePrefix="0" xfId="0">
      <alignment horizontal="center" vertical="center" wrapText="1"/>
    </xf>
    <xf numFmtId="0" fontId="6" fillId="2" borderId="13" applyAlignment="1" pivotButton="0" quotePrefix="0" xfId="0">
      <alignment horizontal="center" vertical="center" wrapText="1"/>
    </xf>
    <xf numFmtId="49" fontId="6" fillId="2" borderId="0" applyAlignment="1" pivotButton="0" quotePrefix="0" xfId="0">
      <alignment horizontal="center" vertical="center" wrapText="1"/>
    </xf>
    <xf numFmtId="0" fontId="22" fillId="2" borderId="13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165" fontId="11" fillId="2" borderId="0" applyAlignment="1" pivotButton="0" quotePrefix="0" xfId="0">
      <alignment horizontal="left" vertical="center" wrapText="1"/>
    </xf>
    <xf numFmtId="0" fontId="11" fillId="2" borderId="1" applyAlignment="1" pivotButton="0" quotePrefix="0" xfId="0">
      <alignment horizontal="center" vertical="center" wrapText="1"/>
    </xf>
    <xf numFmtId="165" fontId="11" fillId="2" borderId="1" applyAlignment="1" pivotButton="0" quotePrefix="0" xfId="0">
      <alignment horizontal="left" vertical="center" wrapText="1"/>
    </xf>
    <xf numFmtId="49" fontId="26" fillId="2" borderId="1" applyAlignment="1" pivotButton="0" quotePrefix="0" xfId="0">
      <alignment horizontal="left" vertical="center" wrapText="1"/>
    </xf>
    <xf numFmtId="0" fontId="22" fillId="2" borderId="1" applyAlignment="1" pivotButton="0" quotePrefix="0" xfId="0">
      <alignment horizontal="center" vertical="center" wrapText="1"/>
    </xf>
    <xf numFmtId="0" fontId="26" fillId="2" borderId="1" applyAlignment="1" pivotButton="0" quotePrefix="0" xfId="0">
      <alignment horizontal="left" vertical="center" wrapText="1"/>
    </xf>
    <xf numFmtId="166" fontId="11" fillId="2" borderId="1" applyAlignment="1" pivotButton="0" quotePrefix="0" xfId="0">
      <alignment horizontal="left" vertical="center" wrapText="1"/>
    </xf>
    <xf numFmtId="49" fontId="8" fillId="2" borderId="4" applyAlignment="1" pivotButton="0" quotePrefix="0" xfId="0">
      <alignment horizontal="left" vertical="center" wrapText="1"/>
    </xf>
    <xf numFmtId="49" fontId="5" fillId="2" borderId="1" applyAlignment="1" pivotButton="0" quotePrefix="0" xfId="0">
      <alignment horizontal="general" vertical="top" wrapText="1"/>
    </xf>
    <xf numFmtId="0" fontId="27" fillId="2" borderId="4" applyAlignment="1" pivotButton="0" quotePrefix="0" xfId="0">
      <alignment horizontal="general" vertical="top" wrapText="1"/>
    </xf>
    <xf numFmtId="0" fontId="27" fillId="2" borderId="0" applyAlignment="1" pivotButton="0" quotePrefix="0" xfId="0">
      <alignment horizontal="general" vertical="top" wrapText="1"/>
    </xf>
    <xf numFmtId="49" fontId="28" fillId="2" borderId="13" applyAlignment="1" pivotButton="0" quotePrefix="0" xfId="0">
      <alignment horizontal="center" vertical="center" wrapText="1"/>
    </xf>
    <xf numFmtId="0" fontId="0" fillId="2" borderId="13" applyAlignment="1" pivotButton="0" quotePrefix="0" xfId="0">
      <alignment horizontal="center" vertical="center" wrapText="1"/>
    </xf>
    <xf numFmtId="0" fontId="29" fillId="2" borderId="13" applyAlignment="1" pivotButton="0" quotePrefix="0" xfId="0">
      <alignment horizontal="left" vertical="center" wrapText="1"/>
    </xf>
    <xf numFmtId="0" fontId="29" fillId="2" borderId="1" applyAlignment="1" pivotButton="0" quotePrefix="0" xfId="0">
      <alignment horizontal="center" vertical="center" wrapText="1"/>
    </xf>
    <xf numFmtId="164" fontId="29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49" fontId="29" fillId="2" borderId="1" applyAlignment="1" pivotButton="0" quotePrefix="0" xfId="0">
      <alignment horizontal="left" vertical="center" wrapText="1"/>
    </xf>
    <xf numFmtId="0" fontId="21" fillId="2" borderId="1" applyAlignment="1" pivotButton="0" quotePrefix="0" xfId="0">
      <alignment horizontal="center" vertical="center" wrapText="1"/>
    </xf>
    <xf numFmtId="49" fontId="29" fillId="2" borderId="1" applyAlignment="1" pivotButton="0" quotePrefix="0" xfId="0">
      <alignment horizontal="center" vertical="center" wrapText="1"/>
    </xf>
    <xf numFmtId="0" fontId="30" fillId="0" borderId="20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color rgb="FF000000"/>
      </font>
      <fill>
        <patternFill>
          <bgColor rgb="FFFFFFFF"/>
        </patternFill>
      </fill>
    </dxf>
    <dxf>
      <font>
        <b val="1"/>
        <color rgb="FF000000"/>
      </font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X65"/>
  <sheetViews>
    <sheetView showFormulas="0" showGridLines="0" showRowColHeaders="1" showZeros="1" rightToLeft="0" tabSelected="0" showOutlineSymbols="1" defaultGridColor="1" view="normal" topLeftCell="A1" colorId="64" zoomScale="41" zoomScaleNormal="41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K30" activeCellId="0" sqref="K30"/>
    </sheetView>
  </sheetViews>
  <sheetFormatPr baseColWidth="8" defaultColWidth="16.35546875" defaultRowHeight="19.5" zeroHeight="0" outlineLevelRow="0"/>
  <cols>
    <col width="3.33" customWidth="1" style="137" min="1" max="1"/>
    <col width="12.17" customWidth="1" style="137" min="2" max="2"/>
    <col width="14.35" customWidth="1" style="137" min="3" max="3"/>
    <col width="17.83" customWidth="1" style="137" min="4" max="5"/>
    <col width="2.33" customWidth="1" style="137" min="6" max="6"/>
    <col width="17.83" customWidth="1" style="137" min="7" max="7"/>
    <col width="16.48" customWidth="1" style="137" min="8" max="9"/>
    <col width="15.49" customWidth="1" style="137" min="10" max="10"/>
    <col width="16.14" customWidth="1" style="137" min="11" max="11"/>
    <col width="16.48" customWidth="1" style="137" min="12" max="12"/>
    <col width="2" customWidth="1" style="137" min="13" max="13"/>
    <col width="14.35" customWidth="1" style="137" min="14" max="14"/>
    <col width="15" customWidth="1" style="137" min="15" max="15"/>
    <col width="28.16" customWidth="1" style="137" min="16" max="16"/>
    <col width="12.83" customWidth="1" style="137" min="17" max="18"/>
    <col width="9.66" customWidth="1" style="137" min="19" max="24"/>
    <col width="3.33" customWidth="1" style="137" min="25" max="25"/>
    <col width="15" customWidth="1" style="137" min="26" max="26"/>
    <col width="16.33" customWidth="1" style="137" min="27" max="27"/>
    <col width="1.33" customWidth="1" style="137" min="28" max="28"/>
    <col width="16.33" customWidth="1" style="137" min="29" max="1024"/>
  </cols>
  <sheetData>
    <row r="1" ht="24" customHeight="1" s="138"/>
    <row r="2" ht="39.75" customHeight="1" s="138">
      <c r="A2" s="139" t="inlineStr">
        <is>
          <t>Marks SS</t>
        </is>
      </c>
      <c r="B2" s="140" t="n"/>
      <c r="C2" s="140" t="n"/>
      <c r="D2" s="140" t="n"/>
      <c r="E2" s="140" t="n"/>
      <c r="F2" s="140" t="n"/>
      <c r="G2" s="140" t="n"/>
      <c r="H2" s="140" t="n"/>
      <c r="I2" s="140" t="n"/>
      <c r="J2" s="140" t="n"/>
      <c r="K2" s="140" t="n"/>
      <c r="L2" s="140" t="n"/>
      <c r="M2" s="140" t="n"/>
      <c r="N2" s="140" t="n"/>
      <c r="O2" s="140" t="n"/>
      <c r="P2" s="141" t="n"/>
    </row>
    <row r="3" ht="21.75" customHeight="1" s="138">
      <c r="A3" s="142" t="inlineStr">
        <is>
          <t>1AHWIT E</t>
        </is>
      </c>
      <c r="B3" s="143" t="n"/>
      <c r="C3" s="143" t="n"/>
      <c r="D3" s="143" t="n"/>
      <c r="E3" s="143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4" t="n"/>
      <c r="O3" s="144" t="n"/>
      <c r="P3" s="141" t="n"/>
    </row>
    <row r="4" ht="39.75" customHeight="1" s="138">
      <c r="A4" s="145" t="n"/>
      <c r="B4" s="146" t="n"/>
      <c r="C4" s="147" t="n"/>
      <c r="D4" s="148" t="inlineStr">
        <is>
          <t>SEM. MARK</t>
        </is>
      </c>
      <c r="E4" s="148" t="inlineStr">
        <is>
          <t>Cal. Mark</t>
        </is>
      </c>
      <c r="F4" s="149" t="n"/>
      <c r="G4" s="150" t="inlineStr">
        <is>
          <t>Test</t>
        </is>
      </c>
      <c r="H4" s="151" t="inlineStr">
        <is>
          <t>Engagement</t>
        </is>
      </c>
      <c r="I4" s="140" t="n"/>
      <c r="J4" s="140" t="n"/>
      <c r="K4" s="152" t="n"/>
      <c r="L4" s="153" t="inlineStr">
        <is>
          <t>Presentation</t>
        </is>
      </c>
      <c r="M4" s="149" t="n"/>
      <c r="N4" s="148" t="inlineStr">
        <is>
          <t>Early warnings</t>
        </is>
      </c>
      <c r="O4" s="148" t="inlineStr">
        <is>
          <t>Handed out</t>
        </is>
      </c>
      <c r="P4" s="154" t="n"/>
    </row>
    <row r="5" ht="32.25" customHeight="1" s="138">
      <c r="A5" s="155" t="n"/>
      <c r="B5" s="156" t="n"/>
      <c r="C5" s="155" t="n"/>
      <c r="D5" s="157" t="n"/>
      <c r="E5" s="158" t="n"/>
      <c r="F5" s="159" t="n"/>
      <c r="G5" s="160" t="n">
        <v>0.4</v>
      </c>
      <c r="H5" s="161" t="n">
        <v>0.45</v>
      </c>
      <c r="I5" s="140" t="n"/>
      <c r="J5" s="140" t="n"/>
      <c r="K5" s="152" t="n"/>
      <c r="L5" s="162" t="n">
        <v>0.15</v>
      </c>
      <c r="M5" s="159" t="n"/>
      <c r="N5" s="158" t="n"/>
      <c r="O5" s="158" t="n"/>
      <c r="P5" s="163" t="n"/>
    </row>
    <row r="6" ht="32.25" customHeight="1" s="138">
      <c r="A6" s="155" t="n"/>
      <c r="B6" s="156" t="n"/>
      <c r="C6" s="155" t="n"/>
      <c r="F6" s="159" t="n"/>
      <c r="G6" s="164" t="n"/>
      <c r="H6" s="165" t="n"/>
      <c r="I6" s="166" t="inlineStr">
        <is>
          <t>Revision 1</t>
        </is>
      </c>
      <c r="J6" s="167" t="inlineStr">
        <is>
          <t>Revision 2</t>
        </is>
      </c>
      <c r="K6" s="168" t="inlineStr">
        <is>
          <t>Oral Eng.</t>
        </is>
      </c>
      <c r="L6" s="169" t="n"/>
      <c r="M6" s="159" t="n"/>
      <c r="P6" s="170" t="n"/>
    </row>
    <row r="7" ht="32.25" customHeight="1" s="138">
      <c r="A7" s="155" t="n"/>
      <c r="B7" s="156" t="n"/>
      <c r="C7" s="155" t="n"/>
      <c r="D7" s="171" t="n"/>
      <c r="E7" s="171" t="n"/>
      <c r="F7" s="159" t="n"/>
      <c r="G7" s="167" t="inlineStr">
        <is>
          <t>Mark</t>
        </is>
      </c>
      <c r="H7" s="168" t="inlineStr">
        <is>
          <t>Mark</t>
        </is>
      </c>
      <c r="I7" s="172" t="inlineStr">
        <is>
          <t>Assessment</t>
        </is>
      </c>
      <c r="J7" s="173" t="inlineStr">
        <is>
          <t>Assessment</t>
        </is>
      </c>
      <c r="K7" s="174" t="inlineStr">
        <is>
          <t>Assessment</t>
        </is>
      </c>
      <c r="L7" s="166" t="inlineStr">
        <is>
          <t>Mark</t>
        </is>
      </c>
      <c r="M7" s="159" t="n"/>
      <c r="N7" s="171" t="n"/>
      <c r="O7" s="171" t="n"/>
      <c r="P7" s="175" t="n"/>
    </row>
    <row r="8" ht="39" customHeight="1" s="138">
      <c r="A8" s="176" t="n">
        <v>1</v>
      </c>
      <c r="B8" s="177" t="inlineStr">
        <is>
          <t>Lino</t>
        </is>
      </c>
      <c r="C8" s="177" t="inlineStr">
        <is>
          <t>Clinton</t>
        </is>
      </c>
      <c r="D8" s="178">
        <f>IF((IF(G8=5,0.4,0)+IF(H8=5,0.45,0)+IF(L8=5,0.15,0))&gt;0.5,"5",IF(Q30=0,"-",ROUND((IF(AND(NOT(ISBLANK(G8)),G8&lt;&gt;0),G8*(1/R30)*0.4,0)+IF(AND(NOT(ISBLANK(H8)),H8&lt;&gt;0),H8*(1/R30)*0.45,0)+IF(AND(NOT(ISBLANK(L8)),L8&lt;&gt;0),L8*(1/R30)*0.15,0)),0)))</f>
        <v/>
      </c>
      <c r="E8" s="178">
        <f>IF((IF(G8=5,0.4,0)+IF(H8=5,0.45,0)+IF(L8=5,0.15,0))&gt;0.5,"5",IF(Q30=0,"-",ROUND((IF(AND(NOT(ISBLANK(G8)),G8&lt;&gt;0),G8*(1/R30)*0.4,0)+IF(AND(NOT(ISBLANK(H8)),H8&lt;&gt;0),H8*(1/R30)*0.45,0)+IF(AND(NOT(ISBLANK(L8)),L8&lt;&gt;0),L8*(1/R30)*0.15,0)),2)))</f>
        <v/>
      </c>
      <c r="F8" s="159" t="n"/>
      <c r="G8" s="179">
        <f>Test!D7</f>
        <v/>
      </c>
      <c r="H8" s="180">
        <f>IF(COUNTBLANK(T50:X50)=0,IF(COUNTIF(T50:X50,5)/COUNT(T50:X50)&gt;=0.5,5,ROUND(AVERAGE(T50:X50),0)),ROUND(AVERAGE(T50:X50),0))</f>
        <v/>
      </c>
      <c r="I8" s="181">
        <f>Revisions!D7</f>
        <v/>
      </c>
      <c r="J8" s="181">
        <f>Revisions!G7</f>
        <v/>
      </c>
      <c r="K8" s="181">
        <f>'Oral Engagement'!D5</f>
        <v/>
      </c>
      <c r="L8" s="182">
        <f>Presentations!E4</f>
        <v/>
      </c>
      <c r="M8" s="159" t="n"/>
      <c r="N8" s="179" t="n"/>
      <c r="O8" s="183" t="n"/>
      <c r="P8" s="184">
        <f>'Oral Engagement'!K5</f>
        <v/>
      </c>
    </row>
    <row r="9" ht="39" customHeight="1" s="138">
      <c r="A9" s="185" t="n">
        <v>2</v>
      </c>
      <c r="B9" s="186" t="inlineStr">
        <is>
          <t>Sebastian</t>
        </is>
      </c>
      <c r="C9" s="186" t="inlineStr">
        <is>
          <t>Obama</t>
        </is>
      </c>
      <c r="D9" s="178">
        <f>IF((IF(G9=5,0.4,0)+IF(H9=5,0.45,0)+IF(L9=5,0.15,0))&gt;0.5,"5",IF(Q31=0,"-",ROUND((IF(AND(NOT(ISBLANK(G9)),G9&lt;&gt;0),G9*(1/R31)*0.4,0)+IF(AND(NOT(ISBLANK(H9)),H9&lt;&gt;0),H9*(1/R31)*0.45,0)+IF(AND(NOT(ISBLANK(L9)),L9&lt;&gt;0),L9*(1/R31)*0.15,0)),0)))</f>
        <v/>
      </c>
      <c r="E9" s="178">
        <f>IF((IF(G9=5,0.4,0)+IF(H9=5,0.45,0)+IF(L9=5,0.15,0))&gt;0.5,"5",IF(Q31=0,"-",ROUND((IF(AND(NOT(ISBLANK(G9)),G9&lt;&gt;0),G9*(1/R31)*0.4,0)+IF(AND(NOT(ISBLANK(H9)),H9&lt;&gt;0),H9*(1/R31)*0.45,0)+IF(AND(NOT(ISBLANK(L9)),L9&lt;&gt;0),L9*(1/R31)*0.15,0)),2)))</f>
        <v/>
      </c>
      <c r="F9" s="159" t="n"/>
      <c r="G9" s="179">
        <f>Test!D8</f>
        <v/>
      </c>
      <c r="H9" s="180">
        <f>IF(COUNTBLANK(T51:X51)=0,IF(COUNTIF(T51:X51,5)/COUNT(T51:X51)&gt;=0.5,5,ROUND(AVERAGE(T51:X51),0)),ROUND(AVERAGE(T51:X51),0))</f>
        <v/>
      </c>
      <c r="I9" s="181">
        <f>Revisions!D8</f>
        <v/>
      </c>
      <c r="J9" s="181">
        <f>Revisions!G8</f>
        <v/>
      </c>
      <c r="K9" s="181">
        <f>'Oral Engagement'!D6</f>
        <v/>
      </c>
      <c r="L9" s="182">
        <f>Presentations!E5</f>
        <v/>
      </c>
      <c r="M9" s="159" t="n"/>
      <c r="N9" s="179" t="n"/>
      <c r="O9" s="183" t="n"/>
      <c r="P9" s="184">
        <f>'Oral Engagement'!K6</f>
        <v/>
      </c>
    </row>
    <row r="10" ht="39" customHeight="1" s="138">
      <c r="A10" s="185" t="n">
        <v>3</v>
      </c>
      <c r="B10" s="186" t="inlineStr">
        <is>
          <t>Jakob</t>
        </is>
      </c>
      <c r="C10" s="186" t="inlineStr">
        <is>
          <t>Bush</t>
        </is>
      </c>
      <c r="D10" s="178">
        <f>IF((IF(G10=5,0.4,0)+IF(H10=5,0.45,0)+IF(L10=5,0.15,0))&gt;0.5,"5",IF(Q32=0,"-",ROUND((IF(AND(NOT(ISBLANK(G10)),G10&lt;&gt;0),G10*(1/R32)*0.4,0)+IF(AND(NOT(ISBLANK(H10)),H10&lt;&gt;0),H10*(1/R32)*0.45,0)+IF(AND(NOT(ISBLANK(L10)),L10&lt;&gt;0),L10*(1/R32)*0.15,0)),0)))</f>
        <v/>
      </c>
      <c r="E10" s="178">
        <f>IF((IF(G10=5,0.4,0)+IF(H10=5,0.45,0)+IF(L10=5,0.15,0))&gt;0.5,"5",IF(Q32=0,"-",ROUND((IF(AND(NOT(ISBLANK(G10)),G10&lt;&gt;0),G10*(1/R32)*0.4,0)+IF(AND(NOT(ISBLANK(H10)),H10&lt;&gt;0),H10*(1/R32)*0.45,0)+IF(AND(NOT(ISBLANK(L10)),L10&lt;&gt;0),L10*(1/R32)*0.15,0)),2)))</f>
        <v/>
      </c>
      <c r="F10" s="159" t="n"/>
      <c r="G10" s="179">
        <f>Test!D9</f>
        <v/>
      </c>
      <c r="H10" s="180">
        <f>IF(COUNTBLANK(T52:X52)=0,IF(COUNTIF(T52:X52,5)/COUNT(T52:X52)&gt;=0.5,5,ROUND(AVERAGE(T52:X52),0)),ROUND(AVERAGE(T52:X52),0))</f>
        <v/>
      </c>
      <c r="I10" s="181">
        <f>Revisions!D9</f>
        <v/>
      </c>
      <c r="J10" s="181">
        <f>Revisions!G9</f>
        <v/>
      </c>
      <c r="K10" s="181">
        <f>'Oral Engagement'!D7</f>
        <v/>
      </c>
      <c r="L10" s="182">
        <f>Presentations!E6</f>
        <v/>
      </c>
      <c r="M10" s="159" t="n"/>
      <c r="N10" s="179" t="n"/>
      <c r="O10" s="183" t="n"/>
      <c r="P10" s="184">
        <f>'Oral Engagement'!K7</f>
        <v/>
      </c>
    </row>
    <row r="11" ht="39" customHeight="1" s="138">
      <c r="A11" s="185" t="n">
        <v>4</v>
      </c>
      <c r="B11" s="186" t="inlineStr">
        <is>
          <t>Mathias</t>
        </is>
      </c>
      <c r="C11" s="186" t="inlineStr">
        <is>
          <t>Biden</t>
        </is>
      </c>
      <c r="D11" s="178">
        <f>IF((IF(G11=5,0.4,0)+IF(H11=5,0.45,0)+IF(L11=5,0.15,0))&gt;0.5,"5",IF(Q33=0,"-",ROUND((IF(AND(NOT(ISBLANK(G11)),G11&lt;&gt;0),G11*(1/R33)*0.4,0)+IF(AND(NOT(ISBLANK(H11)),H11&lt;&gt;0),H11*(1/R33)*0.45,0)+IF(AND(NOT(ISBLANK(L11)),L11&lt;&gt;0),L11*(1/R33)*0.15,0)),0)))</f>
        <v/>
      </c>
      <c r="E11" s="178">
        <f>IF((IF(G11=5,0.4,0)+IF(H11=5,0.45,0)+IF(L11=5,0.15,0))&gt;0.5,"5",IF(Q33=0,"-",ROUND((IF(AND(NOT(ISBLANK(G11)),G11&lt;&gt;0),G11*(1/R33)*0.4,0)+IF(AND(NOT(ISBLANK(H11)),H11&lt;&gt;0),H11*(1/R33)*0.45,0)+IF(AND(NOT(ISBLANK(L11)),L11&lt;&gt;0),L11*(1/R33)*0.15,0)),2)))</f>
        <v/>
      </c>
      <c r="F11" s="159" t="n"/>
      <c r="G11" s="179">
        <f>Test!D10</f>
        <v/>
      </c>
      <c r="H11" s="180">
        <f>IF(COUNTBLANK(T53:X53)=0,IF(COUNTIF(T53:X53,5)/COUNT(T53:X53)&gt;=0.5,5,ROUND(AVERAGE(T53:X53),0)),ROUND(AVERAGE(T53:X53),0))</f>
        <v/>
      </c>
      <c r="I11" s="181">
        <f>Revisions!D10</f>
        <v/>
      </c>
      <c r="J11" s="181">
        <f>Revisions!G10</f>
        <v/>
      </c>
      <c r="K11" s="181">
        <f>'Oral Engagement'!D8</f>
        <v/>
      </c>
      <c r="L11" s="182">
        <f>Presentations!E7</f>
        <v/>
      </c>
      <c r="M11" s="159" t="n"/>
      <c r="N11" s="179" t="n"/>
      <c r="O11" s="183" t="n"/>
      <c r="P11" s="184">
        <f>'Oral Engagement'!K8</f>
        <v/>
      </c>
    </row>
    <row r="12" ht="39" customHeight="1" s="138">
      <c r="A12" s="185" t="n">
        <v>5</v>
      </c>
      <c r="B12" s="186" t="inlineStr">
        <is>
          <t>Clara</t>
        </is>
      </c>
      <c r="C12" s="186" t="inlineStr">
        <is>
          <t>Jefferson</t>
        </is>
      </c>
      <c r="D12" s="178">
        <f>IF((IF(G12=5,0.4,0)+IF(H12=5,0.45,0)+IF(L12=5,0.15,0))&gt;0.5,"5",IF(Q34=0,"-",ROUND((IF(AND(NOT(ISBLANK(G12)),G12&lt;&gt;0),G12*(1/R34)*0.4,0)+IF(AND(NOT(ISBLANK(H12)),H12&lt;&gt;0),H12*(1/R34)*0.45,0)+IF(AND(NOT(ISBLANK(L12)),L12&lt;&gt;0),L12*(1/R34)*0.15,0)),0)))</f>
        <v/>
      </c>
      <c r="E12" s="178">
        <f>IF((IF(G12=5,0.4,0)+IF(H12=5,0.45,0)+IF(L12=5,0.15,0))&gt;0.5,"5",IF(Q34=0,"-",ROUND((IF(AND(NOT(ISBLANK(G12)),G12&lt;&gt;0),G12*(1/R34)*0.4,0)+IF(AND(NOT(ISBLANK(H12)),H12&lt;&gt;0),H12*(1/R34)*0.45,0)+IF(AND(NOT(ISBLANK(L12)),L12&lt;&gt;0),L12*(1/R34)*0.15,0)),2)))</f>
        <v/>
      </c>
      <c r="F12" s="159" t="n"/>
      <c r="G12" s="179">
        <f>Test!D11</f>
        <v/>
      </c>
      <c r="H12" s="180">
        <f>IF(COUNTBLANK(T54:X54)=0,IF(COUNTIF(T54:X54,5)/COUNT(T54:X54)&gt;=0.5,5,ROUND(AVERAGE(T54:X54),0)),ROUND(AVERAGE(T54:X54),0))</f>
        <v/>
      </c>
      <c r="I12" s="181">
        <f>Revisions!D11</f>
        <v/>
      </c>
      <c r="J12" s="181">
        <f>Revisions!G11</f>
        <v/>
      </c>
      <c r="K12" s="181">
        <f>'Oral Engagement'!D9</f>
        <v/>
      </c>
      <c r="L12" s="182">
        <f>Presentations!E8</f>
        <v/>
      </c>
      <c r="M12" s="159" t="n"/>
      <c r="N12" s="179" t="n"/>
      <c r="O12" s="183" t="n"/>
      <c r="P12" s="184">
        <f>'Oral Engagement'!K9</f>
        <v/>
      </c>
    </row>
    <row r="13" ht="39" customHeight="1" s="138">
      <c r="A13" s="185" t="n">
        <v>6</v>
      </c>
      <c r="B13" s="186" t="inlineStr">
        <is>
          <t>Lena</t>
        </is>
      </c>
      <c r="C13" s="186" t="inlineStr">
        <is>
          <t>Kennedy</t>
        </is>
      </c>
      <c r="D13" s="178">
        <f>IF((IF(G13=5,0.4,0)+IF(H13=5,0.45,0)+IF(L13=5,0.15,0))&gt;0.5,"5",IF(Q35=0,"-",ROUND((IF(AND(NOT(ISBLANK(G13)),G13&lt;&gt;0),G13*(1/R35)*0.4,0)+IF(AND(NOT(ISBLANK(H13)),H13&lt;&gt;0),H13*(1/R35)*0.45,0)+IF(AND(NOT(ISBLANK(L13)),L13&lt;&gt;0),L13*(1/R35)*0.15,0)),0)))</f>
        <v/>
      </c>
      <c r="E13" s="178">
        <f>IF((IF(G13=5,0.4,0)+IF(H13=5,0.45,0)+IF(L13=5,0.15,0))&gt;0.5,"5",IF(Q35=0,"-",ROUND((IF(AND(NOT(ISBLANK(G13)),G13&lt;&gt;0),G13*(1/R35)*0.4,0)+IF(AND(NOT(ISBLANK(H13)),H13&lt;&gt;0),H13*(1/R35)*0.45,0)+IF(AND(NOT(ISBLANK(L13)),L13&lt;&gt;0),L13*(1/R35)*0.15,0)),2)))</f>
        <v/>
      </c>
      <c r="F13" s="159" t="n"/>
      <c r="G13" s="179">
        <f>Test!D12</f>
        <v/>
      </c>
      <c r="H13" s="180">
        <f>IF(COUNTBLANK(T55:X55)=0,IF(COUNTIF(T55:X55,5)/COUNT(T55:X55)&gt;=0.5,5,ROUND(AVERAGE(T55:X55),0)),ROUND(AVERAGE(T55:X55),0))</f>
        <v/>
      </c>
      <c r="I13" s="181">
        <f>Revisions!D12</f>
        <v/>
      </c>
      <c r="J13" s="181">
        <f>Revisions!G12</f>
        <v/>
      </c>
      <c r="K13" s="181">
        <f>'Oral Engagement'!D10</f>
        <v/>
      </c>
      <c r="L13" s="182">
        <f>Presentations!E9</f>
        <v/>
      </c>
      <c r="M13" s="159" t="n"/>
      <c r="N13" s="179" t="n"/>
      <c r="O13" s="183" t="n"/>
      <c r="P13" s="184">
        <f>'Oral Engagement'!K10</f>
        <v/>
      </c>
    </row>
    <row r="14" ht="39" customHeight="1" s="138">
      <c r="A14" s="185" t="n">
        <v>7</v>
      </c>
      <c r="B14" s="186" t="inlineStr">
        <is>
          <t>Felix</t>
        </is>
      </c>
      <c r="C14" s="186" t="inlineStr">
        <is>
          <t>Washington</t>
        </is>
      </c>
      <c r="D14" s="178">
        <f>IF((IF(G14=5,0.4,0)+IF(H14=5,0.45,0)+IF(L14=5,0.15,0))&gt;0.5,"5",IF(Q36=0,"-",ROUND((IF(AND(NOT(ISBLANK(G14)),G14&lt;&gt;0),G14*(1/R36)*0.4,0)+IF(AND(NOT(ISBLANK(H14)),H14&lt;&gt;0),H14*(1/R36)*0.45,0)+IF(AND(NOT(ISBLANK(L14)),L14&lt;&gt;0),L14*(1/R36)*0.15,0)),0)))</f>
        <v/>
      </c>
      <c r="E14" s="178">
        <f>IF((IF(G14=5,0.4,0)+IF(H14=5,0.45,0)+IF(L14=5,0.15,0))&gt;0.5,"5",IF(Q36=0,"-",ROUND((IF(AND(NOT(ISBLANK(G14)),G14&lt;&gt;0),G14*(1/R36)*0.4,0)+IF(AND(NOT(ISBLANK(H14)),H14&lt;&gt;0),H14*(1/R36)*0.45,0)+IF(AND(NOT(ISBLANK(L14)),L14&lt;&gt;0),L14*(1/R36)*0.15,0)),2)))</f>
        <v/>
      </c>
      <c r="F14" s="159" t="n"/>
      <c r="G14" s="179">
        <f>Test!D13</f>
        <v/>
      </c>
      <c r="H14" s="180">
        <f>IF(COUNTBLANK(T56:X56)=0,IF(COUNTIF(T56:X56,5)/COUNT(T56:X56)&gt;=0.5,5,ROUND(AVERAGE(T56:X56),0)),ROUND(AVERAGE(T56:X56),0))</f>
        <v/>
      </c>
      <c r="I14" s="181">
        <f>Revisions!D13</f>
        <v/>
      </c>
      <c r="J14" s="181">
        <f>Revisions!G13</f>
        <v/>
      </c>
      <c r="K14" s="181">
        <f>'Oral Engagement'!D11</f>
        <v/>
      </c>
      <c r="L14" s="182">
        <f>Presentations!E10</f>
        <v/>
      </c>
      <c r="M14" s="159" t="n"/>
      <c r="N14" s="179" t="n"/>
      <c r="O14" s="183" t="n"/>
      <c r="P14" s="184">
        <f>'Oral Engagement'!K11</f>
        <v/>
      </c>
    </row>
    <row r="15" ht="39" customHeight="1" s="138">
      <c r="A15" s="185" t="n">
        <v>8</v>
      </c>
      <c r="B15" s="186" t="inlineStr">
        <is>
          <t>Martin</t>
        </is>
      </c>
      <c r="C15" s="186" t="inlineStr">
        <is>
          <t>Lincoln</t>
        </is>
      </c>
      <c r="D15" s="178">
        <f>IF((IF(G15=5,0.4,0)+IF(H15=5,0.45,0)+IF(L15=5,0.15,0))&gt;0.5,"5",IF(Q37=0,"-",ROUND((IF(AND(NOT(ISBLANK(G15)),G15&lt;&gt;0),G15*(1/R37)*0.4,0)+IF(AND(NOT(ISBLANK(H15)),H15&lt;&gt;0),H15*(1/R37)*0.45,0)+IF(AND(NOT(ISBLANK(L15)),L15&lt;&gt;0),L15*(1/R37)*0.15,0)),0)))</f>
        <v/>
      </c>
      <c r="E15" s="178">
        <f>IF((IF(G15=5,0.4,0)+IF(H15=5,0.45,0)+IF(L15=5,0.15,0))&gt;0.5,"5",IF(Q37=0,"-",ROUND((IF(AND(NOT(ISBLANK(G15)),G15&lt;&gt;0),G15*(1/R37)*0.4,0)+IF(AND(NOT(ISBLANK(H15)),H15&lt;&gt;0),H15*(1/R37)*0.45,0)+IF(AND(NOT(ISBLANK(L15)),L15&lt;&gt;0),L15*(1/R37)*0.15,0)),2)))</f>
        <v/>
      </c>
      <c r="F15" s="159" t="n"/>
      <c r="G15" s="179">
        <f>Test!D14</f>
        <v/>
      </c>
      <c r="H15" s="180">
        <f>IF(COUNTBLANK(T57:X57)=0,IF(COUNTIF(T57:X57,5)/COUNT(T57:X57)&gt;=0.5,5,ROUND(AVERAGE(T57:X57),0)),ROUND(AVERAGE(T57:X57),0))</f>
        <v/>
      </c>
      <c r="I15" s="181">
        <f>Revisions!D14</f>
        <v/>
      </c>
      <c r="J15" s="181">
        <f>Revisions!G14</f>
        <v/>
      </c>
      <c r="K15" s="181">
        <f>'Oral Engagement'!D12</f>
        <v/>
      </c>
      <c r="L15" s="182">
        <f>Presentations!E11</f>
        <v/>
      </c>
      <c r="M15" s="159" t="n"/>
      <c r="N15" s="179" t="n"/>
      <c r="O15" s="183" t="n"/>
      <c r="P15" s="184">
        <f>'Oral Engagement'!K12</f>
        <v/>
      </c>
    </row>
    <row r="16" ht="39" customHeight="1" s="138">
      <c r="A16" s="185" t="n">
        <v>9</v>
      </c>
      <c r="B16" s="186" t="inlineStr">
        <is>
          <t>Papan</t>
        </is>
      </c>
      <c r="C16" s="186" t="inlineStr">
        <is>
          <t>Wilson</t>
        </is>
      </c>
      <c r="D16" s="178">
        <f>IF((IF(G16=5,0.4,0)+IF(H16=5,0.45,0)+IF(L16=5,0.15,0))&gt;0.5,"5",IF(Q38=0,"-",ROUND((IF(AND(NOT(ISBLANK(G16)),G16&lt;&gt;0),G16*(1/R38)*0.4,0)+IF(AND(NOT(ISBLANK(H16)),H16&lt;&gt;0),H16*(1/R38)*0.45,0)+IF(AND(NOT(ISBLANK(L16)),L16&lt;&gt;0),L16*(1/R38)*0.15,0)),0)))</f>
        <v/>
      </c>
      <c r="E16" s="178">
        <f>IF((IF(G16=5,0.4,0)+IF(H16=5,0.45,0)+IF(L16=5,0.15,0))&gt;0.5,"5",IF(Q38=0,"-",ROUND((IF(AND(NOT(ISBLANK(G16)),G16&lt;&gt;0),G16*(1/R38)*0.4,0)+IF(AND(NOT(ISBLANK(H16)),H16&lt;&gt;0),H16*(1/R38)*0.45,0)+IF(AND(NOT(ISBLANK(L16)),L16&lt;&gt;0),L16*(1/R38)*0.15,0)),2)))</f>
        <v/>
      </c>
      <c r="F16" s="159" t="n"/>
      <c r="G16" s="179">
        <f>Test!D15</f>
        <v/>
      </c>
      <c r="H16" s="180">
        <f>IF(COUNTBLANK(T58:X58)=0,IF(COUNTIF(T58:X58,5)/COUNT(T58:X58)&gt;=0.5,5,ROUND(AVERAGE(T58:X58),0)),ROUND(AVERAGE(T58:X58),0))</f>
        <v/>
      </c>
      <c r="I16" s="181">
        <f>Revisions!D15</f>
        <v/>
      </c>
      <c r="J16" s="181">
        <f>Revisions!G15</f>
        <v/>
      </c>
      <c r="K16" s="181">
        <f>'Oral Engagement'!D13</f>
        <v/>
      </c>
      <c r="L16" s="182">
        <f>Presentations!E12</f>
        <v/>
      </c>
      <c r="M16" s="159" t="n"/>
      <c r="N16" s="179" t="n"/>
      <c r="O16" s="183" t="n"/>
      <c r="P16" s="184">
        <f>'Oral Engagement'!K13</f>
        <v/>
      </c>
    </row>
    <row r="17" ht="39" customHeight="1" s="138">
      <c r="A17" s="185" t="n">
        <v>10</v>
      </c>
      <c r="B17" s="186" t="inlineStr">
        <is>
          <t>David</t>
        </is>
      </c>
      <c r="C17" s="186" t="inlineStr">
        <is>
          <t>Roosevelt</t>
        </is>
      </c>
      <c r="D17" s="178">
        <f>IF((IF(G17=5,0.4,0)+IF(H17=5,0.45,0)+IF(L17=5,0.15,0))&gt;0.5,"5",IF(Q39=0,"-",ROUND((IF(AND(NOT(ISBLANK(G17)),G17&lt;&gt;0),G17*(1/R39)*0.4,0)+IF(AND(NOT(ISBLANK(H17)),H17&lt;&gt;0),H17*(1/R39)*0.45,0)+IF(AND(NOT(ISBLANK(L17)),L17&lt;&gt;0),L17*(1/R39)*0.15,0)),0)))</f>
        <v/>
      </c>
      <c r="E17" s="178">
        <f>IF((IF(G17=5,0.4,0)+IF(H17=5,0.45,0)+IF(L17=5,0.15,0))&gt;0.5,"5",IF(Q39=0,"-",ROUND((IF(AND(NOT(ISBLANK(G17)),G17&lt;&gt;0),G17*(1/R39)*0.4,0)+IF(AND(NOT(ISBLANK(H17)),H17&lt;&gt;0),H17*(1/R39)*0.45,0)+IF(AND(NOT(ISBLANK(L17)),L17&lt;&gt;0),L17*(1/R39)*0.15,0)),2)))</f>
        <v/>
      </c>
      <c r="F17" s="159" t="n"/>
      <c r="G17" s="179">
        <f>Test!D16</f>
        <v/>
      </c>
      <c r="H17" s="180">
        <f>IF(COUNTBLANK(T59:X59)=0,IF(COUNTIF(T59:X59,5)/COUNT(T59:X59)&gt;=0.5,5,ROUND(AVERAGE(T59:X59),0)),ROUND(AVERAGE(T59:X59),0))</f>
        <v/>
      </c>
      <c r="I17" s="181">
        <f>Revisions!D16</f>
        <v/>
      </c>
      <c r="J17" s="181">
        <f>Revisions!G16</f>
        <v/>
      </c>
      <c r="K17" s="181">
        <f>'Oral Engagement'!D14</f>
        <v/>
      </c>
      <c r="L17" s="182">
        <f>Presentations!E13</f>
        <v/>
      </c>
      <c r="M17" s="159" t="n"/>
      <c r="N17" s="179" t="n"/>
      <c r="O17" s="183" t="n"/>
      <c r="P17" s="184">
        <f>'Oral Engagement'!K14</f>
        <v/>
      </c>
    </row>
    <row r="18" ht="39" customHeight="1" s="138">
      <c r="A18" s="185" t="n">
        <v>11</v>
      </c>
      <c r="B18" s="186" t="inlineStr">
        <is>
          <t>Patrick</t>
        </is>
      </c>
      <c r="C18" s="186" t="inlineStr">
        <is>
          <t>Truman</t>
        </is>
      </c>
      <c r="D18" s="187">
        <f>IF((IF(G18=5,0.4,0)+IF(H18=5,0.45,0)+IF(L18=5,0.15,0))&gt;0.5,"5",IF(Q40=0,"-",ROUND((IF(AND(NOT(ISBLANK(G18)),G18&lt;&gt;0),G18*(1/R40)*0.4,0)+IF(AND(NOT(ISBLANK(H18)),H18&lt;&gt;0),H18*(1/R40)*0.45,0)+IF(AND(NOT(ISBLANK(L18)),L18&lt;&gt;0),L18*(1/R40)*0.15,0)),0)))</f>
        <v/>
      </c>
      <c r="E18" s="187">
        <f>IF((IF(G18=5,0.4,0)+IF(H18=5,0.45,0)+IF(L18=5,0.15,0))&gt;0.5,"5",IF(Q40=0,"-",ROUND((IF(AND(NOT(ISBLANK(G18)),G18&lt;&gt;0),G18*(1/R40)*0.4,0)+IF(AND(NOT(ISBLANK(H18)),H18&lt;&gt;0),H18*(1/R40)*0.45,0)+IF(AND(NOT(ISBLANK(L18)),L18&lt;&gt;0),L18*(1/R40)*0.15,0)),2)))</f>
        <v/>
      </c>
      <c r="F18" s="159" t="n"/>
      <c r="G18" s="179">
        <f>Test!D17</f>
        <v/>
      </c>
      <c r="H18" s="180">
        <f>IF(COUNTBLANK(T60:X60)=0,IF(COUNTIF(T60:X60,5)/COUNT(T60:X60)&gt;=0.5,5,ROUND(AVERAGE(T60:X60),0)),ROUND(AVERAGE(T60:X60),0))</f>
        <v/>
      </c>
      <c r="I18" s="181">
        <f>Revisions!D17</f>
        <v/>
      </c>
      <c r="J18" s="181">
        <f>Revisions!G17</f>
        <v/>
      </c>
      <c r="K18" s="181">
        <f>'Oral Engagement'!D15</f>
        <v/>
      </c>
      <c r="L18" s="182">
        <f>Presentations!E14</f>
        <v/>
      </c>
      <c r="M18" s="159" t="n"/>
      <c r="N18" s="179" t="n"/>
      <c r="O18" s="183" t="n">
        <v>45401</v>
      </c>
      <c r="P18" s="184">
        <f>'Oral Engagement'!K15</f>
        <v/>
      </c>
    </row>
    <row r="19" ht="39" customHeight="1" s="138">
      <c r="A19" s="185" t="n">
        <v>12</v>
      </c>
      <c r="B19" s="186" t="inlineStr">
        <is>
          <t>Oliver</t>
        </is>
      </c>
      <c r="C19" s="186" t="inlineStr">
        <is>
          <t>Nixon</t>
        </is>
      </c>
      <c r="D19" s="178">
        <f>IF((IF(G19=5,0.4,0)+IF(H19=5,0.45,0)+IF(L19=5,0.15,0))&gt;0.5,"5",IF(Q41=0,"-",ROUND((IF(AND(NOT(ISBLANK(G19)),G19&lt;&gt;0),G19*(1/R41)*0.4,0)+IF(AND(NOT(ISBLANK(H19)),H19&lt;&gt;0),H19*(1/R41)*0.45,0)+IF(AND(NOT(ISBLANK(L19)),L19&lt;&gt;0),L19*(1/R41)*0.15,0)),0)))</f>
        <v/>
      </c>
      <c r="E19" s="178">
        <f>IF((IF(G19=5,0.4,0)+IF(H19=5,0.45,0)+IF(L19=5,0.15,0))&gt;0.5,"5",IF(Q41=0,"-",ROUND((IF(AND(NOT(ISBLANK(G19)),G19&lt;&gt;0),G19*(1/R41)*0.4,0)+IF(AND(NOT(ISBLANK(H19)),H19&lt;&gt;0),H19*(1/R41)*0.45,0)+IF(AND(NOT(ISBLANK(L19)),L19&lt;&gt;0),L19*(1/R41)*0.15,0)),2)))</f>
        <v/>
      </c>
      <c r="F19" s="159" t="n"/>
      <c r="G19" s="179">
        <f>Test!D18</f>
        <v/>
      </c>
      <c r="H19" s="180">
        <f>IF(COUNTBLANK(T61:X61)=0,IF(COUNTIF(T61:X61,5)/COUNT(T61:X61)&gt;=0.5,5,ROUND(AVERAGE(T61:X61),0)),ROUND(AVERAGE(T61:X61),0))</f>
        <v/>
      </c>
      <c r="I19" s="181">
        <f>Revisions!D18</f>
        <v/>
      </c>
      <c r="J19" s="181">
        <f>Revisions!G18</f>
        <v/>
      </c>
      <c r="K19" s="181">
        <f>'Oral Engagement'!D16</f>
        <v/>
      </c>
      <c r="L19" s="182">
        <f>Presentations!E15</f>
        <v/>
      </c>
      <c r="M19" s="159" t="n"/>
      <c r="N19" s="179" t="n"/>
      <c r="O19" s="183" t="n">
        <v>45401</v>
      </c>
      <c r="P19" s="184">
        <f>'Oral Engagement'!K16</f>
        <v/>
      </c>
    </row>
    <row r="20" ht="39" customHeight="1" s="138">
      <c r="A20" s="185" t="n">
        <v>13</v>
      </c>
      <c r="B20" s="186" t="inlineStr">
        <is>
          <t>Marc</t>
        </is>
      </c>
      <c r="C20" s="186" t="inlineStr">
        <is>
          <t>Eisenhower</t>
        </is>
      </c>
      <c r="D20" s="178">
        <f>IF((IF(G20=5,0.4,0)+IF(H20=5,0.45,0)+IF(L20=5,0.15,0))&gt;0.5,"5",IF(Q42=0,"-",ROUND((IF(AND(NOT(ISBLANK(G20)),G20&lt;&gt;0),G20*(1/R42)*0.4,0)+IF(AND(NOT(ISBLANK(H20)),H20&lt;&gt;0),H20*(1/R42)*0.45,0)+IF(AND(NOT(ISBLANK(L20)),L20&lt;&gt;0),L20*(1/R42)*0.15,0)),0)))</f>
        <v/>
      </c>
      <c r="E20" s="178">
        <f>IF((IF(G20=5,0.4,0)+IF(H20=5,0.45,0)+IF(L20=5,0.15,0))&gt;0.5,"5",IF(Q42=0,"-",ROUND((IF(AND(NOT(ISBLANK(G20)),G20&lt;&gt;0),G20*(1/R42)*0.4,0)+IF(AND(NOT(ISBLANK(H20)),H20&lt;&gt;0),H20*(1/R42)*0.45,0)+IF(AND(NOT(ISBLANK(L20)),L20&lt;&gt;0),L20*(1/R42)*0.15,0)),2)))</f>
        <v/>
      </c>
      <c r="F20" s="159" t="n"/>
      <c r="G20" s="179">
        <f>Test!D19</f>
        <v/>
      </c>
      <c r="H20" s="180">
        <f>IF(COUNTBLANK(T62:X62)=0,IF(COUNTIF(T62:X62,5)/COUNT(T62:X62)&gt;=0.5,5,ROUND(AVERAGE(T62:X62),0)),ROUND(AVERAGE(T62:X62),0))</f>
        <v/>
      </c>
      <c r="I20" s="181">
        <f>Revisions!D19</f>
        <v/>
      </c>
      <c r="J20" s="181">
        <f>Revisions!G19</f>
        <v/>
      </c>
      <c r="K20" s="181">
        <f>'Oral Engagement'!D17</f>
        <v/>
      </c>
      <c r="L20" s="182">
        <f>Presentations!E16</f>
        <v/>
      </c>
      <c r="M20" s="159" t="n"/>
      <c r="N20" s="179" t="n"/>
      <c r="O20" s="183" t="n"/>
      <c r="P20" s="184">
        <f>'Oral Engagement'!K17</f>
        <v/>
      </c>
    </row>
    <row r="21" ht="39" customHeight="1" s="138">
      <c r="A21" s="185" t="n">
        <v>14</v>
      </c>
      <c r="B21" s="186" t="inlineStr">
        <is>
          <t>Diego</t>
        </is>
      </c>
      <c r="C21" s="186" t="inlineStr">
        <is>
          <t>Trump</t>
        </is>
      </c>
      <c r="D21" s="178">
        <f>IF((IF(G21=5,0.4,0)+IF(H21=5,0.45,0)+IF(L21=5,0.15,0))&gt;0.5,"5",IF(Q43=0,"-",ROUND((IF(AND(NOT(ISBLANK(G21)),G21&lt;&gt;0),G21*(1/R43)*0.4,0)+IF(AND(NOT(ISBLANK(H21)),H21&lt;&gt;0),H21*(1/R43)*0.45,0)+IF(AND(NOT(ISBLANK(L21)),L21&lt;&gt;0),L21*(1/R43)*0.15,0)),0)))</f>
        <v/>
      </c>
      <c r="E21" s="178">
        <f>IF((IF(G21=5,0.4,0)+IF(H21=5,0.45,0)+IF(L21=5,0.15,0))&gt;0.5,"5",IF(Q43=0,"-",ROUND((IF(AND(NOT(ISBLANK(G21)),G21&lt;&gt;0),G21*(1/R43)*0.4,0)+IF(AND(NOT(ISBLANK(H21)),H21&lt;&gt;0),H21*(1/R43)*0.45,0)+IF(AND(NOT(ISBLANK(L21)),L21&lt;&gt;0),L21*(1/R43)*0.15,0)),2)))</f>
        <v/>
      </c>
      <c r="F21" s="149" t="n"/>
      <c r="G21" s="179">
        <f>Test!D20</f>
        <v/>
      </c>
      <c r="H21" s="180">
        <f>IF(COUNTBLANK(T63:X63)=0,IF(COUNTIF(T63:X63,5)/COUNT(T63:X63)&gt;=0.5,5,ROUND(AVERAGE(T63:X63),0)),ROUND(AVERAGE(T63:X63),0))</f>
        <v/>
      </c>
      <c r="I21" s="181">
        <f>Revisions!D20</f>
        <v/>
      </c>
      <c r="J21" s="181">
        <f>Revisions!G20</f>
        <v/>
      </c>
      <c r="K21" s="181">
        <f>'Oral Engagement'!D18</f>
        <v/>
      </c>
      <c r="L21" s="182">
        <f>Presentations!E17</f>
        <v/>
      </c>
      <c r="M21" s="149" t="n"/>
      <c r="N21" s="179" t="n"/>
      <c r="O21" s="183" t="n"/>
      <c r="P21" s="184">
        <f>'Oral Engagement'!K18</f>
        <v/>
      </c>
    </row>
    <row r="22" ht="39" customHeight="1" s="138">
      <c r="A22" s="185" t="n">
        <v>15</v>
      </c>
      <c r="B22" s="186" t="inlineStr">
        <is>
          <t>Toni</t>
        </is>
      </c>
      <c r="C22" s="186" t="inlineStr">
        <is>
          <t>Johnson</t>
        </is>
      </c>
      <c r="D22" s="178">
        <f>IF((IF(G22=5,0.4,0)+IF(H22=5,0.45,0)+IF(L22=5,0.15,0))&gt;0.5,"5",IF(Q44=0,"-",ROUND((IF(AND(NOT(ISBLANK(G22)),G22&lt;&gt;0),G22*(1/R44)*0.4,0)+IF(AND(NOT(ISBLANK(H22)),H22&lt;&gt;0),H22*(1/R44)*0.45,0)+IF(AND(NOT(ISBLANK(L22)),L22&lt;&gt;0),L22*(1/R44)*0.15,0)),0)))</f>
        <v/>
      </c>
      <c r="E22" s="178">
        <f>IF((IF(G22=5,0.4,0)+IF(H22=5,0.45,0)+IF(L22=5,0.15,0))&gt;0.5,"5",IF(Q44=0,"-",ROUND((IF(AND(NOT(ISBLANK(G22)),G22&lt;&gt;0),G22*(1/R44)*0.4,0)+IF(AND(NOT(ISBLANK(H22)),H22&lt;&gt;0),H22*(1/R44)*0.45,0)+IF(AND(NOT(ISBLANK(L22)),L22&lt;&gt;0),L22*(1/R44)*0.15,0)),2)))</f>
        <v/>
      </c>
      <c r="F22" s="159" t="n"/>
      <c r="G22" s="179">
        <f>Test!D21</f>
        <v/>
      </c>
      <c r="H22" s="180">
        <f>IF(COUNTBLANK(T64:X64)=0,IF(COUNTIF(T64:X64,5)/COUNT(T64:X64)&gt;=0.5,5,ROUND(AVERAGE(T64:X64),0)),ROUND(AVERAGE(T64:X64),0))</f>
        <v/>
      </c>
      <c r="I22" s="181">
        <f>Revisions!D21</f>
        <v/>
      </c>
      <c r="J22" s="181">
        <f>Revisions!G21</f>
        <v/>
      </c>
      <c r="K22" s="181">
        <f>'Oral Engagement'!D19</f>
        <v/>
      </c>
      <c r="L22" s="182">
        <f>Presentations!E18</f>
        <v/>
      </c>
      <c r="M22" s="159" t="n"/>
      <c r="N22" s="179" t="n"/>
      <c r="O22" s="183" t="n"/>
      <c r="P22" s="184">
        <f>'Oral Engagement'!K19</f>
        <v/>
      </c>
    </row>
    <row r="23" ht="39" customHeight="1" s="138">
      <c r="A23" s="188" t="n">
        <v>16</v>
      </c>
      <c r="B23" s="189" t="inlineStr">
        <is>
          <t>Noah</t>
        </is>
      </c>
      <c r="C23" s="189" t="inlineStr">
        <is>
          <t>Adams</t>
        </is>
      </c>
      <c r="D23" s="178">
        <f>IF((IF(G23=5,0.4,0)+IF(H23=5,0.45,0)+IF(L23=5,0.15,0))&gt;0.5,"5",IF(Q45=0,"-",ROUND((IF(AND(NOT(ISBLANK(G23)),G23&lt;&gt;0),G23*(1/R45)*0.4,0)+IF(AND(NOT(ISBLANK(H23)),H23&lt;&gt;0),H23*(1/R45)*0.45,0)+IF(AND(NOT(ISBLANK(L23)),L23&lt;&gt;0),L23*(1/R45)*0.15,0)),0)))</f>
        <v/>
      </c>
      <c r="E23" s="178">
        <f>IF((IF(G23=5,0.4,0)+IF(H23=5,0.45,0)+IF(L23=5,0.15,0))&gt;0.5,"5",IF(Q45=0,"-",ROUND((IF(AND(NOT(ISBLANK(G23)),G23&lt;&gt;0),G23*(1/R45)*0.4,0)+IF(AND(NOT(ISBLANK(H23)),H23&lt;&gt;0),H23*(1/R45)*0.45,0)+IF(AND(NOT(ISBLANK(L23)),L23&lt;&gt;0),L23*(1/R45)*0.15,0)),2)))</f>
        <v/>
      </c>
      <c r="F23" s="159" t="n"/>
      <c r="G23" s="179">
        <f>Test!D22</f>
        <v/>
      </c>
      <c r="H23" s="180">
        <f>IF(COUNTBLANK(T65:X65)=0,IF(COUNTIF(T65:X65,5)/COUNT(T65:X65)&gt;=0.5,5,ROUND(AVERAGE(T65:X65),0)),ROUND(AVERAGE(T65:X65),0))</f>
        <v/>
      </c>
      <c r="I23" s="181">
        <f>Revisions!D22</f>
        <v/>
      </c>
      <c r="J23" s="181">
        <f>Revisions!G22</f>
        <v/>
      </c>
      <c r="K23" s="181">
        <f>'Oral Engagement'!D20</f>
        <v/>
      </c>
      <c r="L23" s="190">
        <f>Presentations!E19</f>
        <v/>
      </c>
      <c r="M23" s="191" t="n"/>
      <c r="N23" s="179" t="n"/>
      <c r="O23" s="192" t="n"/>
      <c r="P23" s="184">
        <f>'Oral Engagement'!K20</f>
        <v/>
      </c>
    </row>
    <row r="24" ht="57.75" customHeight="1" s="138">
      <c r="A24" s="193" t="n"/>
      <c r="B24" s="194" t="n"/>
      <c r="C24" s="194" t="n"/>
      <c r="D24" s="195" t="inlineStr">
        <is>
          <t>„MARK“ is negative when more than 50% of the (in this case 3: Test, Engagement, Presentation) parts that make up the mark is negative</t>
        </is>
      </c>
      <c r="E24" s="140" t="n"/>
      <c r="F24" s="140" t="n"/>
      <c r="G24" s="140" t="n"/>
      <c r="H24" s="140" t="n"/>
      <c r="I24" s="140" t="n"/>
      <c r="J24" s="140" t="n"/>
      <c r="K24" s="140" t="n"/>
      <c r="L24" s="140" t="n"/>
      <c r="M24" s="140" t="n"/>
      <c r="N24" s="140" t="n"/>
      <c r="O24" s="196" t="n"/>
      <c r="P24" s="197" t="n"/>
    </row>
    <row r="25" ht="39" customHeight="1" s="138">
      <c r="A25" s="193" t="n"/>
      <c r="B25" s="194" t="n"/>
      <c r="C25" s="194" t="n"/>
      <c r="D25" s="195" t="inlineStr">
        <is>
          <t>„engagement“ is negative when more than 50% of the parts that make up the „ engagement“ is negative</t>
        </is>
      </c>
      <c r="E25" s="140" t="n"/>
      <c r="F25" s="140" t="n"/>
      <c r="G25" s="140" t="n"/>
      <c r="H25" s="140" t="n"/>
      <c r="I25" s="140" t="n"/>
      <c r="J25" s="140" t="n"/>
      <c r="K25" s="140" t="n"/>
      <c r="L25" s="140" t="n"/>
      <c r="M25" s="140" t="n"/>
      <c r="N25" s="140" t="n"/>
      <c r="O25" s="196" t="n"/>
      <c r="P25" s="197" t="n"/>
    </row>
    <row r="26" ht="62.25" customHeight="1" s="138">
      <c r="A26" s="193" t="n"/>
      <c r="B26" s="194" t="n"/>
      <c r="C26" s="194" t="n"/>
      <c r="D26" s="198" t="n"/>
      <c r="E26" s="199" t="n"/>
      <c r="F26" s="199" t="n"/>
      <c r="G26" s="199" t="n"/>
      <c r="H26" s="199" t="n"/>
      <c r="I26" s="199" t="n"/>
      <c r="J26" s="199" t="n"/>
      <c r="K26" s="199" t="n"/>
      <c r="L26" s="199" t="n"/>
      <c r="M26" s="199" t="n"/>
      <c r="N26" s="199" t="n"/>
      <c r="O26" s="196" t="n"/>
      <c r="P26" s="197" t="n"/>
    </row>
    <row r="28" ht="76.5" customHeight="1" s="138">
      <c r="Q28" s="200" t="inlineStr">
        <is>
          <t>Calculations for Marks SS</t>
        </is>
      </c>
      <c r="R28" s="201" t="n"/>
    </row>
    <row r="29" ht="34.5" customHeight="1" s="138">
      <c r="Q29" s="202" t="inlineStr">
        <is>
          <t>Summe</t>
        </is>
      </c>
      <c r="R29" s="202" t="inlineStr">
        <is>
          <t>Gewichtung</t>
        </is>
      </c>
    </row>
    <row r="30" ht="34.5" customHeight="1" s="138">
      <c r="Q30" s="203">
        <f>SUM(IF(NOT(ISBLANK(G8)),G8,0),IF(NOT(ISBLANK(H8)),H8,0),IF(NOT(ISBLANK(L8)),L8,0))</f>
        <v/>
      </c>
      <c r="R30" s="203">
        <f>SUM(IF(AND(NOT(ISBLANK(G8)),G8&lt;&gt;0),0.4,0),IF(AND(NOT(ISBLANK(H8)),H8&lt;&gt;0),0.45,0),IF(AND(NOT(ISBLANK(L8)),L8&lt;&gt;0),0.15,0))</f>
        <v/>
      </c>
    </row>
    <row r="31" ht="34.5" customHeight="1" s="138">
      <c r="Q31" s="203">
        <f>SUM(IF(NOT(ISBLANK(G9)),G9,0),IF(NOT(ISBLANK(H9)),H9,0),IF(NOT(ISBLANK(L9)),L9,0))</f>
        <v/>
      </c>
      <c r="R31" s="203">
        <f>SUM(IF(AND(NOT(ISBLANK(G9)),G9&lt;&gt;0),0.4,0),IF(AND(NOT(ISBLANK(H9)),H9&lt;&gt;0),0.45,0),IF(AND(NOT(ISBLANK(L9)),L9&lt;&gt;0),0.15,0))</f>
        <v/>
      </c>
    </row>
    <row r="32" ht="34.5" customHeight="1" s="138">
      <c r="Q32" s="203">
        <f>SUM(IF(NOT(ISBLANK(G10)),G10,0),IF(NOT(ISBLANK(H10)),H10,0),IF(NOT(ISBLANK(L10)),L10,0))</f>
        <v/>
      </c>
      <c r="R32" s="203">
        <f>SUM(IF(AND(NOT(ISBLANK(G10)),G10&lt;&gt;0),0.4,0),IF(AND(NOT(ISBLANK(H10)),H10&lt;&gt;0),0.45,0),IF(AND(NOT(ISBLANK(L10)),L10&lt;&gt;0),0.15,0))</f>
        <v/>
      </c>
    </row>
    <row r="33" ht="34.5" customHeight="1" s="138">
      <c r="Q33" s="203">
        <f>SUM(IF(NOT(ISBLANK(G11)),G11,0),IF(NOT(ISBLANK(H11)),H11,0),IF(NOT(ISBLANK(L11)),L11,0))</f>
        <v/>
      </c>
      <c r="R33" s="203">
        <f>SUM(IF(AND(NOT(ISBLANK(G11)),G11&lt;&gt;0),0.4,0),IF(AND(NOT(ISBLANK(H11)),H11&lt;&gt;0),0.45,0),IF(AND(NOT(ISBLANK(L11)),L11&lt;&gt;0),0.15,0))</f>
        <v/>
      </c>
    </row>
    <row r="34" ht="34.5" customHeight="1" s="138">
      <c r="Q34" s="203">
        <f>SUM(IF(NOT(ISBLANK(G12)),G12,0),IF(NOT(ISBLANK(H12)),H12,0),IF(NOT(ISBLANK(L12)),L12,0))</f>
        <v/>
      </c>
      <c r="R34" s="203">
        <f>SUM(IF(AND(NOT(ISBLANK(G12)),G12&lt;&gt;0),0.4,0),IF(AND(NOT(ISBLANK(H12)),H12&lt;&gt;0),0.45,0),IF(AND(NOT(ISBLANK(L12)),L12&lt;&gt;0),0.15,0))</f>
        <v/>
      </c>
    </row>
    <row r="35" ht="34.5" customHeight="1" s="138">
      <c r="Q35" s="203">
        <f>SUM(IF(NOT(ISBLANK(G13)),G13,0),IF(NOT(ISBLANK(H13)),H13,0),IF(NOT(ISBLANK(L13)),L13,0))</f>
        <v/>
      </c>
      <c r="R35" s="203">
        <f>SUM(IF(AND(NOT(ISBLANK(G13)),G13&lt;&gt;0),0.4,0),IF(AND(NOT(ISBLANK(H13)),H13&lt;&gt;0),0.45,0),IF(AND(NOT(ISBLANK(L13)),L13&lt;&gt;0),0.15,0))</f>
        <v/>
      </c>
    </row>
    <row r="36" ht="34.5" customHeight="1" s="138">
      <c r="Q36" s="203">
        <f>SUM(IF(NOT(ISBLANK(G14)),G14,0),IF(NOT(ISBLANK(H14)),H14,0),IF(NOT(ISBLANK(L14)),L14,0))</f>
        <v/>
      </c>
      <c r="R36" s="203">
        <f>SUM(IF(AND(NOT(ISBLANK(G14)),G14&lt;&gt;0),0.4,0),IF(AND(NOT(ISBLANK(H14)),H14&lt;&gt;0),0.45,0),IF(AND(NOT(ISBLANK(L14)),L14&lt;&gt;0),0.15,0))</f>
        <v/>
      </c>
    </row>
    <row r="37" ht="34.5" customHeight="1" s="138">
      <c r="Q37" s="203">
        <f>SUM(IF(NOT(ISBLANK(G15)),G15,0),IF(NOT(ISBLANK(H15)),H15,0),IF(NOT(ISBLANK(L15)),L15,0))</f>
        <v/>
      </c>
      <c r="R37" s="203">
        <f>SUM(IF(AND(NOT(ISBLANK(G15)),G15&lt;&gt;0),0.4,0),IF(AND(NOT(ISBLANK(H15)),H15&lt;&gt;0),0.45,0),IF(AND(NOT(ISBLANK(L15)),L15&lt;&gt;0),0.15,0))</f>
        <v/>
      </c>
    </row>
    <row r="38" ht="34.5" customHeight="1" s="138">
      <c r="Q38" s="203">
        <f>SUM(IF(NOT(ISBLANK(G16)),G16,0),IF(NOT(ISBLANK(H16)),H16,0),IF(NOT(ISBLANK(L16)),L16,0))</f>
        <v/>
      </c>
      <c r="R38" s="203">
        <f>SUM(IF(AND(NOT(ISBLANK(G16)),G16&lt;&gt;0),0.4,0),IF(AND(NOT(ISBLANK(H16)),H16&lt;&gt;0),0.45,0),IF(AND(NOT(ISBLANK(L16)),L16&lt;&gt;0),0.15,0))</f>
        <v/>
      </c>
    </row>
    <row r="39" ht="34.5" customHeight="1" s="138">
      <c r="Q39" s="203">
        <f>SUM(IF(NOT(ISBLANK(G17)),G17,0),IF(NOT(ISBLANK(H17)),H17,0),IF(NOT(ISBLANK(L17)),L17,0))</f>
        <v/>
      </c>
      <c r="R39" s="203">
        <f>SUM(IF(AND(NOT(ISBLANK(G17)),G17&lt;&gt;0),0.4,0),IF(AND(NOT(ISBLANK(H17)),H17&lt;&gt;0),0.45,0),IF(AND(NOT(ISBLANK(L17)),L17&lt;&gt;0),0.15,0))</f>
        <v/>
      </c>
    </row>
    <row r="40" ht="34.5" customHeight="1" s="138">
      <c r="Q40" s="203">
        <f>SUM(IF(NOT(ISBLANK(G18)),G18,0),IF(NOT(ISBLANK(H18)),H18,0),IF(NOT(ISBLANK(L18)),L18,0))</f>
        <v/>
      </c>
      <c r="R40" s="203">
        <f>SUM(IF(AND(NOT(ISBLANK(G18)),G18&lt;&gt;0),0.4,0),IF(AND(NOT(ISBLANK(H18)),H18&lt;&gt;0),0.45,0),IF(AND(NOT(ISBLANK(L18)),L18&lt;&gt;0),0.15,0))</f>
        <v/>
      </c>
    </row>
    <row r="41" ht="34.5" customHeight="1" s="138">
      <c r="Q41" s="203">
        <f>SUM(IF(NOT(ISBLANK(G19)),G19,0),IF(NOT(ISBLANK(H19)),H19,0),IF(NOT(ISBLANK(L19)),L19,0))</f>
        <v/>
      </c>
      <c r="R41" s="203">
        <f>SUM(IF(AND(NOT(ISBLANK(G19)),G19&lt;&gt;0),0.4,0),IF(AND(NOT(ISBLANK(H19)),H19&lt;&gt;0),0.45,0),IF(AND(NOT(ISBLANK(L19)),L19&lt;&gt;0),0.15,0))</f>
        <v/>
      </c>
    </row>
    <row r="42" ht="34.5" customHeight="1" s="138">
      <c r="Q42" s="203">
        <f>SUM(IF(NOT(ISBLANK(G20)),G20,0),IF(NOT(ISBLANK(H20)),H20,0),IF(NOT(ISBLANK(L20)),L20,0))</f>
        <v/>
      </c>
      <c r="R42" s="203">
        <f>SUM(IF(AND(NOT(ISBLANK(G20)),G20&lt;&gt;0),0.4,0),IF(AND(NOT(ISBLANK(H20)),H20&lt;&gt;0),0.45,0),IF(AND(NOT(ISBLANK(L20)),L20&lt;&gt;0),0.15,0))</f>
        <v/>
      </c>
    </row>
    <row r="43" ht="34.5" customHeight="1" s="138">
      <c r="Q43" s="203">
        <f>SUM(IF(NOT(ISBLANK(G21)),G21,0),IF(NOT(ISBLANK(H21)),H21,0),IF(NOT(ISBLANK(L21)),L21,0))</f>
        <v/>
      </c>
      <c r="R43" s="203">
        <f>SUM(IF(AND(NOT(ISBLANK(G21)),G21&lt;&gt;0),0.4,0),IF(AND(NOT(ISBLANK(H21)),H21&lt;&gt;0),0.45,0),IF(AND(NOT(ISBLANK(L21)),L21&lt;&gt;0),0.15,0))</f>
        <v/>
      </c>
    </row>
    <row r="44" ht="34.5" customHeight="1" s="138">
      <c r="Q44" s="203">
        <f>SUM(IF(NOT(ISBLANK(G22)),G22,0),IF(NOT(ISBLANK(H22)),H22,0),IF(NOT(ISBLANK(L22)),L22,0))</f>
        <v/>
      </c>
      <c r="R44" s="203">
        <f>SUM(IF(AND(NOT(ISBLANK(G22)),G22&lt;&gt;0),0.4,0),IF(AND(NOT(ISBLANK(H22)),H22&lt;&gt;0),0.45,0),IF(AND(NOT(ISBLANK(L22)),L22&lt;&gt;0),0.15,0))</f>
        <v/>
      </c>
    </row>
    <row r="45" ht="34.5" customHeight="1" s="138">
      <c r="Q45" s="203">
        <f>SUM(IF(NOT(ISBLANK(G23)),G23,0),IF(NOT(ISBLANK(H23)),H23,0),IF(NOT(ISBLANK(L23)),L23,0))</f>
        <v/>
      </c>
      <c r="R45" s="203">
        <f>SUM(IF(AND(NOT(ISBLANK(G23)),G23&lt;&gt;0),0.4,0),IF(AND(NOT(ISBLANK(H23)),H23&lt;&gt;0),0.45,0),IF(AND(NOT(ISBLANK(L23)),L23&lt;&gt;0),0.15,0))</f>
        <v/>
      </c>
    </row>
    <row r="47" ht="35.25" customHeight="1" s="138">
      <c r="S47" s="204" t="inlineStr">
        <is>
          <t>Auxiliary Table for Marks SS Engagement
Conversion of +, ~, -</t>
        </is>
      </c>
    </row>
    <row r="48" ht="35.25" customHeight="1" s="138">
      <c r="S48" s="171" t="n"/>
      <c r="T48" s="171" t="n"/>
      <c r="U48" s="171" t="n"/>
      <c r="V48" s="171" t="n"/>
      <c r="W48" s="171" t="n"/>
      <c r="X48" s="171" t="n"/>
    </row>
    <row r="49" ht="35.25" customHeight="1" s="138">
      <c r="S49" s="202" t="inlineStr">
        <is>
          <t>Revision 1</t>
        </is>
      </c>
      <c r="T49" s="201" t="n"/>
      <c r="U49" s="202" t="inlineStr">
        <is>
          <t>Revision 2</t>
        </is>
      </c>
      <c r="V49" s="201" t="n"/>
      <c r="W49" s="202" t="inlineStr">
        <is>
          <t>Oral Eng.</t>
        </is>
      </c>
      <c r="X49" s="201" t="n"/>
    </row>
    <row r="50" ht="35.25" customHeight="1" s="138">
      <c r="S50" s="202">
        <f>I8</f>
        <v/>
      </c>
      <c r="T50" s="203">
        <f>IF((S50="+"),1,IF(S50="~",3,IF(S50="-",5,"")))</f>
        <v/>
      </c>
      <c r="U50" s="202">
        <f>J8</f>
        <v/>
      </c>
      <c r="V50" s="202">
        <f>IF((U50="+"),1,IF(U50="~",3,IF(U50="-",5,"")))</f>
        <v/>
      </c>
      <c r="W50" s="202">
        <f>K8</f>
        <v/>
      </c>
      <c r="X50" s="203">
        <f>IF((W50="+"),1,IF(W50="~",3,IF(W50="-",5,"")))</f>
        <v/>
      </c>
    </row>
    <row r="51" ht="35.25" customHeight="1" s="138">
      <c r="S51" s="202">
        <f>I9</f>
        <v/>
      </c>
      <c r="T51" s="203">
        <f>IF((S51="+"),1,IF(S51="~",3,IF(S51="-",5,"")))</f>
        <v/>
      </c>
      <c r="U51" s="202">
        <f>J9</f>
        <v/>
      </c>
      <c r="V51" s="203">
        <f>IF((U51="+"),1,IF(U51="~",3,IF(U51="-",5,"")))</f>
        <v/>
      </c>
      <c r="W51" s="202">
        <f>K9</f>
        <v/>
      </c>
      <c r="X51" s="203">
        <f>IF((W51="+"),1,IF(W51="~",3,IF(W51="-",5,"")))</f>
        <v/>
      </c>
    </row>
    <row r="52" ht="35.25" customHeight="1" s="138">
      <c r="S52" s="202">
        <f>I10</f>
        <v/>
      </c>
      <c r="T52" s="203">
        <f>IF((S52="+"),1,IF(S52="~",3,IF(S52="-",5,"")))</f>
        <v/>
      </c>
      <c r="U52" s="202">
        <f>J10</f>
        <v/>
      </c>
      <c r="V52" s="203">
        <f>IF((U52="+"),1,IF(U52="~",3,IF(U52="-",5,"")))</f>
        <v/>
      </c>
      <c r="W52" s="202">
        <f>K10</f>
        <v/>
      </c>
      <c r="X52" s="203">
        <f>IF((W52="+"),1,IF(W52="~",3,IF(W52="-",5,"")))</f>
        <v/>
      </c>
    </row>
    <row r="53" ht="35.25" customHeight="1" s="138">
      <c r="S53" s="202">
        <f>I11</f>
        <v/>
      </c>
      <c r="T53" s="203">
        <f>IF((S53="+"),1,IF(S53="~",3,IF(S53="-",5,"")))</f>
        <v/>
      </c>
      <c r="U53" s="202">
        <f>J11</f>
        <v/>
      </c>
      <c r="V53" s="203">
        <f>IF((U53="+"),1,IF(U53="~",3,IF(U53="-",5,"")))</f>
        <v/>
      </c>
      <c r="W53" s="202">
        <f>K11</f>
        <v/>
      </c>
      <c r="X53" s="203">
        <f>IF((W53="+"),1,IF(W53="~",3,IF(W53="-",5,"")))</f>
        <v/>
      </c>
    </row>
    <row r="54" ht="35.25" customHeight="1" s="138">
      <c r="S54" s="202">
        <f>I12</f>
        <v/>
      </c>
      <c r="T54" s="203">
        <f>IF((S54="+"),1,IF(S54="~",3,IF(S54="-",5,"")))</f>
        <v/>
      </c>
      <c r="U54" s="202">
        <f>J12</f>
        <v/>
      </c>
      <c r="V54" s="203">
        <f>IF((U54="+"),1,IF(U54="~",3,IF(U54="-",5,"")))</f>
        <v/>
      </c>
      <c r="W54" s="202">
        <f>K12</f>
        <v/>
      </c>
      <c r="X54" s="203">
        <f>IF((W54="+"),1,IF(W54="~",3,IF(W54="-",5,"")))</f>
        <v/>
      </c>
    </row>
    <row r="55" ht="35.25" customHeight="1" s="138">
      <c r="S55" s="202">
        <f>I13</f>
        <v/>
      </c>
      <c r="T55" s="203">
        <f>IF((S55="+"),1,IF(S55="~",3,IF(S55="-",5,"")))</f>
        <v/>
      </c>
      <c r="U55" s="202">
        <f>J13</f>
        <v/>
      </c>
      <c r="V55" s="203">
        <f>IF((U55="+"),1,IF(U55="~",3,IF(U55="-",5,"")))</f>
        <v/>
      </c>
      <c r="W55" s="202">
        <f>K13</f>
        <v/>
      </c>
      <c r="X55" s="203">
        <f>IF((W55="+"),1,IF(W55="~",3,IF(W55="-",5,"")))</f>
        <v/>
      </c>
    </row>
    <row r="56" ht="35.25" customHeight="1" s="138">
      <c r="S56" s="202">
        <f>I14</f>
        <v/>
      </c>
      <c r="T56" s="203">
        <f>IF((S56="+"),1,IF(S56="~",3,IF(S56="-",5,"")))</f>
        <v/>
      </c>
      <c r="U56" s="202">
        <f>J14</f>
        <v/>
      </c>
      <c r="V56" s="203">
        <f>IF((U56="+"),1,IF(U56="~",3,IF(U56="-",5,"")))</f>
        <v/>
      </c>
      <c r="W56" s="202">
        <f>K14</f>
        <v/>
      </c>
      <c r="X56" s="203">
        <f>IF((W56="+"),1,IF(W56="~",3,IF(W56="-",5,"")))</f>
        <v/>
      </c>
    </row>
    <row r="57" ht="35.25" customHeight="1" s="138">
      <c r="S57" s="202">
        <f>I15</f>
        <v/>
      </c>
      <c r="T57" s="203">
        <f>IF((S57="+"),1,IF(S57="~",3,IF(S57="-",5,"")))</f>
        <v/>
      </c>
      <c r="U57" s="202">
        <f>J15</f>
        <v/>
      </c>
      <c r="V57" s="203">
        <f>IF((U57="+"),1,IF(U57="~",3,IF(U57="-",5,"")))</f>
        <v/>
      </c>
      <c r="W57" s="202">
        <f>K15</f>
        <v/>
      </c>
      <c r="X57" s="203">
        <f>IF((W57="+"),1,IF(W57="~",3,IF(W57="-",5,"")))</f>
        <v/>
      </c>
    </row>
    <row r="58" ht="35.25" customHeight="1" s="138">
      <c r="S58" s="202">
        <f>I16</f>
        <v/>
      </c>
      <c r="T58" s="203">
        <f>IF((S58="+"),1,IF(S58="~",3,IF(S58="-",5,"")))</f>
        <v/>
      </c>
      <c r="U58" s="202">
        <f>J16</f>
        <v/>
      </c>
      <c r="V58" s="203">
        <f>IF((U58="+"),1,IF(U58="~",3,IF(U58="-",5,"")))</f>
        <v/>
      </c>
      <c r="W58" s="202">
        <f>K16</f>
        <v/>
      </c>
      <c r="X58" s="203">
        <f>IF((W58="+"),1,IF(W58="~",3,IF(W58="-",5,"")))</f>
        <v/>
      </c>
    </row>
    <row r="59" ht="35.25" customHeight="1" s="138">
      <c r="S59" s="202">
        <f>I17</f>
        <v/>
      </c>
      <c r="T59" s="203">
        <f>IF((S59="+"),1,IF(S59="~",3,IF(S59="-",5,"")))</f>
        <v/>
      </c>
      <c r="U59" s="202">
        <f>J17</f>
        <v/>
      </c>
      <c r="V59" s="203">
        <f>IF((U59="+"),1,IF(U59="~",3,IF(U59="-",5,"")))</f>
        <v/>
      </c>
      <c r="W59" s="202">
        <f>K17</f>
        <v/>
      </c>
      <c r="X59" s="203">
        <f>IF((W59="+"),1,IF(W59="~",3,IF(W59="-",5,"")))</f>
        <v/>
      </c>
    </row>
    <row r="60" ht="35.25" customHeight="1" s="138">
      <c r="S60" s="202">
        <f>I18</f>
        <v/>
      </c>
      <c r="T60" s="203">
        <f>IF((S60="+"),1,IF(S60="~",3,IF(S60="-",5,"")))</f>
        <v/>
      </c>
      <c r="U60" s="202">
        <f>J18</f>
        <v/>
      </c>
      <c r="V60" s="203">
        <f>IF((U60="+"),1,IF(U60="~",3,IF(U60="-",5,"")))</f>
        <v/>
      </c>
      <c r="W60" s="202">
        <f>K18</f>
        <v/>
      </c>
      <c r="X60" s="203">
        <f>IF((W60="+"),1,IF(W60="~",3,IF(W60="-",5,"")))</f>
        <v/>
      </c>
    </row>
    <row r="61" ht="35.25" customHeight="1" s="138">
      <c r="S61" s="202">
        <f>I19</f>
        <v/>
      </c>
      <c r="T61" s="203">
        <f>IF((S61="+"),1,IF(S61="~",3,IF(S61="-",5,"")))</f>
        <v/>
      </c>
      <c r="U61" s="202">
        <f>J19</f>
        <v/>
      </c>
      <c r="V61" s="203">
        <f>IF((U61="+"),1,IF(U61="~",3,IF(U61="-",5,"")))</f>
        <v/>
      </c>
      <c r="W61" s="202">
        <f>K19</f>
        <v/>
      </c>
      <c r="X61" s="203">
        <f>IF((W61="+"),1,IF(W61="~",3,IF(W61="-",5,"")))</f>
        <v/>
      </c>
    </row>
    <row r="62" ht="35.25" customHeight="1" s="138">
      <c r="S62" s="202">
        <f>I20</f>
        <v/>
      </c>
      <c r="T62" s="203">
        <f>IF((S62="+"),1,IF(S62="~",3,IF(S62="-",5,"")))</f>
        <v/>
      </c>
      <c r="U62" s="202">
        <f>J20</f>
        <v/>
      </c>
      <c r="V62" s="203">
        <f>IF((U62="+"),1,IF(U62="~",3,IF(U62="-",5,"")))</f>
        <v/>
      </c>
      <c r="W62" s="202">
        <f>K20</f>
        <v/>
      </c>
      <c r="X62" s="203">
        <f>IF((W62="+"),1,IF(W62="~",3,IF(W62="-",5,"")))</f>
        <v/>
      </c>
    </row>
    <row r="63" ht="35.25" customHeight="1" s="138">
      <c r="S63" s="202">
        <f>I21</f>
        <v/>
      </c>
      <c r="T63" s="203">
        <f>IF((S63="+"),1,IF(S63="~",3,IF(S63="-",5,"")))</f>
        <v/>
      </c>
      <c r="U63" s="202">
        <f>J21</f>
        <v/>
      </c>
      <c r="V63" s="203">
        <f>IF((U63="+"),1,IF(U63="~",3,IF(U63="-",5,"")))</f>
        <v/>
      </c>
      <c r="W63" s="202">
        <f>K21</f>
        <v/>
      </c>
      <c r="X63" s="203">
        <f>IF((W63="+"),1,IF(W63="~",3,IF(W63="-",5,"")))</f>
        <v/>
      </c>
    </row>
    <row r="64" ht="35.25" customHeight="1" s="138">
      <c r="S64" s="202">
        <f>I22</f>
        <v/>
      </c>
      <c r="T64" s="203">
        <f>IF((S64="+"),1,IF(S64="~",3,IF(S64="-",5,"")))</f>
        <v/>
      </c>
      <c r="U64" s="202">
        <f>J22</f>
        <v/>
      </c>
      <c r="V64" s="203">
        <f>IF((U64="+"),1,IF(U64="~",3,IF(U64="-",5,"")))</f>
        <v/>
      </c>
      <c r="W64" s="202">
        <f>K22</f>
        <v/>
      </c>
      <c r="X64" s="203">
        <f>IF((W64="+"),1,IF(W64="~",3,IF(W64="-",5,"")))</f>
        <v/>
      </c>
    </row>
    <row r="65" ht="35.25" customHeight="1" s="138">
      <c r="S65" s="202">
        <f>I23</f>
        <v/>
      </c>
      <c r="T65" s="203">
        <f>IF((S65="+"),1,IF(S65="~",3,IF(S65="-",5,"")))</f>
        <v/>
      </c>
      <c r="U65" s="202">
        <f>J23</f>
        <v/>
      </c>
      <c r="V65" s="203">
        <f>IF((U65="+"),1,IF(U65="~",3,IF(U65="-",5,"")))</f>
        <v/>
      </c>
      <c r="W65" s="202">
        <f>K23</f>
        <v/>
      </c>
      <c r="X65" s="203">
        <f>IF((W65="+"),1,IF(W65="~",3,IF(W65="-",5,"")))</f>
        <v/>
      </c>
    </row>
    <row r="67" ht="42.75" customHeight="1" s="138"/>
    <row r="68" ht="34.5" customHeight="1" s="138"/>
    <row r="69" ht="34.5" customHeight="1" s="138"/>
    <row r="70" ht="34.5" customHeight="1" s="138"/>
    <row r="71" ht="34.5" customHeight="1" s="138"/>
    <row r="72" ht="34.5" customHeight="1" s="138"/>
    <row r="73" ht="34.5" customHeight="1" s="138"/>
    <row r="74" ht="34.5" customHeight="1" s="138"/>
    <row r="75" ht="34.5" customHeight="1" s="138"/>
    <row r="76" ht="34.5" customHeight="1" s="138"/>
    <row r="77" ht="34.5" customHeight="1" s="138"/>
    <row r="78" ht="34.5" customHeight="1" s="138"/>
    <row r="79" ht="34.5" customHeight="1" s="138"/>
    <row r="80" ht="34.5" customHeight="1" s="138"/>
    <row r="81" ht="34.5" customHeight="1" s="138"/>
    <row r="82" ht="34.5" customHeight="1" s="138"/>
    <row r="83" ht="34.5" customHeight="1" s="138"/>
    <row r="84" ht="34.5" customHeight="1" s="138"/>
    <row r="85" ht="34.5" customHeight="1" s="138"/>
    <row r="86" ht="34.5" customHeight="1" s="138"/>
  </sheetData>
  <mergeCells count="18">
    <mergeCell ref="A2:O2"/>
    <mergeCell ref="A3:L3"/>
    <mergeCell ref="A4:B4"/>
    <mergeCell ref="H4:K4"/>
    <mergeCell ref="D5:D7"/>
    <mergeCell ref="E5:E7"/>
    <mergeCell ref="H5:K5"/>
    <mergeCell ref="N5:N7"/>
    <mergeCell ref="O5:O7"/>
    <mergeCell ref="P5:P7"/>
    <mergeCell ref="D24:N24"/>
    <mergeCell ref="D25:N25"/>
    <mergeCell ref="D26:N26"/>
    <mergeCell ref="Q28:R28"/>
    <mergeCell ref="S47:X48"/>
    <mergeCell ref="S49:T49"/>
    <mergeCell ref="U49:V49"/>
    <mergeCell ref="W49:X49"/>
  </mergeCells>
  <conditionalFormatting sqref="D5">
    <cfRule type="cellIs" rank="0" priority="2" equalAverage="0" operator="equal" aboveAverage="0" dxfId="0" text="" percent="0" bottom="0">
      <formula>5</formula>
    </cfRule>
    <cfRule type="cellIs" rank="0" priority="3" equalAverage="0" operator="equal" aboveAverage="0" dxfId="0" text="" percent="0" bottom="0">
      <formula>1</formula>
    </cfRule>
    <cfRule type="cellIs" rank="0" priority="4" equalAverage="0" operator="equal" aboveAverage="0" dxfId="0" text="" percent="0" bottom="0">
      <formula>4</formula>
    </cfRule>
  </conditionalFormatting>
  <conditionalFormatting sqref="D8:D26">
    <cfRule type="cellIs" rank="0" priority="5" equalAverage="0" operator="between" aboveAverage="0" dxfId="0" text="" percent="0" bottom="0">
      <formula>4</formula>
      <formula>4.99</formula>
    </cfRule>
    <cfRule type="cellIs" rank="0" priority="6" equalAverage="0" operator="equal" aboveAverage="0" dxfId="0" text="" percent="0" bottom="0">
      <formula>"5"</formula>
    </cfRule>
  </conditionalFormatting>
  <conditionalFormatting sqref="G8:H23 L8:L23">
    <cfRule type="cellIs" rank="0" priority="7" equalAverage="0" operator="equal" aboveAverage="0" dxfId="0" text="" percent="0" bottom="0">
      <formula>5</formula>
    </cfRule>
  </conditionalFormatting>
  <conditionalFormatting sqref="I8:K23">
    <cfRule type="cellIs" rank="0" priority="8" equalAverage="0" operator="equal" aboveAverage="0" dxfId="0" text="" percent="0" bottom="0">
      <formula>"~"</formula>
    </cfRule>
  </conditionalFormatting>
  <conditionalFormatting sqref="P8:P26">
    <cfRule type="cellIs" rank="0" priority="9" equalAverage="0" operator="equal" aboveAverage="0" dxfId="0" text="" percent="0" bottom="0">
      <formula>"Attendance below 50%"</formula>
    </cfRule>
  </conditionalFormatting>
  <printOptions horizontalCentered="0" verticalCentered="0" headings="0" gridLines="0" gridLinesSet="1"/>
  <pageMargins left="0.5" right="0.5" top="0.75" bottom="0.75" header="0.511811023622047" footer="0.277777777777778"/>
  <pageSetup orientation="portrait" paperSize="1" scale="72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640625" defaultRowHeight="12.75" zeroHeight="0" outlineLevelRow="0"/>
  <sheetData>
    <row r="1" ht="12.75" customHeight="1" s="138">
      <c r="A1" s="137" t="inlineStr">
        <is>
          <t>Subject</t>
        </is>
      </c>
    </row>
    <row r="2" ht="12.75" customHeight="1" s="138">
      <c r="A2" s="137" t="inlineStr">
        <is>
          <t>English</t>
        </is>
      </c>
    </row>
    <row r="3" ht="12.75" customHeight="1" s="138">
      <c r="A3" s="137" t="inlineStr">
        <is>
          <t>Math</t>
        </is>
      </c>
    </row>
    <row r="4" ht="12.75" customHeight="1" s="138">
      <c r="A4" s="137" t="inlineStr">
        <is>
          <t>Science</t>
        </is>
      </c>
    </row>
    <row r="5" ht="24" customHeight="1" s="138">
      <c r="A5" s="137" t="inlineStr">
        <is>
          <t>Social Science</t>
        </is>
      </c>
    </row>
    <row r="6" ht="12.75" customHeight="1" s="138">
      <c r="A6" s="137" t="inlineStr">
        <is>
          <t>German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1.640625" defaultRowHeight="12.75" zeroHeight="0" outlineLevelRow="0"/>
  <sheetData>
    <row r="1" ht="12.75" customHeight="1" s="138">
      <c r="A1" s="137" t="inlineStr">
        <is>
          <t>Class</t>
        </is>
      </c>
    </row>
    <row r="2" ht="12.75" customHeight="1" s="138">
      <c r="A2" s="137" t="inlineStr">
        <is>
          <t>4A</t>
        </is>
      </c>
    </row>
    <row r="3" ht="12.75" customHeight="1" s="138">
      <c r="A3" s="137" t="inlineStr">
        <is>
          <t>4B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K22"/>
  <sheetViews>
    <sheetView showFormulas="0" showGridLines="0" showRowColHeaders="1" showZeros="1" rightToLeft="0" tabSelected="0" showOutlineSymbols="1" defaultGridColor="1" view="normal" topLeftCell="A1" colorId="64" zoomScale="41" zoomScaleNormal="41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M19" activeCellId="0" sqref="M19"/>
    </sheetView>
  </sheetViews>
  <sheetFormatPr baseColWidth="8" defaultColWidth="16.35546875" defaultRowHeight="19.5" zeroHeight="0" outlineLevelRow="0"/>
  <cols>
    <col width="3.33" customWidth="1" style="137" min="1" max="1"/>
    <col width="13.33" customWidth="1" style="137" min="2" max="2"/>
    <col width="16.33" customWidth="1" style="137" min="3" max="8"/>
    <col width="31.66" customWidth="1" style="137" min="9" max="9"/>
    <col width="11.99" customWidth="1" style="137" min="10" max="11"/>
    <col width="16.33" customWidth="1" style="137" min="12" max="1024"/>
  </cols>
  <sheetData>
    <row r="1" ht="51" customHeight="1" s="138">
      <c r="A1" s="139" t="inlineStr">
        <is>
          <t>Test</t>
        </is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</row>
    <row r="2" ht="24" customHeight="1" s="138">
      <c r="A2" s="205" t="inlineStr">
        <is>
          <t>1AHWIT E</t>
        </is>
      </c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  <c r="K2" s="199" t="n"/>
    </row>
    <row r="3" ht="36" customHeight="1" s="138">
      <c r="A3" s="206" t="n"/>
      <c r="C3" s="206" t="n"/>
      <c r="D3" s="207" t="inlineStr">
        <is>
          <t>Mark</t>
        </is>
      </c>
      <c r="E3" s="207" t="inlineStr">
        <is>
          <t>Percent</t>
        </is>
      </c>
      <c r="F3" s="208" t="inlineStr">
        <is>
          <t>Listening %</t>
        </is>
      </c>
      <c r="G3" s="208" t="inlineStr">
        <is>
          <t>Reading %</t>
        </is>
      </c>
      <c r="H3" s="208" t="inlineStr">
        <is>
          <t>Writing %</t>
        </is>
      </c>
      <c r="I3" s="208" t="inlineStr">
        <is>
          <t>Notes</t>
        </is>
      </c>
      <c r="J3" s="209" t="inlineStr">
        <is>
          <t>SA handed out</t>
        </is>
      </c>
      <c r="K3" s="209" t="inlineStr">
        <is>
          <t>SA returned</t>
        </is>
      </c>
    </row>
    <row r="4" ht="36" customHeight="1" s="138">
      <c r="A4" s="206" t="n"/>
      <c r="B4" s="206" t="n"/>
      <c r="C4" s="206" t="n"/>
      <c r="F4" s="210" t="n">
        <v>20</v>
      </c>
      <c r="G4" s="210" t="n">
        <v>20</v>
      </c>
      <c r="H4" s="210" t="n">
        <v>40</v>
      </c>
      <c r="I4" s="171" t="n"/>
    </row>
    <row r="5" ht="39.75" customHeight="1" s="138">
      <c r="A5" s="176" t="n"/>
      <c r="C5" s="176" t="n"/>
      <c r="D5" s="211" t="n"/>
      <c r="E5" s="212" t="n"/>
      <c r="F5" s="213" t="inlineStr">
        <is>
          <t>max. Points</t>
        </is>
      </c>
      <c r="G5" s="213" t="inlineStr">
        <is>
          <t>max. Points</t>
        </is>
      </c>
      <c r="H5" s="213" t="inlineStr">
        <is>
          <t>max. Points</t>
        </is>
      </c>
      <c r="I5" s="157" t="n"/>
      <c r="J5" s="157" t="n"/>
      <c r="K5" s="157" t="n"/>
    </row>
    <row r="6" ht="39.75" customHeight="1" s="138">
      <c r="A6" s="171" t="n"/>
      <c r="B6" s="171" t="n"/>
      <c r="C6" s="188" t="n"/>
      <c r="D6" s="171" t="n"/>
      <c r="E6" s="214" t="n"/>
      <c r="F6" s="215" t="n">
        <v>7</v>
      </c>
      <c r="G6" s="215" t="n">
        <v>8</v>
      </c>
      <c r="H6" s="215" t="n">
        <v>40</v>
      </c>
      <c r="I6" s="171" t="n"/>
      <c r="J6" s="171" t="n"/>
      <c r="K6" s="171" t="n"/>
    </row>
    <row r="7" ht="39.75" customHeight="1" s="138">
      <c r="A7" s="185" t="n">
        <v>1</v>
      </c>
      <c r="B7" s="177" t="inlineStr">
        <is>
          <t>Lino</t>
        </is>
      </c>
      <c r="C7" s="177" t="inlineStr">
        <is>
          <t>Clinton</t>
        </is>
      </c>
      <c r="D7" s="179">
        <f>IF(ISBLANK(E7),"",IF(E7="",0,IF(E7=0,0,IF(E7&lt;51,5,IF(E7&lt;=63,4,IF(E7&lt;=76,3,IF(E7&lt;=89,2,1)))))))</f>
        <v/>
      </c>
      <c r="E7" s="179">
        <f>IF(OR(ISBLANK(F7),ISBLANK(G7),ISBLANK(H7)),"",ROUND((F7/F6*20)+(G7/G6*20)+(H7/H6*60),0))</f>
        <v/>
      </c>
      <c r="F7" s="179" t="n">
        <v>7</v>
      </c>
      <c r="G7" s="179" t="n">
        <v>4</v>
      </c>
      <c r="H7" s="179" t="n">
        <v>29</v>
      </c>
      <c r="I7" s="179" t="n"/>
      <c r="J7" s="179" t="n"/>
      <c r="K7" s="179" t="n"/>
    </row>
    <row r="8" ht="39" customHeight="1" s="138">
      <c r="A8" s="185" t="n">
        <v>2</v>
      </c>
      <c r="B8" s="186" t="inlineStr">
        <is>
          <t>Sebastian</t>
        </is>
      </c>
      <c r="C8" s="186" t="inlineStr">
        <is>
          <t>Obama</t>
        </is>
      </c>
      <c r="D8" s="179">
        <f>IF(ISBLANK(E8),"",IF(E8="",0,IF(E8=0,0,IF(E8&lt;51,5,IF(E8&lt;=63,4,IF(E8&lt;=76,3,IF(E8&lt;=89,2,1)))))))</f>
        <v/>
      </c>
      <c r="E8" s="179">
        <f>IF(OR(ISBLANK(F8),ISBLANK(G8),ISBLANK(H8)),"",ROUND((F8/F6*20)+(G8/G6*20)+(H8/H6*60),0))</f>
        <v/>
      </c>
      <c r="F8" s="179" t="n">
        <v>6</v>
      </c>
      <c r="G8" s="179" t="n">
        <v>6</v>
      </c>
      <c r="H8" s="179" t="n">
        <v>23</v>
      </c>
      <c r="I8" s="179" t="n"/>
      <c r="J8" s="179" t="n"/>
      <c r="K8" s="179" t="n"/>
    </row>
    <row r="9" ht="39" customHeight="1" s="138">
      <c r="A9" s="185" t="n">
        <v>3</v>
      </c>
      <c r="B9" s="186" t="inlineStr">
        <is>
          <t>Jakob</t>
        </is>
      </c>
      <c r="C9" s="186" t="inlineStr">
        <is>
          <t>Bush</t>
        </is>
      </c>
      <c r="D9" s="179">
        <f>IF(ISBLANK(E9),"",IF(E9="",0,IF(E9=0,0,IF(E9&lt;51,5,IF(E9&lt;=63,4,IF(E9&lt;=76,3,IF(E9&lt;=89,2,1)))))))</f>
        <v/>
      </c>
      <c r="E9" s="179">
        <f>IF(OR(ISBLANK(F9),ISBLANK(G9),ISBLANK(H9)),"",ROUND((F9/F6*20)+(G9/G6*20)+(H9/H6*60),0))</f>
        <v/>
      </c>
      <c r="F9" s="179" t="n">
        <v>7</v>
      </c>
      <c r="G9" s="179" t="n">
        <v>5</v>
      </c>
      <c r="H9" s="179" t="n">
        <v>32</v>
      </c>
      <c r="I9" s="179" t="n"/>
      <c r="J9" s="179" t="n"/>
      <c r="K9" s="179" t="n"/>
    </row>
    <row r="10" ht="39" customHeight="1" s="138">
      <c r="A10" s="185" t="n">
        <v>4</v>
      </c>
      <c r="B10" s="186" t="inlineStr">
        <is>
          <t>Mathias</t>
        </is>
      </c>
      <c r="C10" s="186" t="inlineStr">
        <is>
          <t>Biden</t>
        </is>
      </c>
      <c r="D10" s="179">
        <f>IF(ISBLANK(E10),"",IF(E10="",0,IF(E10=0,0,IF(E10&lt;51,5,IF(E10&lt;=63,4,IF(E10&lt;=76,3,IF(E10&lt;=89,2,1)))))))</f>
        <v/>
      </c>
      <c r="E10" s="179">
        <f>IF(OR(ISBLANK(F10),ISBLANK(G10),ISBLANK(H10)),"",ROUND((F10/F6*20)+(G10/G6*20)+(H10/H6*60),0))</f>
        <v/>
      </c>
      <c r="F10" s="179" t="n">
        <v>7</v>
      </c>
      <c r="G10" s="179" t="n">
        <v>7</v>
      </c>
      <c r="H10" s="179" t="n">
        <v>37</v>
      </c>
      <c r="I10" s="179" t="n"/>
      <c r="J10" s="179" t="n"/>
      <c r="K10" s="179" t="n"/>
    </row>
    <row r="11" ht="39" customHeight="1" s="138">
      <c r="A11" s="185" t="n">
        <v>5</v>
      </c>
      <c r="B11" s="186" t="inlineStr">
        <is>
          <t>Clara</t>
        </is>
      </c>
      <c r="C11" s="186" t="inlineStr">
        <is>
          <t>Jefferson</t>
        </is>
      </c>
      <c r="D11" s="179">
        <f>IF(ISBLANK(E11),"",IF(E11="",0,IF(E11=0,0,IF(E11&lt;51,5,IF(E11&lt;=63,4,IF(E11&lt;=76,3,IF(E11&lt;=89,2,1)))))))</f>
        <v/>
      </c>
      <c r="E11" s="179">
        <f>IF(OR(ISBLANK(F11),ISBLANK(G11),ISBLANK(H11)),"",ROUND((F11/F6*20)+(G11/G6*20)+(H11/H6*60),0))</f>
        <v/>
      </c>
      <c r="F11" s="179" t="n">
        <v>7</v>
      </c>
      <c r="G11" s="179" t="n">
        <v>7</v>
      </c>
      <c r="H11" s="179" t="n">
        <v>36</v>
      </c>
      <c r="I11" s="179" t="n"/>
      <c r="J11" s="179" t="n"/>
      <c r="K11" s="179" t="n"/>
    </row>
    <row r="12" ht="39" customHeight="1" s="138">
      <c r="A12" s="185" t="n">
        <v>6</v>
      </c>
      <c r="B12" s="186" t="inlineStr">
        <is>
          <t>Lena</t>
        </is>
      </c>
      <c r="C12" s="186" t="inlineStr">
        <is>
          <t>Kennedy</t>
        </is>
      </c>
      <c r="D12" s="179">
        <f>IF(ISBLANK(E12),"",IF(E12="",0,IF(E12=0,0,IF(E12&lt;51,5,IF(E12&lt;=63,4,IF(E12&lt;=76,3,IF(E12&lt;=89,2,1)))))))</f>
        <v/>
      </c>
      <c r="E12" s="179">
        <f>IF(OR(ISBLANK(F12),ISBLANK(G12),ISBLANK(H12)),"",ROUND((F12/F6*20)+(G12/G6*20)+(H12/H6*60),0))</f>
        <v/>
      </c>
      <c r="F12" s="179" t="n">
        <v>7</v>
      </c>
      <c r="G12" s="179" t="n">
        <v>6</v>
      </c>
      <c r="H12" s="179" t="n">
        <v>32</v>
      </c>
      <c r="I12" s="179" t="n"/>
      <c r="J12" s="179" t="n"/>
      <c r="K12" s="179" t="n"/>
    </row>
    <row r="13" ht="39" customHeight="1" s="138">
      <c r="A13" s="185" t="n">
        <v>7</v>
      </c>
      <c r="B13" s="186" t="inlineStr">
        <is>
          <t>Felix</t>
        </is>
      </c>
      <c r="C13" s="186" t="inlineStr">
        <is>
          <t>Washington</t>
        </is>
      </c>
      <c r="D13" s="179">
        <f>IF(ISBLANK(E13),"",IF(E13="",0,IF(E13=0,0,IF(E13&lt;51,5,IF(E13&lt;=63,4,IF(E13&lt;=76,3,IF(E13&lt;=89,2,1)))))))</f>
        <v/>
      </c>
      <c r="E13" s="179">
        <f>IF(OR(ISBLANK(F13),ISBLANK(G13),ISBLANK(H13)),"",ROUND((F13/F6*20)+(G13/G6*20)+(H13/H6*60),0))</f>
        <v/>
      </c>
      <c r="F13" s="179" t="n">
        <v>7</v>
      </c>
      <c r="G13" s="179" t="n">
        <v>5</v>
      </c>
      <c r="H13" s="179" t="n">
        <v>31</v>
      </c>
      <c r="I13" s="179" t="n"/>
      <c r="J13" s="179" t="n"/>
      <c r="K13" s="179" t="n"/>
    </row>
    <row r="14" ht="39" customHeight="1" s="138">
      <c r="A14" s="185" t="n">
        <v>8</v>
      </c>
      <c r="B14" s="186" t="inlineStr">
        <is>
          <t>Martin</t>
        </is>
      </c>
      <c r="C14" s="186" t="inlineStr">
        <is>
          <t>Lincoln</t>
        </is>
      </c>
      <c r="D14" s="179">
        <f>IF(ISBLANK(E14),"",IF(E14="",0,IF(E14=0,0,IF(E14&lt;51,5,IF(E14&lt;=63,4,IF(E14&lt;=76,3,IF(E14&lt;=89,2,1)))))))</f>
        <v/>
      </c>
      <c r="E14" s="179">
        <f>IF(OR(ISBLANK(F14),ISBLANK(G14),ISBLANK(H14)),"",ROUND((F14/F6*20)+(G14/G6*20)+(H14/H6*60),0))</f>
        <v/>
      </c>
      <c r="F14" s="179" t="n">
        <v>6</v>
      </c>
      <c r="G14" s="179" t="n">
        <v>6</v>
      </c>
      <c r="H14" s="179" t="n">
        <v>30</v>
      </c>
      <c r="I14" s="179" t="n"/>
      <c r="J14" s="179" t="n"/>
      <c r="K14" s="179" t="n"/>
    </row>
    <row r="15" ht="39" customHeight="1" s="138">
      <c r="A15" s="185" t="n">
        <v>9</v>
      </c>
      <c r="B15" s="186" t="inlineStr">
        <is>
          <t>Papan</t>
        </is>
      </c>
      <c r="C15" s="186" t="inlineStr">
        <is>
          <t>Wilson</t>
        </is>
      </c>
      <c r="D15" s="179">
        <f>IF(ISBLANK(E15),"",IF(E15="",0,IF(E15=0,0,IF(E15&lt;51,5,IF(E15&lt;=63,4,IF(E15&lt;=76,3,IF(E15&lt;=89,2,1)))))))</f>
        <v/>
      </c>
      <c r="E15" s="179">
        <f>IF(OR(ISBLANK(F15),ISBLANK(G15),ISBLANK(H15)),"",ROUND((F15/F6*20)+(G15/G6*20)+(H15/H6*60),0))</f>
        <v/>
      </c>
      <c r="F15" s="179" t="n">
        <v>4</v>
      </c>
      <c r="G15" s="179" t="n">
        <v>7</v>
      </c>
      <c r="H15" s="179" t="n">
        <v>36</v>
      </c>
      <c r="I15" s="179" t="n"/>
      <c r="J15" s="179" t="n"/>
      <c r="K15" s="179" t="n"/>
    </row>
    <row r="16" ht="39" customHeight="1" s="138">
      <c r="A16" s="185" t="n">
        <v>10</v>
      </c>
      <c r="B16" s="186" t="inlineStr">
        <is>
          <t>David</t>
        </is>
      </c>
      <c r="C16" s="186" t="inlineStr">
        <is>
          <t>Roosevelt</t>
        </is>
      </c>
      <c r="D16" s="179">
        <f>IF(ISBLANK(E16),"",IF(E16="",0,IF(E16=0,0,IF(E16&lt;51,5,IF(E16&lt;=63,4,IF(E16&lt;=76,3,IF(E16&lt;=89,2,1)))))))</f>
        <v/>
      </c>
      <c r="E16" s="179">
        <f>IF(OR(ISBLANK(F16),ISBLANK(G16),ISBLANK(H16)),"",ROUND((F16/F6*20)+(G16/G6*20)+(H16/H6*60),0))</f>
        <v/>
      </c>
      <c r="F16" s="179" t="n">
        <v>7</v>
      </c>
      <c r="G16" s="179" t="n">
        <v>7</v>
      </c>
      <c r="H16" s="179" t="n">
        <v>35</v>
      </c>
      <c r="I16" s="179" t="n"/>
      <c r="J16" s="179" t="n"/>
      <c r="K16" s="179" t="n"/>
    </row>
    <row r="17" ht="39" customHeight="1" s="138">
      <c r="A17" s="185" t="n">
        <v>11</v>
      </c>
      <c r="B17" s="186" t="inlineStr">
        <is>
          <t>Patrick</t>
        </is>
      </c>
      <c r="C17" s="186" t="inlineStr">
        <is>
          <t>Truman</t>
        </is>
      </c>
      <c r="D17" s="179">
        <f>IF(ISBLANK(E17),"",IF(E17="",0,IF(E17=0,0,IF(E17&lt;51,5,IF(E17&lt;=63,4,IF(E17&lt;=76,3,IF(E17&lt;=89,2,1)))))))</f>
        <v/>
      </c>
      <c r="E17" s="179">
        <f>IF(OR(ISBLANK(F17),ISBLANK(G17),ISBLANK(H17)),"",ROUND((F17/F6*20)+(G17/G6*20)+(H17/H6*60),0))</f>
        <v/>
      </c>
      <c r="F17" s="179" t="n">
        <v>5</v>
      </c>
      <c r="G17" s="179" t="n">
        <v>3</v>
      </c>
      <c r="H17" s="179" t="n">
        <v>16</v>
      </c>
      <c r="I17" s="179" t="n"/>
      <c r="J17" s="179" t="n"/>
      <c r="K17" s="179" t="n"/>
    </row>
    <row r="18" ht="39" customHeight="1" s="138">
      <c r="A18" s="185" t="n">
        <v>12</v>
      </c>
      <c r="B18" s="186" t="inlineStr">
        <is>
          <t>Oliver</t>
        </is>
      </c>
      <c r="C18" s="186" t="inlineStr">
        <is>
          <t>Nixon</t>
        </is>
      </c>
      <c r="D18" s="179">
        <f>IF(ISBLANK(E18),"",IF(E18="",0,IF(E18=0,0,IF(E18&lt;51,5,IF(E18&lt;=63,4,IF(E18&lt;=76,3,IF(E18&lt;=89,2,1)))))))</f>
        <v/>
      </c>
      <c r="E18" s="179">
        <f>IF(OR(ISBLANK(F18),ISBLANK(G18),ISBLANK(H18)),"",ROUND((F18/F6*20)+(G18/G6*20)+(H18/H6*60),0))</f>
        <v/>
      </c>
      <c r="F18" s="179" t="n">
        <v>4</v>
      </c>
      <c r="G18" s="179" t="n">
        <v>7</v>
      </c>
      <c r="H18" s="179" t="n">
        <v>23</v>
      </c>
      <c r="I18" s="179" t="n"/>
      <c r="J18" s="179" t="n"/>
      <c r="K18" s="179" t="n"/>
    </row>
    <row r="19" ht="39" customHeight="1" s="138">
      <c r="A19" s="185" t="n">
        <v>13</v>
      </c>
      <c r="B19" s="186" t="inlineStr">
        <is>
          <t>Marc</t>
        </is>
      </c>
      <c r="C19" s="186" t="inlineStr">
        <is>
          <t>Eisenhower</t>
        </is>
      </c>
      <c r="D19" s="179">
        <f>IF(ISBLANK(E19),"",IF(E19="",0,IF(E19=0,0,IF(E19&lt;51,5,IF(E19&lt;=63,4,IF(E19&lt;=76,3,IF(E19&lt;=89,2,1)))))))</f>
        <v/>
      </c>
      <c r="E19" s="179">
        <f>IF(OR(ISBLANK(F19),ISBLANK(G19),ISBLANK(H19)),"",ROUND((F19/F6*20)+(G19/G6*20)+(H19/H6*60),0))</f>
        <v/>
      </c>
      <c r="F19" s="179" t="n">
        <v>7</v>
      </c>
      <c r="G19" s="179" t="n">
        <v>6</v>
      </c>
      <c r="H19" s="179" t="n">
        <v>37</v>
      </c>
      <c r="I19" s="179" t="n"/>
      <c r="J19" s="179" t="n"/>
      <c r="K19" s="179" t="n"/>
    </row>
    <row r="20" ht="39" customHeight="1" s="138">
      <c r="A20" s="185" t="n">
        <v>14</v>
      </c>
      <c r="B20" s="186" t="inlineStr">
        <is>
          <t>Diego</t>
        </is>
      </c>
      <c r="C20" s="186" t="inlineStr">
        <is>
          <t>Trump</t>
        </is>
      </c>
      <c r="D20" s="179">
        <f>IF(ISBLANK(E20),"",IF(E20="",0,IF(E20=0,0,IF(E20&lt;51,5,IF(E20&lt;=63,4,IF(E20&lt;=76,3,IF(E20&lt;=89,2,1)))))))</f>
        <v/>
      </c>
      <c r="E20" s="179">
        <f>IF(OR(ISBLANK(F20),ISBLANK(G20),ISBLANK(H20)),"",ROUND((F20/F6*20)+(G20/G6*20)+(H20/H6*60),0))</f>
        <v/>
      </c>
      <c r="F20" s="179" t="n">
        <v>6</v>
      </c>
      <c r="G20" s="179" t="n">
        <v>6</v>
      </c>
      <c r="H20" s="179" t="n">
        <v>32</v>
      </c>
      <c r="I20" s="179" t="n"/>
      <c r="J20" s="179" t="n"/>
      <c r="K20" s="179" t="n"/>
    </row>
    <row r="21" ht="39" customHeight="1" s="138">
      <c r="A21" s="185" t="n">
        <v>15</v>
      </c>
      <c r="B21" s="186" t="inlineStr">
        <is>
          <t>Toni</t>
        </is>
      </c>
      <c r="C21" s="186" t="inlineStr">
        <is>
          <t>Johnson</t>
        </is>
      </c>
      <c r="D21" s="179">
        <f>IF(ISBLANK(E21),"",IF(E21="",0,IF(E21=0,0,IF(E21&lt;51,5,IF(E21&lt;=63,4,IF(E21&lt;=76,3,IF(E21&lt;=89,2,1)))))))</f>
        <v/>
      </c>
      <c r="E21" s="179">
        <f>IF(OR(ISBLANK(F21),ISBLANK(G21),ISBLANK(H21)),"",ROUND((F21/F6*20)+(G21/G6*20)+(H21/H6*60),0))</f>
        <v/>
      </c>
      <c r="F21" s="179" t="n">
        <v>7</v>
      </c>
      <c r="G21" s="179" t="n">
        <v>7</v>
      </c>
      <c r="H21" s="179" t="n">
        <v>28</v>
      </c>
      <c r="I21" s="179" t="n"/>
      <c r="J21" s="179" t="n"/>
      <c r="K21" s="179" t="n"/>
    </row>
    <row r="22" ht="39" customHeight="1" s="138">
      <c r="A22" s="188" t="n">
        <v>16</v>
      </c>
      <c r="B22" s="189" t="inlineStr">
        <is>
          <t>Noah</t>
        </is>
      </c>
      <c r="C22" s="189" t="inlineStr">
        <is>
          <t>Adams</t>
        </is>
      </c>
      <c r="D22" s="216">
        <f>IF(ISBLANK(E22),"",IF(E22="",0,IF(E22=0,0,IF(E22&lt;51,5,IF(E22&lt;=63,4,IF(E22&lt;=76,3,IF(E22&lt;=89,2,1)))))))</f>
        <v/>
      </c>
      <c r="E22" s="216">
        <f>IF(OR(ISBLANK(F22),ISBLANK(G22),ISBLANK(H22)),"",ROUND((F22/F6*20)+(G22/G6*20)+(H22/H6*60),0))</f>
        <v/>
      </c>
      <c r="F22" s="216" t="n">
        <v>7</v>
      </c>
      <c r="G22" s="216" t="n">
        <v>8</v>
      </c>
      <c r="H22" s="216" t="n">
        <v>38</v>
      </c>
      <c r="I22" s="216" t="n"/>
      <c r="J22" s="216" t="n"/>
      <c r="K22" s="216" t="n"/>
    </row>
  </sheetData>
  <mergeCells count="14">
    <mergeCell ref="A1:K1"/>
    <mergeCell ref="A2:K2"/>
    <mergeCell ref="A3:B3"/>
    <mergeCell ref="D3:D4"/>
    <mergeCell ref="E3:E4"/>
    <mergeCell ref="I3:I4"/>
    <mergeCell ref="J3:J4"/>
    <mergeCell ref="K3:K4"/>
    <mergeCell ref="A5:B6"/>
    <mergeCell ref="D5:D6"/>
    <mergeCell ref="E5:E6"/>
    <mergeCell ref="I5:I6"/>
    <mergeCell ref="J5:J6"/>
    <mergeCell ref="K5:K6"/>
  </mergeCells>
  <conditionalFormatting sqref="D7:D22">
    <cfRule type="cellIs" rank="0" priority="2" equalAverage="0" operator="equal" aboveAverage="0" dxfId="0" text="" percent="0" bottom="0">
      <formula>1</formula>
    </cfRule>
    <cfRule type="cellIs" rank="0" priority="3" equalAverage="0" operator="equal" aboveAverage="0" dxfId="0" text="" percent="0" bottom="0">
      <formula>2</formula>
    </cfRule>
    <cfRule type="cellIs" rank="0" priority="4" equalAverage="0" operator="equal" aboveAverage="0" dxfId="0" text="" percent="0" bottom="0">
      <formula>3</formula>
    </cfRule>
    <cfRule type="cellIs" rank="0" priority="5" equalAverage="0" operator="equal" aboveAverage="0" dxfId="0" text="" percent="0" bottom="0">
      <formula>4</formula>
    </cfRule>
    <cfRule type="cellIs" rank="0" priority="6" equalAverage="0" operator="equal" aboveAverage="0" dxfId="0" text="" percent="0" bottom="0">
      <formula>"5"</formula>
    </cfRule>
    <cfRule type="cellIs" rank="0" priority="7" equalAverage="0" operator="equal" aboveAverage="0" dxfId="0" text="" percent="0" bottom="0">
      <formula>5</formula>
    </cfRule>
  </conditionalFormatting>
  <conditionalFormatting sqref="E7:E22">
    <cfRule type="cellIs" rank="0" priority="8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1" right="1" top="1" bottom="1" header="0.511811023622047" footer="0.2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I22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D4" activeCellId="0" sqref="D4"/>
    </sheetView>
  </sheetViews>
  <sheetFormatPr baseColWidth="8" defaultColWidth="16.35546875" defaultRowHeight="19.5" zeroHeight="0" outlineLevelRow="0"/>
  <cols>
    <col width="3.33" customWidth="1" style="137" min="1" max="1"/>
    <col width="14.5" customWidth="1" style="137" min="2" max="2"/>
    <col width="16.33" customWidth="1" style="137" min="3" max="1024"/>
  </cols>
  <sheetData>
    <row r="1" ht="39.75" customHeight="1" s="138">
      <c r="A1" s="217" t="inlineStr">
        <is>
          <t>Revisions SS</t>
        </is>
      </c>
      <c r="B1" s="140" t="n"/>
      <c r="C1" s="140" t="n"/>
      <c r="D1" s="140" t="n"/>
      <c r="E1" s="140" t="n"/>
      <c r="F1" s="140" t="n"/>
      <c r="G1" s="140" t="n"/>
      <c r="H1" s="140" t="n"/>
      <c r="I1" s="140" t="n"/>
    </row>
    <row r="2" ht="35.25" customHeight="1" s="138">
      <c r="A2" s="205" t="inlineStr">
        <is>
          <t>1AHWIT E</t>
        </is>
      </c>
      <c r="B2" s="199" t="n"/>
      <c r="C2" s="218" t="n"/>
      <c r="D2" s="219" t="n"/>
      <c r="E2" s="219" t="n"/>
      <c r="F2" s="219" t="n"/>
      <c r="G2" s="219" t="n"/>
      <c r="H2" s="219" t="n"/>
      <c r="I2" s="199" t="n"/>
    </row>
    <row r="3" ht="39.75" customHeight="1" s="138">
      <c r="A3" s="220" t="n"/>
      <c r="C3" s="220" t="n"/>
      <c r="D3" s="221" t="inlineStr">
        <is>
          <t>Revision 1</t>
        </is>
      </c>
      <c r="E3" s="171" t="n"/>
      <c r="F3" s="171" t="n"/>
      <c r="G3" s="221" t="inlineStr">
        <is>
          <t>Revision 2</t>
        </is>
      </c>
      <c r="H3" s="171" t="n"/>
      <c r="I3" s="171" t="n"/>
    </row>
    <row r="4" ht="39.75" customHeight="1" s="138">
      <c r="A4" s="206" t="n"/>
      <c r="B4" s="206" t="n"/>
      <c r="C4" s="206" t="n"/>
      <c r="D4" s="222" t="n"/>
      <c r="E4" s="222" t="n"/>
      <c r="F4" s="222" t="n"/>
      <c r="G4" s="222" t="n"/>
      <c r="H4" s="222" t="n"/>
      <c r="I4" s="199" t="n"/>
    </row>
    <row r="5" ht="39.75" customHeight="1" s="138">
      <c r="A5" s="206" t="n"/>
      <c r="B5" s="206" t="n"/>
      <c r="C5" s="206" t="n"/>
      <c r="D5" s="223" t="inlineStr">
        <is>
          <t>Assessment</t>
        </is>
      </c>
      <c r="E5" s="224" t="inlineStr">
        <is>
          <t>Percent</t>
        </is>
      </c>
      <c r="F5" s="208" t="inlineStr">
        <is>
          <t>max. Points</t>
        </is>
      </c>
      <c r="G5" s="223" t="inlineStr">
        <is>
          <t>Assessment</t>
        </is>
      </c>
      <c r="H5" s="224" t="inlineStr">
        <is>
          <t>Percent</t>
        </is>
      </c>
      <c r="I5" s="208" t="inlineStr">
        <is>
          <t>max. Points</t>
        </is>
      </c>
    </row>
    <row r="6" ht="39.75" customHeight="1" s="138">
      <c r="A6" s="206" t="n"/>
      <c r="B6" s="206" t="n"/>
      <c r="C6" s="206" t="n"/>
      <c r="D6" s="171" t="n"/>
      <c r="E6" s="214" t="n"/>
      <c r="F6" s="225" t="n">
        <v>16</v>
      </c>
      <c r="G6" s="171" t="n"/>
      <c r="H6" s="214" t="n"/>
      <c r="I6" s="215" t="n">
        <v>12</v>
      </c>
    </row>
    <row r="7" ht="39.75" customHeight="1" s="138">
      <c r="A7" s="176" t="n">
        <v>1</v>
      </c>
      <c r="B7" s="177" t="inlineStr">
        <is>
          <t>Lino</t>
        </is>
      </c>
      <c r="C7" s="177" t="inlineStr">
        <is>
          <t>Clinton</t>
        </is>
      </c>
      <c r="D7" s="226">
        <f>IF(OR(ISBLANK(E7),E7=""),"",IF(VALUE(E7)&lt;51,"-",IF(VALUE(E7)&lt;=75,"~","+")))</f>
        <v/>
      </c>
      <c r="E7" s="179">
        <f>IF(ISBLANK(F6),0,ROUND(100/F6*F7,0))</f>
        <v/>
      </c>
      <c r="F7" s="179" t="n">
        <v>6</v>
      </c>
      <c r="G7" s="226">
        <f>IF(OR(ISBLANK(H7),H7=""),"",IF(VALUE(H7)&lt;51,"-",IF(VALUE(H7)&lt;=75,"~","+")))</f>
        <v/>
      </c>
      <c r="H7" s="227">
        <f>IF(OR(ISBLANK(I6),ISBLANK(I7)),"",ROUND(100/I6*I7,0))</f>
        <v/>
      </c>
      <c r="I7" s="179" t="n"/>
    </row>
    <row r="8" ht="39.75" customHeight="1" s="138">
      <c r="A8" s="185" t="n">
        <v>2</v>
      </c>
      <c r="B8" s="186" t="inlineStr">
        <is>
          <t>Sebastian</t>
        </is>
      </c>
      <c r="C8" s="186" t="inlineStr">
        <is>
          <t>Obama</t>
        </is>
      </c>
      <c r="D8" s="226">
        <f>IF(OR(ISBLANK(E8),E8=""),"",IF(VALUE(E8)&lt;51,"-",IF(VALUE(E8)&lt;=75,"~","+")))</f>
        <v/>
      </c>
      <c r="E8" s="179">
        <f>IF(ISBLANK(F6),0,ROUND(100/F6*F8,0))</f>
        <v/>
      </c>
      <c r="F8" s="179" t="n">
        <v>11</v>
      </c>
      <c r="G8" s="226">
        <f>IF(OR(ISBLANK(H8),H8=""),"",IF(VALUE(H8)&lt;51,"-",IF(VALUE(H8)&lt;=75,"~","+")))</f>
        <v/>
      </c>
      <c r="H8" s="179">
        <f>IF(ISBLANK(I6),0,ROUND(100/I6*I8,0))</f>
        <v/>
      </c>
      <c r="I8" s="179" t="n">
        <v>10</v>
      </c>
    </row>
    <row r="9" ht="39.75" customHeight="1" s="138">
      <c r="A9" s="185" t="n">
        <v>3</v>
      </c>
      <c r="B9" s="186" t="inlineStr">
        <is>
          <t>Jakob</t>
        </is>
      </c>
      <c r="C9" s="186" t="inlineStr">
        <is>
          <t>Bush</t>
        </is>
      </c>
      <c r="D9" s="226">
        <f>IF(OR(ISBLANK(E9),E9=""),"",IF(VALUE(E9)&lt;51,"-",IF(VALUE(E9)&lt;=75,"~","+")))</f>
        <v/>
      </c>
      <c r="E9" s="179">
        <f>IF(ISBLANK(F6),0,ROUND(100/F6*F9,0))</f>
        <v/>
      </c>
      <c r="F9" s="179" t="n">
        <v>12</v>
      </c>
      <c r="G9" s="226">
        <f>IF(OR(ISBLANK(H9),H9=""),"",IF(VALUE(H9)&lt;51,"-",IF(VALUE(H9)&lt;=75,"~","+")))</f>
        <v/>
      </c>
      <c r="H9" s="179">
        <f>IF(ISBLANK(I6),0,ROUND(100/I6*I9,0))</f>
        <v/>
      </c>
      <c r="I9" s="179" t="n">
        <v>11</v>
      </c>
    </row>
    <row r="10" ht="39.75" customHeight="1" s="138">
      <c r="A10" s="185" t="n">
        <v>4</v>
      </c>
      <c r="B10" s="186" t="inlineStr">
        <is>
          <t>Mathias</t>
        </is>
      </c>
      <c r="C10" s="186" t="inlineStr">
        <is>
          <t>Biden</t>
        </is>
      </c>
      <c r="D10" s="226">
        <f>IF(OR(ISBLANK(E10),E10=""),"",IF(VALUE(E10)&lt;51,"-",IF(VALUE(E10)&lt;=75,"~","+")))</f>
        <v/>
      </c>
      <c r="E10" s="179">
        <f>IF(ISBLANK(F6),0,ROUND(100/F6*F10,0))</f>
        <v/>
      </c>
      <c r="F10" s="179" t="n">
        <v>11</v>
      </c>
      <c r="G10" s="226">
        <f>IF(OR(ISBLANK(H10),H10=""),"",IF(VALUE(H10)&lt;51,"-",IF(VALUE(H10)&lt;=75,"~","+")))</f>
        <v/>
      </c>
      <c r="H10" s="179">
        <f>IF(ISBLANK(I6),0,ROUND(100/I6*I10,0))</f>
        <v/>
      </c>
      <c r="I10" s="179" t="n">
        <v>12</v>
      </c>
    </row>
    <row r="11" ht="39.75" customHeight="1" s="138">
      <c r="A11" s="185" t="n">
        <v>5</v>
      </c>
      <c r="B11" s="186" t="inlineStr">
        <is>
          <t>Clara</t>
        </is>
      </c>
      <c r="C11" s="186" t="inlineStr">
        <is>
          <t>Jefferson</t>
        </is>
      </c>
      <c r="D11" s="226">
        <f>IF(OR(ISBLANK(E11),E11=""),"",IF(VALUE(E11)&lt;51,"-",IF(VALUE(E11)&lt;=75,"~","+")))</f>
        <v/>
      </c>
      <c r="E11" s="179">
        <f>IF(ISBLANK(F6),0,ROUND(100/F6*F11,0))</f>
        <v/>
      </c>
      <c r="F11" s="179" t="n">
        <v>10</v>
      </c>
      <c r="G11" s="226">
        <f>IF(OR(ISBLANK(H11),H11=""),"",IF(VALUE(H11)&lt;51,"-",IF(VALUE(H11)&lt;=75,"~","+")))</f>
        <v/>
      </c>
      <c r="H11" s="179">
        <f>IF(ISBLANK(I6),0,ROUND(100/I6*I11,0))</f>
        <v/>
      </c>
      <c r="I11" s="179" t="n">
        <v>8</v>
      </c>
    </row>
    <row r="12" ht="39.75" customHeight="1" s="138">
      <c r="A12" s="185" t="n">
        <v>6</v>
      </c>
      <c r="B12" s="186" t="inlineStr">
        <is>
          <t>Lena</t>
        </is>
      </c>
      <c r="C12" s="186" t="inlineStr">
        <is>
          <t>Kennedy</t>
        </is>
      </c>
      <c r="D12" s="226">
        <f>IF(OR(ISBLANK(E12),E12=""),"",IF(VALUE(E12)&lt;51,"-",IF(VALUE(E12)&lt;=75,"~","+")))</f>
        <v/>
      </c>
      <c r="E12" s="179">
        <f>IF(ISBLANK(F6),0,ROUND(100/F6*F12,0))</f>
        <v/>
      </c>
      <c r="F12" s="179" t="n">
        <v>10</v>
      </c>
      <c r="G12" s="226">
        <f>IF(OR(ISBLANK(H12),H12=""),"",IF(VALUE(H12)&lt;51,"-",IF(VALUE(H12)&lt;=75,"~","+")))</f>
        <v/>
      </c>
      <c r="H12" s="179">
        <f>IF(ISBLANK(I6),0,ROUND(100/I6*I12,0))</f>
        <v/>
      </c>
      <c r="I12" s="179" t="n">
        <v>10</v>
      </c>
    </row>
    <row r="13" ht="39.75" customHeight="1" s="138">
      <c r="A13" s="185" t="n">
        <v>7</v>
      </c>
      <c r="B13" s="186" t="inlineStr">
        <is>
          <t>Felix</t>
        </is>
      </c>
      <c r="C13" s="186" t="inlineStr">
        <is>
          <t>Washington</t>
        </is>
      </c>
      <c r="D13" s="226">
        <f>IF(OR(ISBLANK(E13),E13=""),"",IF(VALUE(E13)&lt;51,"-",IF(VALUE(E13)&lt;=75,"~","+")))</f>
        <v/>
      </c>
      <c r="E13" s="179">
        <f>IF(ISBLANK(F6),0,ROUND(100/F6*F13,0))</f>
        <v/>
      </c>
      <c r="F13" s="179" t="n">
        <v>9</v>
      </c>
      <c r="G13" s="226">
        <f>IF(OR(ISBLANK(H13),H13=""),"",IF(VALUE(H13)&lt;51,"-",IF(VALUE(H13)&lt;=75,"~","+")))</f>
        <v/>
      </c>
      <c r="H13" s="179">
        <f>IF(ISBLANK(I6),0,ROUND(100/I6*I13,0))</f>
        <v/>
      </c>
      <c r="I13" s="179" t="n">
        <v>10</v>
      </c>
    </row>
    <row r="14" ht="39.75" customHeight="1" s="138">
      <c r="A14" s="185" t="n">
        <v>8</v>
      </c>
      <c r="B14" s="186" t="inlineStr">
        <is>
          <t>Martin</t>
        </is>
      </c>
      <c r="C14" s="186" t="inlineStr">
        <is>
          <t>Lincoln</t>
        </is>
      </c>
      <c r="D14" s="226">
        <f>IF(OR(ISBLANK(E14),E14=""),"",IF(VALUE(E14)&lt;51,"-",IF(VALUE(E14)&lt;=75,"~","+")))</f>
        <v/>
      </c>
      <c r="E14" s="179">
        <f>IF(ISBLANK(F6),0,ROUND(100/F6*F14,0))</f>
        <v/>
      </c>
      <c r="F14" s="179" t="n">
        <v>10</v>
      </c>
      <c r="G14" s="226">
        <f>IF(OR(ISBLANK(H14),H14=""),"",IF(VALUE(H14)&lt;51,"-",IF(VALUE(H14)&lt;=75,"~","+")))</f>
        <v/>
      </c>
      <c r="H14" s="179">
        <f>IF(ISBLANK(I6),0,ROUND(100/I6*I14,0))</f>
        <v/>
      </c>
      <c r="I14" s="179" t="n">
        <v>9</v>
      </c>
    </row>
    <row r="15" ht="39.75" customHeight="1" s="138">
      <c r="A15" s="185" t="n">
        <v>9</v>
      </c>
      <c r="B15" s="186" t="inlineStr">
        <is>
          <t>Papan</t>
        </is>
      </c>
      <c r="C15" s="186" t="inlineStr">
        <is>
          <t>Wilson</t>
        </is>
      </c>
      <c r="D15" s="226">
        <f>IF(OR(ISBLANK(E15),E15=""),"",IF(VALUE(E15)&lt;51,"-",IF(VALUE(E15)&lt;=75,"~","+")))</f>
        <v/>
      </c>
      <c r="E15" s="179">
        <f>IF(ISBLANK(F6),0,ROUND(100/F6*F15,0))</f>
        <v/>
      </c>
      <c r="F15" s="179" t="n">
        <v>12</v>
      </c>
      <c r="G15" s="226">
        <f>IF(OR(ISBLANK(H15),H15=""),"",IF(VALUE(H15)&lt;51,"-",IF(VALUE(H15)&lt;=75,"~","+")))</f>
        <v/>
      </c>
      <c r="H15" s="179">
        <f>IF(ISBLANK(I6),0,ROUND(100/I6*I15,0))</f>
        <v/>
      </c>
      <c r="I15" s="179" t="n">
        <v>9</v>
      </c>
    </row>
    <row r="16" ht="39.75" customHeight="1" s="138">
      <c r="A16" s="185" t="n">
        <v>10</v>
      </c>
      <c r="B16" s="186" t="inlineStr">
        <is>
          <t>David</t>
        </is>
      </c>
      <c r="C16" s="186" t="inlineStr">
        <is>
          <t>Roosevelt</t>
        </is>
      </c>
      <c r="D16" s="226">
        <f>IF(OR(ISBLANK(E16),E16=""),"",IF(VALUE(E16)&lt;51,"-",IF(VALUE(E16)&lt;=75,"~","+")))</f>
        <v/>
      </c>
      <c r="E16" s="179">
        <f>IF(ISBLANK(F6),0,ROUND(100/F6*F16,0))</f>
        <v/>
      </c>
      <c r="F16" s="179" t="n">
        <v>12</v>
      </c>
      <c r="G16" s="226">
        <f>IF(OR(ISBLANK(H16),H16=""),"",IF(VALUE(H16)&lt;51,"-",IF(VALUE(H16)&lt;=75,"~","+")))</f>
        <v/>
      </c>
      <c r="H16" s="179">
        <f>IF(ISBLANK(I6),0,ROUND(100/I6*I16,0))</f>
        <v/>
      </c>
      <c r="I16" s="179" t="n">
        <v>12</v>
      </c>
    </row>
    <row r="17" ht="39.75" customHeight="1" s="138">
      <c r="A17" s="185" t="n">
        <v>11</v>
      </c>
      <c r="B17" s="186" t="inlineStr">
        <is>
          <t>Patrick</t>
        </is>
      </c>
      <c r="C17" s="186" t="inlineStr">
        <is>
          <t>Truman</t>
        </is>
      </c>
      <c r="D17" s="226">
        <f>IF(OR(ISBLANK(E17),E17=""),"",IF(VALUE(E17)&lt;51,"-",IF(VALUE(E17)&lt;=75,"~","+")))</f>
        <v/>
      </c>
      <c r="E17" s="179">
        <f>IF(ISBLANK(F6),0,ROUND(100/F6*F17,0))</f>
        <v/>
      </c>
      <c r="F17" s="179" t="n">
        <v>6</v>
      </c>
      <c r="G17" s="226">
        <f>IF(OR(ISBLANK(H17),H17=""),"",IF(VALUE(H17)&lt;51,"-",IF(VALUE(H17)&lt;=75,"~","+")))</f>
        <v/>
      </c>
      <c r="H17" s="179">
        <f>IF(ISBLANK(I6),0,ROUND(100/I6*I17,0))</f>
        <v/>
      </c>
      <c r="I17" s="179" t="n">
        <v>5</v>
      </c>
    </row>
    <row r="18" ht="39.75" customHeight="1" s="138">
      <c r="A18" s="185" t="n">
        <v>12</v>
      </c>
      <c r="B18" s="186" t="inlineStr">
        <is>
          <t>Oliver</t>
        </is>
      </c>
      <c r="C18" s="186" t="inlineStr">
        <is>
          <t>Nixon</t>
        </is>
      </c>
      <c r="D18" s="226">
        <f>IF(OR(ISBLANK(E18),E18=""),"",IF(VALUE(E18)&lt;51,"-",IF(VALUE(E18)&lt;=75,"~","+")))</f>
        <v/>
      </c>
      <c r="E18" s="179">
        <f>IF(ISBLANK(F6),0,ROUND(100/F6*F18,0))</f>
        <v/>
      </c>
      <c r="F18" s="179" t="n">
        <v>8</v>
      </c>
      <c r="G18" s="226">
        <f>IF(OR(ISBLANK(H18),H18=""),"",IF(VALUE(H18)&lt;51,"-",IF(VALUE(H18)&lt;=75,"~","+")))</f>
        <v/>
      </c>
      <c r="H18" s="179">
        <f>IF(ISBLANK(I6),0,ROUND(100/I6*I18,0))</f>
        <v/>
      </c>
      <c r="I18" s="179" t="n">
        <v>10</v>
      </c>
    </row>
    <row r="19" ht="39.75" customHeight="1" s="138">
      <c r="A19" s="185" t="n">
        <v>13</v>
      </c>
      <c r="B19" s="186" t="inlineStr">
        <is>
          <t>Marc</t>
        </is>
      </c>
      <c r="C19" s="186" t="inlineStr">
        <is>
          <t>Eisenhower</t>
        </is>
      </c>
      <c r="D19" s="226">
        <f>IF(OR(ISBLANK(E19),E19=""),"",IF(VALUE(E19)&lt;51,"-",IF(VALUE(E19)&lt;=75,"~","+")))</f>
        <v/>
      </c>
      <c r="E19" s="179">
        <f>IF(ISBLANK(F6),0,ROUND(100/F6*F19,0))</f>
        <v/>
      </c>
      <c r="F19" s="179" t="n">
        <v>11</v>
      </c>
      <c r="G19" s="226">
        <f>IF(OR(ISBLANK(H19),H19=""),"",IF(VALUE(H19)&lt;51,"-",IF(VALUE(H19)&lt;=75,"~","+")))</f>
        <v/>
      </c>
      <c r="H19" s="179">
        <f>IF(ISBLANK(I6),0,ROUND(100/I6*I19,0))</f>
        <v/>
      </c>
      <c r="I19" s="179" t="n">
        <v>10</v>
      </c>
    </row>
    <row r="20" ht="39.75" customHeight="1" s="138">
      <c r="A20" s="185" t="n">
        <v>14</v>
      </c>
      <c r="B20" s="186" t="inlineStr">
        <is>
          <t>Diego</t>
        </is>
      </c>
      <c r="C20" s="186" t="inlineStr">
        <is>
          <t>Trump</t>
        </is>
      </c>
      <c r="D20" s="226">
        <f>IF(OR(ISBLANK(E20),E20=""),"",IF(VALUE(E20)&lt;51,"-",IF(VALUE(E20)&lt;=75,"~","+")))</f>
        <v/>
      </c>
      <c r="E20" s="179">
        <f>IF(ISBLANK(F6),0,ROUND(100/F6*F20,0))</f>
        <v/>
      </c>
      <c r="F20" s="179" t="n">
        <v>13</v>
      </c>
      <c r="G20" s="226">
        <f>IF(OR(ISBLANK(H20),H20=""),"",IF(VALUE(H20)&lt;51,"-",IF(VALUE(H20)&lt;=75,"~","+")))</f>
        <v/>
      </c>
      <c r="H20" s="179">
        <f>IF(ISBLANK(I6),0,ROUND(100/I6*I20,0))</f>
        <v/>
      </c>
      <c r="I20" s="179" t="n">
        <v>10</v>
      </c>
    </row>
    <row r="21" ht="39.75" customHeight="1" s="138">
      <c r="A21" s="185" t="n">
        <v>15</v>
      </c>
      <c r="B21" s="186" t="inlineStr">
        <is>
          <t>Toni</t>
        </is>
      </c>
      <c r="C21" s="186" t="inlineStr">
        <is>
          <t>Johnson</t>
        </is>
      </c>
      <c r="D21" s="226">
        <f>IF(OR(ISBLANK(E21),E21=""),"",IF(VALUE(E21)&lt;51,"-",IF(VALUE(E21)&lt;=75,"~","+")))</f>
        <v/>
      </c>
      <c r="E21" s="179">
        <f>IF(ISBLANK(F6),0,ROUND(100/F6*F21,0))</f>
        <v/>
      </c>
      <c r="F21" s="179" t="n">
        <v>9</v>
      </c>
      <c r="G21" s="226">
        <f>IF(OR(ISBLANK(H21),H21=""),"",IF(VALUE(H21)&lt;51,"-",IF(VALUE(H21)&lt;=75,"~","+")))</f>
        <v/>
      </c>
      <c r="H21" s="179">
        <f>IF(ISBLANK(I6),0,ROUND(100/I6*I21,0))</f>
        <v/>
      </c>
      <c r="I21" s="179" t="n">
        <v>12</v>
      </c>
    </row>
    <row r="22" ht="39.75" customHeight="1" s="138">
      <c r="A22" s="188" t="n">
        <v>16</v>
      </c>
      <c r="B22" s="189" t="inlineStr">
        <is>
          <t>Noah</t>
        </is>
      </c>
      <c r="C22" s="189" t="inlineStr">
        <is>
          <t>Adams</t>
        </is>
      </c>
      <c r="D22" s="228">
        <f>IF(OR(ISBLANK(E22),E22=""),"",IF(VALUE(E22)&lt;51,"-",IF(VALUE(E22)&lt;=75,"~","+")))</f>
        <v/>
      </c>
      <c r="E22" s="216">
        <f>IF(ISBLANK(F6),0,ROUND(100/F6*F22,0))</f>
        <v/>
      </c>
      <c r="F22" s="216" t="n">
        <v>12</v>
      </c>
      <c r="G22" s="228">
        <f>IF(OR(ISBLANK(H22),H22=""),"",IF(VALUE(H22)&lt;51,"-",IF(VALUE(H22)&lt;=75,"~","+")))</f>
        <v/>
      </c>
      <c r="H22" s="216">
        <f>IF(ISBLANK(I6),0,ROUND(100/I6*I22,0))</f>
        <v/>
      </c>
      <c r="I22" s="216" t="n">
        <v>11</v>
      </c>
    </row>
  </sheetData>
  <mergeCells count="11">
    <mergeCell ref="A1:I1"/>
    <mergeCell ref="A2:B2"/>
    <mergeCell ref="H2:I2"/>
    <mergeCell ref="A3:B3"/>
    <mergeCell ref="D3:F3"/>
    <mergeCell ref="G3:I3"/>
    <mergeCell ref="H4:I4"/>
    <mergeCell ref="D5:D6"/>
    <mergeCell ref="E5:E6"/>
    <mergeCell ref="G5:G6"/>
    <mergeCell ref="H5:H6"/>
  </mergeCells>
  <conditionalFormatting sqref="D7:D22 G7:G22">
    <cfRule type="cellIs" rank="0" priority="2" equalAverage="0" operator="equal" aboveAverage="0" dxfId="0" text="" percent="0" bottom="0">
      <formula>"+"</formula>
    </cfRule>
    <cfRule type="cellIs" rank="0" priority="3" equalAverage="0" operator="equal" aboveAverage="0" dxfId="0" text="" percent="0" bottom="0">
      <formula>"~"</formula>
    </cfRule>
    <cfRule type="cellIs" rank="0" priority="4" equalAverage="0" operator="equal" aboveAverage="0" dxfId="0" text="" percent="0" bottom="0">
      <formula>"-"</formula>
    </cfRule>
  </conditionalFormatting>
  <printOptions horizontalCentered="0" verticalCentered="0" headings="0" gridLines="0" gridLinesSet="1"/>
  <pageMargins left="1" right="1" top="1" bottom="1" header="0.511811023622047" footer="0.2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1"/>
  </sheetPr>
  <dimension ref="A1:BK21"/>
  <sheetViews>
    <sheetView showFormulas="0" showGridLines="0" showRowColHeaders="1" showZeros="1" rightToLeft="0" tabSelected="0" showOutlineSymbols="1" defaultGridColor="1" view="normal" topLeftCell="A1" colorId="64" zoomScale="75" zoomScaleNormal="75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U28" activeCellId="0" sqref="U28"/>
    </sheetView>
  </sheetViews>
  <sheetFormatPr baseColWidth="8" defaultColWidth="16.35546875" defaultRowHeight="19.5" zeroHeight="0" outlineLevelRow="0"/>
  <cols>
    <col width="3.33" customWidth="1" style="137" min="1" max="1"/>
    <col width="15" customWidth="1" style="137" min="2" max="2"/>
    <col width="16" customWidth="1" style="137" min="3" max="4"/>
    <col width="14.66" customWidth="1" style="137" min="5" max="5"/>
    <col width="10" customWidth="1" style="137" min="6" max="10"/>
    <col width="8.52" customWidth="1" style="137" min="11" max="11"/>
    <col width="1.33" customWidth="1" style="137" min="12" max="12"/>
    <col width="8.16" customWidth="1" style="137" min="13" max="62"/>
    <col width="32" customWidth="1" style="137" min="63" max="63"/>
    <col width="16.33" customWidth="1" style="137" min="64" max="1024"/>
  </cols>
  <sheetData>
    <row r="1" ht="42" customHeight="1" s="138">
      <c r="A1" s="229" t="inlineStr">
        <is>
          <t>Oral Engagement SS with +, ~, -</t>
        </is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230" t="n"/>
      <c r="R1" s="140" t="n"/>
      <c r="S1" s="230" t="n"/>
      <c r="T1" s="140" t="n"/>
      <c r="U1" s="230" t="n"/>
      <c r="V1" s="140" t="n"/>
      <c r="W1" s="230" t="n"/>
      <c r="X1" s="230" t="n"/>
      <c r="Y1" s="230" t="n"/>
      <c r="Z1" s="230" t="n"/>
      <c r="AA1" s="230" t="n"/>
      <c r="AB1" s="230" t="n"/>
      <c r="AC1" s="230" t="n"/>
      <c r="AD1" s="230" t="n"/>
      <c r="AE1" s="230" t="n"/>
      <c r="AF1" s="230" t="n"/>
      <c r="AG1" s="230" t="n"/>
      <c r="AH1" s="230" t="n"/>
      <c r="AI1" s="230" t="n"/>
      <c r="AJ1" s="230" t="n"/>
      <c r="AK1" s="230" t="n"/>
      <c r="AL1" s="230" t="n"/>
      <c r="AM1" s="230" t="n"/>
      <c r="AN1" s="230" t="n"/>
      <c r="AO1" s="230" t="n"/>
      <c r="AP1" s="230" t="n"/>
      <c r="AQ1" s="230" t="n"/>
      <c r="AR1" s="230" t="n"/>
      <c r="AS1" s="230" t="n"/>
      <c r="AT1" s="230" t="n"/>
      <c r="AU1" s="230" t="n"/>
      <c r="AV1" s="230" t="n"/>
      <c r="AW1" s="230" t="n"/>
      <c r="AX1" s="230" t="n"/>
      <c r="AY1" s="230" t="n"/>
      <c r="AZ1" s="230" t="n"/>
      <c r="BA1" s="230" t="n"/>
      <c r="BB1" s="230" t="n"/>
      <c r="BC1" s="230" t="n"/>
      <c r="BD1" s="230" t="n"/>
      <c r="BE1" s="230" t="n"/>
      <c r="BF1" s="230" t="n"/>
      <c r="BG1" s="230" t="n"/>
      <c r="BH1" s="230" t="n"/>
      <c r="BI1" s="230" t="n"/>
      <c r="BJ1" s="230" t="n"/>
      <c r="BK1" s="231" t="n"/>
    </row>
    <row r="2" ht="27.75" customHeight="1" s="138">
      <c r="A2" s="205" t="inlineStr">
        <is>
          <t>1AHWIT E</t>
        </is>
      </c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  <c r="K2" s="199" t="n"/>
      <c r="L2" s="199" t="n"/>
      <c r="M2" s="199" t="n"/>
      <c r="N2" s="199" t="n"/>
      <c r="O2" s="199" t="n"/>
      <c r="P2" s="199" t="n"/>
      <c r="Q2" s="232" t="n"/>
      <c r="R2" s="199" t="n"/>
      <c r="S2" s="232" t="n"/>
      <c r="T2" s="199" t="n"/>
      <c r="U2" s="232" t="n"/>
      <c r="V2" s="199" t="n"/>
      <c r="W2" s="232" t="n"/>
      <c r="X2" s="232" t="n"/>
      <c r="Y2" s="232" t="n"/>
      <c r="Z2" s="232" t="n"/>
      <c r="AA2" s="232" t="n"/>
      <c r="AB2" s="232" t="n"/>
      <c r="AC2" s="232" t="n"/>
      <c r="AD2" s="232" t="n"/>
      <c r="AE2" s="232" t="n"/>
      <c r="AF2" s="232" t="n"/>
      <c r="AG2" s="232" t="n"/>
      <c r="AH2" s="232" t="n"/>
      <c r="AI2" s="232" t="n"/>
      <c r="AJ2" s="232" t="n"/>
      <c r="AK2" s="232" t="n"/>
      <c r="AL2" s="232" t="n"/>
      <c r="AM2" s="232" t="n"/>
      <c r="AN2" s="232" t="n"/>
      <c r="AO2" s="232" t="n"/>
      <c r="AP2" s="232" t="n"/>
      <c r="AQ2" s="232" t="n"/>
      <c r="AR2" s="232" t="n"/>
      <c r="AS2" s="232" t="n"/>
      <c r="AT2" s="232" t="n"/>
      <c r="AU2" s="232" t="n"/>
      <c r="AV2" s="232" t="n"/>
      <c r="AW2" s="232" t="n"/>
      <c r="AX2" s="232" t="n"/>
      <c r="AY2" s="232" t="n"/>
      <c r="AZ2" s="232" t="n"/>
      <c r="BA2" s="232" t="n"/>
      <c r="BB2" s="232" t="n"/>
      <c r="BC2" s="232" t="n"/>
      <c r="BD2" s="232" t="n"/>
      <c r="BE2" s="232" t="n"/>
      <c r="BF2" s="232" t="n"/>
      <c r="BG2" s="232" t="n"/>
      <c r="BH2" s="232" t="n"/>
      <c r="BI2" s="232" t="n"/>
      <c r="BJ2" s="232" t="n"/>
      <c r="BK2" s="233" t="n"/>
    </row>
    <row r="3" ht="27" customHeight="1" s="138">
      <c r="A3" s="234" t="n"/>
      <c r="B3" s="235" t="n"/>
      <c r="C3" s="235" t="n"/>
      <c r="D3" s="221" t="inlineStr">
        <is>
          <t>Assessment</t>
        </is>
      </c>
      <c r="E3" s="221" t="inlineStr">
        <is>
          <t>Average distribution</t>
        </is>
      </c>
      <c r="F3" s="221" t="inlineStr">
        <is>
          <t>Distribution of evaluation</t>
        </is>
      </c>
      <c r="G3" s="171" t="n"/>
      <c r="H3" s="171" t="n"/>
      <c r="I3" s="221" t="inlineStr">
        <is>
          <t>Attendance</t>
        </is>
      </c>
      <c r="J3" s="171" t="n"/>
      <c r="K3" s="149" t="n"/>
      <c r="L3" s="149" t="n"/>
      <c r="M3" s="236" t="n">
        <v>45341</v>
      </c>
      <c r="O3" s="236" t="n">
        <v>45345</v>
      </c>
      <c r="Q3" s="236" t="n">
        <v>45348</v>
      </c>
      <c r="S3" s="236" t="n">
        <v>45352</v>
      </c>
      <c r="U3" s="236" t="n">
        <v>45360</v>
      </c>
      <c r="W3" s="236" t="n">
        <v>45362</v>
      </c>
      <c r="Y3" s="236" t="n">
        <v>45366</v>
      </c>
      <c r="AA3" s="236" t="n">
        <v>45373</v>
      </c>
      <c r="AC3" s="236" t="n">
        <v>45387</v>
      </c>
      <c r="AE3" s="236" t="n">
        <v>45394</v>
      </c>
      <c r="AG3" s="236" t="n">
        <v>45397</v>
      </c>
      <c r="AI3" s="236" t="n">
        <v>45401</v>
      </c>
      <c r="AK3" s="236" t="n">
        <v>45408</v>
      </c>
      <c r="AM3" s="236" t="n">
        <v>45411</v>
      </c>
      <c r="AO3" s="236" t="n">
        <v>45415</v>
      </c>
      <c r="AQ3" s="236" t="n">
        <v>45426</v>
      </c>
      <c r="AS3" s="236" t="n">
        <v>45429</v>
      </c>
      <c r="AU3" s="236" t="n">
        <v>45436</v>
      </c>
      <c r="AW3" s="236" t="n">
        <v>45439</v>
      </c>
      <c r="AY3" s="236" t="n">
        <v>45446</v>
      </c>
      <c r="BA3" s="236" t="n">
        <v>45447</v>
      </c>
      <c r="BC3" s="236" t="n"/>
      <c r="BE3" s="236" t="n"/>
      <c r="BG3" s="236" t="n"/>
      <c r="BI3" s="236" t="n"/>
      <c r="BK3" s="237" t="n"/>
    </row>
    <row r="4" ht="27" customHeight="1" s="138">
      <c r="A4" s="234" t="n"/>
      <c r="B4" s="235" t="n"/>
      <c r="C4" s="235" t="n"/>
      <c r="D4" s="171" t="n"/>
      <c r="E4" s="171" t="n"/>
      <c r="F4" s="238" t="inlineStr">
        <is>
          <t>1 (+)</t>
        </is>
      </c>
      <c r="G4" s="238" t="inlineStr">
        <is>
          <t>3 (~)</t>
        </is>
      </c>
      <c r="H4" s="238" t="inlineStr">
        <is>
          <t>5 (-)</t>
        </is>
      </c>
      <c r="I4" s="238" t="inlineStr">
        <is>
          <t>Present</t>
        </is>
      </c>
      <c r="J4" s="238" t="inlineStr">
        <is>
          <t>Total</t>
        </is>
      </c>
      <c r="K4" s="159" t="n"/>
      <c r="L4" s="159" t="n"/>
      <c r="M4" s="208" t="inlineStr">
        <is>
          <t>Bew.</t>
        </is>
      </c>
      <c r="N4" s="208" t="inlineStr">
        <is>
          <t>Mat.</t>
        </is>
      </c>
      <c r="O4" s="208" t="inlineStr">
        <is>
          <t>Bew.</t>
        </is>
      </c>
      <c r="P4" s="208" t="inlineStr">
        <is>
          <t>Mat.</t>
        </is>
      </c>
      <c r="Q4" s="208" t="inlineStr">
        <is>
          <t>Bew.</t>
        </is>
      </c>
      <c r="R4" s="208" t="inlineStr">
        <is>
          <t>Mat.</t>
        </is>
      </c>
      <c r="S4" s="208" t="inlineStr">
        <is>
          <t>Bew.</t>
        </is>
      </c>
      <c r="T4" s="208" t="inlineStr">
        <is>
          <t>Mat.</t>
        </is>
      </c>
      <c r="U4" s="208" t="inlineStr">
        <is>
          <t>Bew.</t>
        </is>
      </c>
      <c r="V4" s="208" t="inlineStr">
        <is>
          <t>Mat.</t>
        </is>
      </c>
      <c r="W4" s="208" t="inlineStr">
        <is>
          <t>Bew.</t>
        </is>
      </c>
      <c r="X4" s="208" t="inlineStr">
        <is>
          <t>Mat.</t>
        </is>
      </c>
      <c r="Y4" s="208" t="inlineStr">
        <is>
          <t>Bew.</t>
        </is>
      </c>
      <c r="Z4" s="208" t="inlineStr">
        <is>
          <t>Mat.</t>
        </is>
      </c>
      <c r="AA4" s="208" t="inlineStr">
        <is>
          <t>Bew.</t>
        </is>
      </c>
      <c r="AB4" s="208" t="inlineStr">
        <is>
          <t>Mat.</t>
        </is>
      </c>
      <c r="AC4" s="208" t="inlineStr">
        <is>
          <t>Bew.</t>
        </is>
      </c>
      <c r="AD4" s="208" t="inlineStr">
        <is>
          <t>Mat.</t>
        </is>
      </c>
      <c r="AE4" s="208" t="inlineStr">
        <is>
          <t>Bew.</t>
        </is>
      </c>
      <c r="AF4" s="208" t="inlineStr">
        <is>
          <t>Mat.</t>
        </is>
      </c>
      <c r="AG4" s="208" t="inlineStr">
        <is>
          <t>Bew.</t>
        </is>
      </c>
      <c r="AH4" s="208" t="inlineStr">
        <is>
          <t>Mat.</t>
        </is>
      </c>
      <c r="AI4" s="208" t="inlineStr">
        <is>
          <t>Bew.</t>
        </is>
      </c>
      <c r="AJ4" s="208" t="inlineStr">
        <is>
          <t>Mat.</t>
        </is>
      </c>
      <c r="AK4" s="208" t="inlineStr">
        <is>
          <t>Bew.</t>
        </is>
      </c>
      <c r="AL4" s="208" t="inlineStr">
        <is>
          <t>Mat.</t>
        </is>
      </c>
      <c r="AM4" s="208" t="inlineStr">
        <is>
          <t>Bew.</t>
        </is>
      </c>
      <c r="AN4" s="208" t="inlineStr">
        <is>
          <t>Mat.</t>
        </is>
      </c>
      <c r="AO4" s="208" t="inlineStr">
        <is>
          <t>Bew.</t>
        </is>
      </c>
      <c r="AP4" s="208" t="inlineStr">
        <is>
          <t>Mat.</t>
        </is>
      </c>
      <c r="AQ4" s="208" t="inlineStr">
        <is>
          <t>Bew.</t>
        </is>
      </c>
      <c r="AR4" s="208" t="inlineStr">
        <is>
          <t>Mat.</t>
        </is>
      </c>
      <c r="AS4" s="208" t="inlineStr">
        <is>
          <t>Bew.</t>
        </is>
      </c>
      <c r="AT4" s="208" t="inlineStr">
        <is>
          <t>Mat.</t>
        </is>
      </c>
      <c r="AU4" s="208" t="inlineStr">
        <is>
          <t>Bew.</t>
        </is>
      </c>
      <c r="AV4" s="208" t="inlineStr">
        <is>
          <t>Mat.</t>
        </is>
      </c>
      <c r="AW4" s="208" t="inlineStr">
        <is>
          <t>Bew.</t>
        </is>
      </c>
      <c r="AX4" s="208" t="inlineStr">
        <is>
          <t>Mat.</t>
        </is>
      </c>
      <c r="AY4" s="208" t="inlineStr">
        <is>
          <t>Bew.</t>
        </is>
      </c>
      <c r="AZ4" s="208" t="inlineStr">
        <is>
          <t>Mat.</t>
        </is>
      </c>
      <c r="BA4" s="208" t="inlineStr">
        <is>
          <t>Bew.</t>
        </is>
      </c>
      <c r="BB4" s="208" t="inlineStr">
        <is>
          <t>Mat.</t>
        </is>
      </c>
      <c r="BC4" s="208" t="inlineStr">
        <is>
          <t>Bew.</t>
        </is>
      </c>
      <c r="BD4" s="208" t="inlineStr">
        <is>
          <t>Mat.</t>
        </is>
      </c>
      <c r="BE4" s="208" t="inlineStr">
        <is>
          <t>Bew.</t>
        </is>
      </c>
      <c r="BF4" s="208" t="inlineStr">
        <is>
          <t>Mat.</t>
        </is>
      </c>
      <c r="BG4" s="208" t="inlineStr">
        <is>
          <t>Bew.</t>
        </is>
      </c>
      <c r="BH4" s="208" t="inlineStr">
        <is>
          <t>Mat.</t>
        </is>
      </c>
      <c r="BI4" s="208" t="inlineStr">
        <is>
          <t>Bew.</t>
        </is>
      </c>
      <c r="BJ4" s="208" t="inlineStr">
        <is>
          <t>Mat.</t>
        </is>
      </c>
      <c r="BK4" s="237" t="n"/>
    </row>
    <row r="5" ht="39" customHeight="1" s="138">
      <c r="A5" s="239" t="n">
        <v>1</v>
      </c>
      <c r="B5" s="177" t="inlineStr">
        <is>
          <t>Lino</t>
        </is>
      </c>
      <c r="C5" s="177" t="inlineStr">
        <is>
          <t>Clinton</t>
        </is>
      </c>
      <c r="D5" s="226">
        <f>IF(E5&lt;=2,"+",IF(E5&lt;=4,"~",IF(E5&gt;4,"-","")))</f>
        <v/>
      </c>
      <c r="E5" s="240">
        <f>ROUND((F5*1+G5*3+H5*5)/I5,2)</f>
        <v/>
      </c>
      <c r="F5" s="240">
        <f>COUNTIF(M5,1)+COUNTIF(O5,1)+COUNTIF(Q5,1)+COUNTIF(S5,1)+COUNTIF(U5,1)+COUNTIF(W5,1)+COUNTIF(Y5,1)+COUNTIF(AA5,1)+COUNTIF(AC5,1)+COUNTIF(AE5,1)+COUNTIF(AG5,1)+COUNTIF(AI5,1)+COUNTIF(AK5,1)+COUNTIF(AM5,1)+COUNTIF(AO5,1)+COUNTIF(AQ5,1)+COUNTIF(AS5,1)+COUNTIF(AU5,1)+COUNTIF(AW5,1)+COUNTIF(AY5,1)+COUNTIF(BA5,1)+COUNTIF(BC5,1)+COUNTIF(BE5,1)+COUNTIF(BG5,1)+COUNTIF(BI5,1)</f>
        <v/>
      </c>
      <c r="G5" s="240">
        <f>COUNTIF(M5,3)+COUNTIF(O5,3)+COUNTIF(Q5,3)+COUNTIF(S5,3)+COUNTIF(U5,3)+COUNTIF(W5,3)+COUNTIF(Y5,3)+COUNTIF(AA5,3)+COUNTIF(AC5,3)+COUNTIF(AE5,3)+COUNTIF(AG5,3)+COUNTIF(AI5,3)+COUNTIF(AK5,3)+COUNTIF(AM5,3)+COUNTIF(AO5,3)+COUNTIF(AQ5,3)+COUNTIF(AS5,3)+COUNTIF(AU5,3)+COUNTIF(AW5,3)+COUNTIF(AY5,3)+COUNTIF(BA5,3)+COUNTIF(BC5,3)+COUNTIF(BE5,3)+COUNTIF(BG5,3)+COUNTIF(BI5,3)</f>
        <v/>
      </c>
      <c r="H5" s="240">
        <f>COUNTIF(M5,5)+COUNTIF(O5,5)+COUNTIF(Q5,5)+COUNTIF(S5,5)+COUNTIF(U5,5)+COUNTIF(W5,5)+COUNTIF(Y5,5)+COUNTIF(AA5,5)+COUNTIF(AC5,5)+COUNTIF(AE5,5)+COUNTIF(AG5,5)+COUNTIF(AI5,5)+COUNTIF(AK5,5)+COUNTIF(AM5,5)+COUNTIF(AO5,5)+COUNTIF(AQ5,5)+COUNTIF(AS5,5)+COUNTIF(AU5,5)+COUNTIF(AW5,5)+COUNTIF(AY5,5)+COUNTIF(BA5,5)+COUNTIF(BC5,5)+COUNTIF(BE5,5)+COUNTIF(BG5,5)+COUNTIF(BI5,5)</f>
        <v/>
      </c>
      <c r="I5" s="240">
        <f>SUM(COUNTIF(M5,"&lt;&gt;"),COUNTIF(O5,"&lt;&gt;"),COUNTIF(Q5,"&lt;&gt;"),COUNTIF(S5,"&lt;&gt;"),COUNTIF(U5,"&lt;&gt;"),COUNTIF(W5,"&lt;&gt;"),COUNTIF(Y5,"&lt;&gt;"),COUNTIF(AA5,"&lt;&gt;"),COUNTIF(AC5,"&lt;&gt;"),COUNTIF(AE5,"&lt;&gt;"),COUNTIF(AG5,"&lt;&gt;"),COUNTIF(AI5,"&lt;&gt;"),COUNTIF(AK5,"&lt;&gt;"),COUNTIF(AM5,"&lt;&gt;"),COUNTIF(AO5,"&lt;&gt;"),COUNTIF(AQ5,"&lt;&gt;"),COUNTIF(AS5,"&lt;&gt;"),COUNTIF(AU5,"&lt;&gt;"),COUNTIF(AW5,"&lt;&gt;"),COUNTIF(AY5,"&lt;&gt;"),COUNTIF(BA5,"&lt;&gt;"),COUNTIF(BC5,"&lt;&gt;"),COUNTIF(BE5,"&lt;&gt;"),COUNTIF(BG5,"&lt;&gt;"),COUNTIF(BI5,"&lt;&gt;"))</f>
        <v/>
      </c>
      <c r="J5" s="240">
        <f>COUNTIFS(M$3:BJ$3,"&lt;&gt;")</f>
        <v/>
      </c>
      <c r="K5" s="241">
        <f>IF(I5&lt;0.5*J5,"⚑","")</f>
        <v/>
      </c>
      <c r="L5" s="159" t="n"/>
      <c r="M5" s="240" t="n">
        <v>3</v>
      </c>
      <c r="N5" s="240" t="n"/>
      <c r="O5" s="240" t="n">
        <v>3</v>
      </c>
      <c r="P5" s="240" t="n"/>
      <c r="Q5" s="240" t="n">
        <v>3</v>
      </c>
      <c r="R5" s="240" t="n"/>
      <c r="S5" s="240" t="n">
        <v>3</v>
      </c>
      <c r="T5" s="240" t="n"/>
      <c r="U5" s="240" t="n">
        <v>3</v>
      </c>
      <c r="V5" s="240" t="n"/>
      <c r="W5" s="240" t="n">
        <v>3</v>
      </c>
      <c r="X5" s="240" t="n"/>
      <c r="Y5" s="240" t="n">
        <v>3</v>
      </c>
      <c r="Z5" s="240" t="n"/>
      <c r="AA5" s="240" t="n">
        <v>3</v>
      </c>
      <c r="AB5" s="240" t="n"/>
      <c r="AC5" s="240" t="n">
        <v>3</v>
      </c>
      <c r="AD5" s="240" t="n"/>
      <c r="AE5" s="240" t="n">
        <v>3</v>
      </c>
      <c r="AF5" s="240" t="n"/>
      <c r="AG5" s="240" t="n">
        <v>3</v>
      </c>
      <c r="AH5" s="240" t="n"/>
      <c r="AI5" s="240" t="n">
        <v>3</v>
      </c>
      <c r="AJ5" s="240" t="n"/>
      <c r="AK5" s="240" t="n">
        <v>3</v>
      </c>
      <c r="AL5" s="240" t="n"/>
      <c r="AM5" s="240" t="n">
        <v>3</v>
      </c>
      <c r="AN5" s="240" t="n"/>
      <c r="AO5" s="240" t="n">
        <v>3</v>
      </c>
      <c r="AP5" s="240" t="n"/>
      <c r="AQ5" s="240" t="n">
        <v>3</v>
      </c>
      <c r="AR5" s="240" t="n"/>
      <c r="AS5" s="240" t="n">
        <v>3</v>
      </c>
      <c r="AT5" s="240" t="n"/>
      <c r="AU5" s="240" t="n">
        <v>3</v>
      </c>
      <c r="AV5" s="240" t="n"/>
      <c r="AW5" s="240" t="n">
        <v>3</v>
      </c>
      <c r="AX5" s="240" t="n"/>
      <c r="AY5" s="240" t="n"/>
      <c r="AZ5" s="240" t="n"/>
      <c r="BA5" s="240" t="n">
        <v>3</v>
      </c>
      <c r="BB5" s="240" t="n"/>
      <c r="BC5" s="240" t="n"/>
      <c r="BD5" s="240" t="n"/>
      <c r="BE5" s="240" t="n"/>
      <c r="BF5" s="240" t="n"/>
      <c r="BG5" s="240" t="n"/>
      <c r="BH5" s="240" t="n"/>
      <c r="BI5" s="240" t="n"/>
      <c r="BJ5" s="240">
        <f>FALSE()</f>
        <v/>
      </c>
      <c r="BK5" s="242">
        <f>IF((COUNTIF(M5,"&lt;&gt;")+COUNTIF(O5,"&lt;&gt;")+COUNTIF(Q5,"&lt;&gt;")+COUNTIF(S5,"&lt;&gt;")+COUNTIF(U5,"&lt;&gt;")+COUNTIF(W5,"&lt;&gt;")+COUNTIF(Y5,"&lt;&gt;")+COUNTIF(AA5,"&lt;&gt;")+COUNTIF(AC5,"&lt;&gt;")+COUNTIF(AE5,"&lt;&gt;")+COUNTIF(AG5,"&lt;&gt;")+COUNTIF(AI5,"&lt;&gt;")+COUNTIF(AK5,"&lt;&gt;")+COUNTIF(AM5,"&lt;&gt;")+COUNTIF(AO5,"&lt;&gt;")+COUNTIF(AQ5,"&lt;&gt;")+COUNTIF(AS5,"&lt;&gt;")+COUNTIF(AU5,"&lt;&gt;")+COUNTIF(AW5,"&lt;&gt;")+COUNTIF(AY5,"&lt;&gt;")+COUNTIF(BA5,"&lt;&gt;"))/COUNTIF(M$3:BB$3,"&lt;&gt;")&lt;0.5,"Presence under 50%","")</f>
        <v/>
      </c>
    </row>
    <row r="6" ht="39" customHeight="1" s="138">
      <c r="A6" s="243" t="n">
        <v>2</v>
      </c>
      <c r="B6" s="186" t="inlineStr">
        <is>
          <t>Sebastian</t>
        </is>
      </c>
      <c r="C6" s="186" t="inlineStr">
        <is>
          <t>Obama</t>
        </is>
      </c>
      <c r="D6" s="226">
        <f>IF(E6&lt;=2,"+",IF(E6&lt;=4,"~",IF(E6&gt;4,"-","")))</f>
        <v/>
      </c>
      <c r="E6" s="240">
        <f>ROUND((F6*1+G6*3+H6*5)/I6,2)</f>
        <v/>
      </c>
      <c r="F6" s="240">
        <f>COUNTIF(M6,1)+COUNTIF(O6,1)+COUNTIF(Q6,1)+COUNTIF(S6,1)+COUNTIF(U6,1)+COUNTIF(W6,1)+COUNTIF(Y6,1)+COUNTIF(AA6,1)+COUNTIF(AC6,1)+COUNTIF(AE6,1)+COUNTIF(AG6,1)+COUNTIF(AI6,1)+COUNTIF(AK6,1)+COUNTIF(AM6,1)+COUNTIF(AO6,1)+COUNTIF(AQ6,1)+COUNTIF(AS6,1)+COUNTIF(AU6,1)+COUNTIF(AW6,1)+COUNTIF(AY6,1)+COUNTIF(BA6,1)+COUNTIF(BC6,1)+COUNTIF(BE6,1)+COUNTIF(BG6,1)+COUNTIF(BI6,1)</f>
        <v/>
      </c>
      <c r="G6" s="240" t="n">
        <v>9</v>
      </c>
      <c r="H6" s="240" t="n">
        <v>11</v>
      </c>
      <c r="I6" s="240">
        <f>SUM(COUNTIF(M6,"&lt;&gt;"),COUNTIF(O6,"&lt;&gt;"),COUNTIF(Q6,"&lt;&gt;"),COUNTIF(S6,"&lt;&gt;"),COUNTIF(U6,"&lt;&gt;"),COUNTIF(W6,"&lt;&gt;"),COUNTIF(Y6,"&lt;&gt;"),COUNTIF(AA6,"&lt;&gt;"),COUNTIF(AC6,"&lt;&gt;"),COUNTIF(AE6,"&lt;&gt;"),COUNTIF(AG6,"&lt;&gt;"),COUNTIF(AI6,"&lt;&gt;"),COUNTIF(AK6,"&lt;&gt;"),COUNTIF(AM6,"&lt;&gt;"),COUNTIF(AO6,"&lt;&gt;"),COUNTIF(AQ6,"&lt;&gt;"),COUNTIF(AS6,"&lt;&gt;"),COUNTIF(AU6,"&lt;&gt;"),COUNTIF(AW6,"&lt;&gt;"),COUNTIF(AY6,"&lt;&gt;"),COUNTIF(BA6,"&lt;&gt;"),COUNTIF(BC6,"&lt;&gt;"),COUNTIF(BE6,"&lt;&gt;"),COUNTIF(BG6,"&lt;&gt;"),COUNTIF(BI6,"&lt;&gt;"))</f>
        <v/>
      </c>
      <c r="J6" s="240">
        <f>COUNTIFS(M$3:BJ$3,"&lt;&gt;")</f>
        <v/>
      </c>
      <c r="K6" s="241">
        <f>IF(I6&lt;0.5*J6,"⚑","")</f>
        <v/>
      </c>
      <c r="L6" s="159" t="n"/>
      <c r="M6" s="240" t="n">
        <v>5</v>
      </c>
      <c r="N6" s="240" t="n"/>
      <c r="O6" s="240" t="n">
        <v>5</v>
      </c>
      <c r="P6" s="240" t="n"/>
      <c r="Q6" s="240" t="n">
        <v>5</v>
      </c>
      <c r="R6" s="240" t="n"/>
      <c r="S6" s="240" t="n">
        <v>3</v>
      </c>
      <c r="T6" s="240" t="n"/>
      <c r="U6" s="240" t="n">
        <v>5</v>
      </c>
      <c r="V6" s="240" t="n"/>
      <c r="W6" s="240" t="n">
        <v>3</v>
      </c>
      <c r="X6" s="240" t="n"/>
      <c r="Y6" s="240" t="n">
        <v>3</v>
      </c>
      <c r="Z6" s="240" t="n"/>
      <c r="AA6" s="240" t="n">
        <v>3</v>
      </c>
      <c r="AB6" s="240" t="n"/>
      <c r="AC6" s="240" t="n">
        <v>3</v>
      </c>
      <c r="AD6" s="240" t="n"/>
      <c r="AE6" s="240" t="n">
        <v>5</v>
      </c>
      <c r="AF6" s="240" t="n"/>
      <c r="AG6" s="240" t="n">
        <v>5</v>
      </c>
      <c r="AH6" s="240" t="n"/>
      <c r="AI6" s="240" t="n">
        <v>3</v>
      </c>
      <c r="AJ6" s="240" t="n"/>
      <c r="AK6" s="240" t="n">
        <v>5</v>
      </c>
      <c r="AL6" s="240" t="n"/>
      <c r="AM6" s="240" t="n">
        <v>5</v>
      </c>
      <c r="AN6" s="240" t="n"/>
      <c r="AO6" s="240" t="n">
        <v>3</v>
      </c>
      <c r="AP6" s="240" t="n"/>
      <c r="AQ6" s="240" t="n">
        <v>5</v>
      </c>
      <c r="AR6" s="240" t="n"/>
      <c r="AS6" s="240" t="n"/>
      <c r="AT6" s="240" t="n"/>
      <c r="AU6" s="240" t="n">
        <v>3</v>
      </c>
      <c r="AV6" s="240" t="n"/>
      <c r="AW6" s="240" t="n">
        <v>5</v>
      </c>
      <c r="AX6" s="240" t="n"/>
      <c r="AY6" s="240" t="n">
        <v>3</v>
      </c>
      <c r="AZ6" s="240" t="n"/>
      <c r="BA6" s="240" t="n">
        <v>3</v>
      </c>
      <c r="BB6" s="240" t="n"/>
      <c r="BC6" s="240" t="n"/>
      <c r="BD6" s="240" t="n"/>
      <c r="BE6" s="240" t="n"/>
      <c r="BF6" s="240" t="n"/>
      <c r="BG6" s="240" t="n"/>
      <c r="BH6" s="240" t="n"/>
      <c r="BI6" s="240" t="n"/>
      <c r="BJ6" s="240" t="n"/>
      <c r="BK6" s="242">
        <f>IF((COUNTIF(M6,"&lt;&gt;")+COUNTIF(O6,"&lt;&gt;")+COUNTIF(Q6,"&lt;&gt;")+COUNTIF(S6,"&lt;&gt;")+COUNTIF(U6,"&lt;&gt;")+COUNTIF(W6,"&lt;&gt;")+COUNTIF(Y6,"&lt;&gt;")+COUNTIF(AA6,"&lt;&gt;")+COUNTIF(AC6,"&lt;&gt;")+COUNTIF(AE6,"&lt;&gt;")+COUNTIF(AG6,"&lt;&gt;")+COUNTIF(AI6,"&lt;&gt;")+COUNTIF(AK6,"&lt;&gt;")+COUNTIF(AM6,"&lt;&gt;")+COUNTIF(AO6,"&lt;&gt;")+COUNTIF(AQ6,"&lt;&gt;")+COUNTIF(AS6,"&lt;&gt;")+COUNTIF(AU6,"&lt;&gt;")+COUNTIF(AW6,"&lt;&gt;")+COUNTIF(AY6,"&lt;&gt;")+COUNTIF(BA6,"&lt;&gt;"))/COUNTIF(M$3:BB$3,"&lt;&gt;")&lt;0.5,"Presence under 50%","")</f>
        <v/>
      </c>
    </row>
    <row r="7" ht="39" customHeight="1" s="138">
      <c r="A7" s="243" t="n">
        <v>3</v>
      </c>
      <c r="B7" s="186" t="inlineStr">
        <is>
          <t>Jakob</t>
        </is>
      </c>
      <c r="C7" s="186" t="inlineStr">
        <is>
          <t>Bush</t>
        </is>
      </c>
      <c r="D7" s="226">
        <f>IF(E7&lt;=2,"+",IF(E7&lt;=4,"~",IF(E7&gt;4,"-","")))</f>
        <v/>
      </c>
      <c r="E7" s="240" t="n">
        <v>2.5</v>
      </c>
      <c r="F7" s="240">
        <f>COUNTIF(M7,1)+COUNTIF(O7,1)+COUNTIF(Q7,1)+COUNTIF(S7,1)+COUNTIF(U7,1)+COUNTIF(W7,1)+COUNTIF(Y7,1)+COUNTIF(AA7,1)+COUNTIF(AC7,1)+COUNTIF(AE7,1)+COUNTIF(AG7,1)+COUNTIF(AI7,1)+COUNTIF(AK7,1)+COUNTIF(AM7,1)+COUNTIF(AO7,1)+COUNTIF(AQ7,1)+COUNTIF(AS7,1)+COUNTIF(AU7,1)+COUNTIF(AW7,1)+COUNTIF(AY7,1)+COUNTIF(BA7,1)+COUNTIF(BC7,1)+COUNTIF(BE7,1)+COUNTIF(BG7,1)+COUNTIF(BI7,1)</f>
        <v/>
      </c>
      <c r="G7" s="240">
        <f>COUNTIF(M7,3)+COUNTIF(O7,3)+COUNTIF(Q7,3)+COUNTIF(S7,3)+COUNTIF(U7,3)+COUNTIF(W7,3)+COUNTIF(Y7,3)+COUNTIF(AA7,3)+COUNTIF(AC7,3)+COUNTIF(AE7,3)+COUNTIF(AG7,3)+COUNTIF(AI7,3)+COUNTIF(AK7,3)+COUNTIF(AM7,3)+COUNTIF(AO7,3)+COUNTIF(AQ7,3)+COUNTIF(AS7,3)+COUNTIF(AU7,3)+COUNTIF(AW7,3)+COUNTIF(AY7,3)+COUNTIF(BA7,3)+COUNTIF(BC7,3)+COUNTIF(BE7,3)+COUNTIF(BG7,3)+COUNTIF(BI7,3)</f>
        <v/>
      </c>
      <c r="H7" s="240">
        <f>COUNTIF(M7,5)+COUNTIF(O7,5)+COUNTIF(Q7,5)+COUNTIF(S7,5)+COUNTIF(U7,5)+COUNTIF(W7,5)+COUNTIF(Y7,5)+COUNTIF(AA7,5)+COUNTIF(AC7,5)+COUNTIF(AE7,5)+COUNTIF(AG7,5)+COUNTIF(AI7,5)+COUNTIF(AK7,5)+COUNTIF(AM7,5)+COUNTIF(AO7,5)+COUNTIF(AQ7,5)+COUNTIF(AS7,5)+COUNTIF(AU7,5)+COUNTIF(AW7,5)+COUNTIF(AY7,5)+COUNTIF(BA7,5)+COUNTIF(BC7,5)+COUNTIF(BE7,5)+COUNTIF(BG7,5)+COUNTIF(BI7,5)</f>
        <v/>
      </c>
      <c r="I7" s="240">
        <f>SUM(COUNTIF(M7,"&lt;&gt;"),COUNTIF(O7,"&lt;&gt;"),COUNTIF(Q7,"&lt;&gt;"),COUNTIF(S7,"&lt;&gt;"),COUNTIF(U7,"&lt;&gt;"),COUNTIF(W7,"&lt;&gt;"),COUNTIF(Y7,"&lt;&gt;"),COUNTIF(AA7,"&lt;&gt;"),COUNTIF(AC7,"&lt;&gt;"),COUNTIF(AE7,"&lt;&gt;"),COUNTIF(AG7,"&lt;&gt;"),COUNTIF(AI7,"&lt;&gt;"),COUNTIF(AK7,"&lt;&gt;"),COUNTIF(AM7,"&lt;&gt;"),COUNTIF(AO7,"&lt;&gt;"),COUNTIF(AQ7,"&lt;&gt;"),COUNTIF(AS7,"&lt;&gt;"),COUNTIF(AU7,"&lt;&gt;"),COUNTIF(AW7,"&lt;&gt;"),COUNTIF(AY7,"&lt;&gt;"),COUNTIF(BA7,"&lt;&gt;"),COUNTIF(BC7,"&lt;&gt;"),COUNTIF(BE7,"&lt;&gt;"),COUNTIF(BG7,"&lt;&gt;"),COUNTIF(BI7,"&lt;&gt;"))</f>
        <v/>
      </c>
      <c r="J7" s="240">
        <f>COUNTIFS(M$3:BJ$3,"&lt;&gt;")</f>
        <v/>
      </c>
      <c r="K7" s="241">
        <f>IF(I7&lt;0.5*J7,"⚑","")</f>
        <v/>
      </c>
      <c r="L7" s="159" t="n"/>
      <c r="M7" s="240" t="n">
        <v>3</v>
      </c>
      <c r="N7" s="240" t="n"/>
      <c r="O7" s="240" t="n">
        <v>3</v>
      </c>
      <c r="P7" s="240" t="n"/>
      <c r="Q7" s="240" t="n">
        <v>1</v>
      </c>
      <c r="R7" s="240" t="n"/>
      <c r="S7" s="240" t="n">
        <v>3</v>
      </c>
      <c r="T7" s="240" t="n"/>
      <c r="U7" s="240" t="n">
        <v>1</v>
      </c>
      <c r="V7" s="240" t="n"/>
      <c r="W7" s="240" t="n">
        <v>3</v>
      </c>
      <c r="X7" s="240" t="n"/>
      <c r="Y7" s="240" t="n">
        <v>1</v>
      </c>
      <c r="Z7" s="240" t="n"/>
      <c r="AA7" s="240" t="n">
        <v>3</v>
      </c>
      <c r="AB7" s="240" t="n"/>
      <c r="AC7" s="240" t="n">
        <v>1</v>
      </c>
      <c r="AD7" s="240" t="n"/>
      <c r="AE7" s="240" t="n">
        <v>1</v>
      </c>
      <c r="AF7" s="240" t="n"/>
      <c r="AG7" s="240" t="n">
        <v>1</v>
      </c>
      <c r="AH7" s="240" t="n"/>
      <c r="AI7" s="240" t="n">
        <v>3</v>
      </c>
      <c r="AJ7" s="240" t="n"/>
      <c r="AK7" s="240" t="n">
        <v>3</v>
      </c>
      <c r="AL7" s="240" t="n"/>
      <c r="AM7" s="240" t="n">
        <v>3</v>
      </c>
      <c r="AN7" s="240" t="n"/>
      <c r="AO7" s="240" t="n">
        <v>3</v>
      </c>
      <c r="AP7" s="240" t="n"/>
      <c r="AQ7" s="240" t="n">
        <v>3</v>
      </c>
      <c r="AR7" s="240" t="n"/>
      <c r="AS7" s="240" t="n">
        <v>3</v>
      </c>
      <c r="AT7" s="240" t="n"/>
      <c r="AU7" s="240" t="n">
        <v>3</v>
      </c>
      <c r="AV7" s="240" t="n"/>
      <c r="AW7" s="240" t="n">
        <v>3</v>
      </c>
      <c r="AX7" s="240" t="n"/>
      <c r="AY7" s="240" t="n">
        <v>3</v>
      </c>
      <c r="AZ7" s="240" t="n"/>
      <c r="BA7" s="240" t="n">
        <v>3</v>
      </c>
      <c r="BB7" s="240" t="n"/>
      <c r="BC7" s="240" t="n"/>
      <c r="BD7" s="240" t="n"/>
      <c r="BE7" s="240" t="n"/>
      <c r="BF7" s="240" t="n"/>
      <c r="BG7" s="240" t="n"/>
      <c r="BH7" s="240" t="n"/>
      <c r="BI7" s="240" t="n"/>
      <c r="BJ7" s="240" t="n"/>
      <c r="BK7" s="242">
        <f>IF((COUNTIF(M7,"&lt;&gt;")+COUNTIF(O7,"&lt;&gt;")+COUNTIF(Q7,"&lt;&gt;")+COUNTIF(S7,"&lt;&gt;")+COUNTIF(U7,"&lt;&gt;")+COUNTIF(W7,"&lt;&gt;")+COUNTIF(Y7,"&lt;&gt;")+COUNTIF(AA7,"&lt;&gt;")+COUNTIF(AC7,"&lt;&gt;")+COUNTIF(AE7,"&lt;&gt;")+COUNTIF(AG7,"&lt;&gt;")+COUNTIF(AI7,"&lt;&gt;")+COUNTIF(AK7,"&lt;&gt;")+COUNTIF(AM7,"&lt;&gt;")+COUNTIF(AO7,"&lt;&gt;")+COUNTIF(AQ7,"&lt;&gt;")+COUNTIF(AS7,"&lt;&gt;")+COUNTIF(AU7,"&lt;&gt;")+COUNTIF(AW7,"&lt;&gt;")+COUNTIF(AY7,"&lt;&gt;")+COUNTIF(BA7,"&lt;&gt;"))/COUNTIF(M$3:BB$3,"&lt;&gt;")&lt;0.5,"Presence under 50%","")</f>
        <v/>
      </c>
    </row>
    <row r="8" ht="39" customHeight="1" s="138">
      <c r="A8" s="243" t="n">
        <v>4</v>
      </c>
      <c r="B8" s="186" t="inlineStr">
        <is>
          <t>Mathias</t>
        </is>
      </c>
      <c r="C8" s="186" t="inlineStr">
        <is>
          <t>Biden</t>
        </is>
      </c>
      <c r="D8" s="226">
        <f>IF(E8&lt;=2,"+",IF(E8&lt;=4,"~",IF(E8&gt;4,"-","")))</f>
        <v/>
      </c>
      <c r="E8" s="240">
        <f>ROUND((F8*1+G8*3+H8*5)/I8,2)</f>
        <v/>
      </c>
      <c r="F8" s="240">
        <f>COUNTIF(M8,1)+COUNTIF(O8,1)+COUNTIF(Q8,1)+COUNTIF(S8,1)+COUNTIF(U8,1)+COUNTIF(W8,1)+COUNTIF(Y8,1)+COUNTIF(AA8,1)+COUNTIF(AC8,1)+COUNTIF(AE8,1)+COUNTIF(AG8,1)+COUNTIF(AI8,1)+COUNTIF(AK8,1)+COUNTIF(AM8,1)+COUNTIF(AO8,1)+COUNTIF(AQ8,1)+COUNTIF(AS8,1)+COUNTIF(AU8,1)+COUNTIF(AW8,1)+COUNTIF(AY8,1)+COUNTIF(BA8,1)+COUNTIF(BC8,1)+COUNTIF(BE8,1)+COUNTIF(BG8,1)+COUNTIF(BI8,1)</f>
        <v/>
      </c>
      <c r="G8" s="240">
        <f>COUNTIF(M8,3)+COUNTIF(O8,3)+COUNTIF(Q8,3)+COUNTIF(S8,3)+COUNTIF(U8,3)+COUNTIF(W8,3)+COUNTIF(Y8,3)+COUNTIF(AA8,3)+COUNTIF(AC8,3)+COUNTIF(AE8,3)+COUNTIF(AG8,3)+COUNTIF(AI8,3)+COUNTIF(AK8,3)+COUNTIF(AM8,3)+COUNTIF(AO8,3)+COUNTIF(AQ8,3)+COUNTIF(AS8,3)+COUNTIF(AU8,3)+COUNTIF(AW8,3)+COUNTIF(AY8,3)+COUNTIF(BA8,3)+COUNTIF(BC8,3)+COUNTIF(BE8,3)+COUNTIF(BG8,3)+COUNTIF(BI8,3)</f>
        <v/>
      </c>
      <c r="H8" s="240">
        <f>COUNTIF(M8,5)+COUNTIF(O8,5)+COUNTIF(Q8,5)+COUNTIF(S8,5)+COUNTIF(U8,5)+COUNTIF(W8,5)+COUNTIF(Y8,5)+COUNTIF(AA8,5)+COUNTIF(AC8,5)+COUNTIF(AE8,5)+COUNTIF(AG8,5)+COUNTIF(AI8,5)+COUNTIF(AK8,5)+COUNTIF(AM8,5)+COUNTIF(AO8,5)+COUNTIF(AQ8,5)+COUNTIF(AS8,5)+COUNTIF(AU8,5)+COUNTIF(AW8,5)+COUNTIF(AY8,5)+COUNTIF(BA8,5)+COUNTIF(BC8,5)+COUNTIF(BE8,5)+COUNTIF(BG8,5)+COUNTIF(BI8,5)</f>
        <v/>
      </c>
      <c r="I8" s="240">
        <f>SUM(COUNTIF(M8,"&lt;&gt;"),COUNTIF(O8,"&lt;&gt;"),COUNTIF(Q8,"&lt;&gt;"),COUNTIF(S8,"&lt;&gt;"),COUNTIF(U8,"&lt;&gt;"),COUNTIF(W8,"&lt;&gt;"),COUNTIF(Y8,"&lt;&gt;"),COUNTIF(AA8,"&lt;&gt;"),COUNTIF(AC8,"&lt;&gt;"),COUNTIF(AE8,"&lt;&gt;"),COUNTIF(AG8,"&lt;&gt;"),COUNTIF(AI8,"&lt;&gt;"),COUNTIF(AK8,"&lt;&gt;"),COUNTIF(AM8,"&lt;&gt;"),COUNTIF(AO8,"&lt;&gt;"),COUNTIF(AQ8,"&lt;&gt;"),COUNTIF(AS8,"&lt;&gt;"),COUNTIF(AU8,"&lt;&gt;"),COUNTIF(AW8,"&lt;&gt;"),COUNTIF(AY8,"&lt;&gt;"),COUNTIF(BA8,"&lt;&gt;"),COUNTIF(BC8,"&lt;&gt;"),COUNTIF(BE8,"&lt;&gt;"),COUNTIF(BG8,"&lt;&gt;"),COUNTIF(BI8,"&lt;&gt;"))</f>
        <v/>
      </c>
      <c r="J8" s="240">
        <f>COUNTIFS(M$3:BJ$3,"&lt;&gt;")</f>
        <v/>
      </c>
      <c r="K8" s="241">
        <f>IF(I8&lt;0.5*J8,"⚑","")</f>
        <v/>
      </c>
      <c r="L8" s="159" t="n"/>
      <c r="M8" s="240" t="n">
        <v>1</v>
      </c>
      <c r="N8" s="240" t="n"/>
      <c r="O8" s="240" t="n">
        <v>1</v>
      </c>
      <c r="P8" s="240" t="n"/>
      <c r="Q8" s="240" t="n">
        <v>1</v>
      </c>
      <c r="R8" s="240" t="n"/>
      <c r="S8" s="240" t="n">
        <v>1</v>
      </c>
      <c r="T8" s="240" t="n"/>
      <c r="U8" s="240" t="n">
        <v>1</v>
      </c>
      <c r="V8" s="240" t="n"/>
      <c r="W8" s="240" t="n">
        <v>3</v>
      </c>
      <c r="X8" s="240" t="n"/>
      <c r="Y8" s="240" t="n">
        <v>1</v>
      </c>
      <c r="Z8" s="240" t="n"/>
      <c r="AA8" s="240" t="n">
        <v>1</v>
      </c>
      <c r="AB8" s="240" t="n"/>
      <c r="AC8" s="240" t="n">
        <v>1</v>
      </c>
      <c r="AD8" s="240" t="n"/>
      <c r="AE8" s="240" t="n">
        <v>1</v>
      </c>
      <c r="AF8" s="240" t="n"/>
      <c r="AG8" s="240" t="n">
        <v>1</v>
      </c>
      <c r="AH8" s="240" t="n"/>
      <c r="AI8" s="240" t="n">
        <v>3</v>
      </c>
      <c r="AJ8" s="240" t="n"/>
      <c r="AK8" s="240" t="n">
        <v>3</v>
      </c>
      <c r="AL8" s="240" t="n"/>
      <c r="AM8" s="240" t="n">
        <v>3</v>
      </c>
      <c r="AN8" s="240" t="n"/>
      <c r="AO8" s="240" t="n">
        <v>3</v>
      </c>
      <c r="AP8" s="240" t="n"/>
      <c r="AQ8" s="240" t="n">
        <v>3</v>
      </c>
      <c r="AR8" s="240" t="n"/>
      <c r="AS8" s="240" t="n">
        <v>3</v>
      </c>
      <c r="AT8" s="240" t="n"/>
      <c r="AU8" s="240" t="n">
        <v>3</v>
      </c>
      <c r="AV8" s="240" t="n"/>
      <c r="AW8" s="240" t="n">
        <v>3</v>
      </c>
      <c r="AX8" s="240" t="n"/>
      <c r="AY8" s="240" t="n">
        <v>3</v>
      </c>
      <c r="AZ8" s="240" t="n"/>
      <c r="BA8" s="240" t="n">
        <v>3</v>
      </c>
      <c r="BB8" s="240" t="n"/>
      <c r="BC8" s="240" t="n"/>
      <c r="BD8" s="240" t="n"/>
      <c r="BE8" s="240" t="n"/>
      <c r="BF8" s="240" t="n"/>
      <c r="BG8" s="240" t="n"/>
      <c r="BH8" s="240" t="n"/>
      <c r="BI8" s="240" t="n"/>
      <c r="BJ8" s="240" t="n"/>
      <c r="BK8" s="242">
        <f>IF((COUNTIF(M8,"&lt;&gt;")+COUNTIF(O8,"&lt;&gt;")+COUNTIF(Q8,"&lt;&gt;")+COUNTIF(S8,"&lt;&gt;")+COUNTIF(U8,"&lt;&gt;")+COUNTIF(W8,"&lt;&gt;")+COUNTIF(Y8,"&lt;&gt;")+COUNTIF(AA8,"&lt;&gt;")+COUNTIF(AC8,"&lt;&gt;")+COUNTIF(AE8,"&lt;&gt;")+COUNTIF(AG8,"&lt;&gt;")+COUNTIF(AI8,"&lt;&gt;")+COUNTIF(AK8,"&lt;&gt;")+COUNTIF(AM8,"&lt;&gt;")+COUNTIF(AO8,"&lt;&gt;")+COUNTIF(AQ8,"&lt;&gt;")+COUNTIF(AS8,"&lt;&gt;")+COUNTIF(AU8,"&lt;&gt;")+COUNTIF(AW8,"&lt;&gt;")+COUNTIF(AY8,"&lt;&gt;")+COUNTIF(BA8,"&lt;&gt;"))/COUNTIF(M$3:BB$3,"&lt;&gt;")&lt;0.5,"Presence under 50%","")</f>
        <v/>
      </c>
    </row>
    <row r="9" ht="39" customHeight="1" s="138">
      <c r="A9" s="243" t="n">
        <v>5</v>
      </c>
      <c r="B9" s="186" t="inlineStr">
        <is>
          <t>Clara</t>
        </is>
      </c>
      <c r="C9" s="186" t="inlineStr">
        <is>
          <t>Jefferson</t>
        </is>
      </c>
      <c r="D9" s="226">
        <f>IF(E9&lt;=2,"+",IF(E9&lt;=4,"~",IF(E9&gt;4,"-","")))</f>
        <v/>
      </c>
      <c r="E9" s="240">
        <f>ROUND((F9*1+G9*3+H9*5)/I9,2)</f>
        <v/>
      </c>
      <c r="F9" s="240">
        <f>COUNTIF(M9,1)+COUNTIF(O9,1)+COUNTIF(Q9,1)+COUNTIF(S9,1)+COUNTIF(U9,1)+COUNTIF(W9,1)+COUNTIF(Y9,1)+COUNTIF(AA9,1)+COUNTIF(AC9,1)+COUNTIF(AE9,1)+COUNTIF(AG9,1)+COUNTIF(AI9,1)+COUNTIF(AK9,1)+COUNTIF(AM9,1)+COUNTIF(AO9,1)+COUNTIF(AQ9,1)+COUNTIF(AS9,1)+COUNTIF(AU9,1)+COUNTIF(AW9,1)+COUNTIF(AY9,1)+COUNTIF(BA9,1)+COUNTIF(BC9,1)+COUNTIF(BE9,1)+COUNTIF(BG9,1)+COUNTIF(BI9,1)</f>
        <v/>
      </c>
      <c r="G9" s="240">
        <f>COUNTIF(M9,3)+COUNTIF(O9,3)+COUNTIF(Q9,3)+COUNTIF(S9,3)+COUNTIF(U9,3)+COUNTIF(W9,3)+COUNTIF(Y9,3)+COUNTIF(AA9,3)+COUNTIF(AC9,3)+COUNTIF(AE9,3)+COUNTIF(AG9,3)+COUNTIF(AI9,3)+COUNTIF(AK9,3)+COUNTIF(AM9,3)+COUNTIF(AO9,3)+COUNTIF(AQ9,3)+COUNTIF(AS9,3)+COUNTIF(AU9,3)+COUNTIF(AW9,3)+COUNTIF(AY9,3)+COUNTIF(BA9,3)+COUNTIF(BC9,3)+COUNTIF(BE9,3)+COUNTIF(BG9,3)+COUNTIF(BI9,3)</f>
        <v/>
      </c>
      <c r="H9" s="240">
        <f>COUNTIF(M9,5)+COUNTIF(O9,5)+COUNTIF(Q9,5)+COUNTIF(S9,5)+COUNTIF(U9,5)+COUNTIF(W9,5)+COUNTIF(Y9,5)+COUNTIF(AA9,5)+COUNTIF(AC9,5)+COUNTIF(AE9,5)+COUNTIF(AG9,5)+COUNTIF(AI9,5)+COUNTIF(AK9,5)+COUNTIF(AM9,5)+COUNTIF(AO9,5)+COUNTIF(AQ9,5)+COUNTIF(AS9,5)+COUNTIF(AU9,5)+COUNTIF(AW9,5)+COUNTIF(AY9,5)+COUNTIF(BA9,5)+COUNTIF(BC9,5)+COUNTIF(BE9,5)+COUNTIF(BG9,5)+COUNTIF(BI9,5)</f>
        <v/>
      </c>
      <c r="I9" s="240">
        <f>SUM(COUNTIF(M9,"&lt;&gt;"),COUNTIF(O9,"&lt;&gt;"),COUNTIF(Q9,"&lt;&gt;"),COUNTIF(S9,"&lt;&gt;"),COUNTIF(U9,"&lt;&gt;"),COUNTIF(W9,"&lt;&gt;"),COUNTIF(Y9,"&lt;&gt;"),COUNTIF(AA9,"&lt;&gt;"),COUNTIF(AC9,"&lt;&gt;"),COUNTIF(AE9,"&lt;&gt;"),COUNTIF(AG9,"&lt;&gt;"),COUNTIF(AI9,"&lt;&gt;"),COUNTIF(AK9,"&lt;&gt;"),COUNTIF(AM9,"&lt;&gt;"),COUNTIF(AO9,"&lt;&gt;"),COUNTIF(AQ9,"&lt;&gt;"),COUNTIF(AS9,"&lt;&gt;"),COUNTIF(AU9,"&lt;&gt;"),COUNTIF(AW9,"&lt;&gt;"),COUNTIF(AY9,"&lt;&gt;"),COUNTIF(BA9,"&lt;&gt;"),COUNTIF(BC9,"&lt;&gt;"),COUNTIF(BE9,"&lt;&gt;"),COUNTIF(BG9,"&lt;&gt;"),COUNTIF(BI9,"&lt;&gt;"))</f>
        <v/>
      </c>
      <c r="J9" s="240">
        <f>COUNTIFS(M$3:BJ$3,"&lt;&gt;")</f>
        <v/>
      </c>
      <c r="K9" s="241">
        <f>IF(I9&lt;0.5*J9,"⚑","")</f>
        <v/>
      </c>
      <c r="L9" s="159" t="n"/>
      <c r="M9" s="240" t="n">
        <v>1</v>
      </c>
      <c r="N9" s="240" t="n"/>
      <c r="O9" s="240" t="n">
        <v>1</v>
      </c>
      <c r="P9" s="240" t="n"/>
      <c r="Q9" s="240" t="n"/>
      <c r="R9" s="240" t="n"/>
      <c r="S9" s="240" t="n">
        <v>1</v>
      </c>
      <c r="T9" s="240" t="n"/>
      <c r="U9" s="240" t="n">
        <v>1</v>
      </c>
      <c r="V9" s="240" t="n"/>
      <c r="W9" s="240" t="n">
        <v>3</v>
      </c>
      <c r="X9" s="240" t="n"/>
      <c r="Y9" s="240" t="n">
        <v>1</v>
      </c>
      <c r="Z9" s="240" t="n"/>
      <c r="AA9" s="240" t="n"/>
      <c r="AB9" s="240" t="n"/>
      <c r="AC9" s="240" t="n">
        <v>1</v>
      </c>
      <c r="AD9" s="240" t="n"/>
      <c r="AE9" s="240" t="n">
        <v>1</v>
      </c>
      <c r="AF9" s="240" t="n"/>
      <c r="AG9" s="240" t="n">
        <v>1</v>
      </c>
      <c r="AH9" s="240" t="n"/>
      <c r="AI9" s="240" t="n">
        <v>1</v>
      </c>
      <c r="AJ9" s="240" t="n"/>
      <c r="AK9" s="240" t="n">
        <v>1</v>
      </c>
      <c r="AL9" s="240" t="n"/>
      <c r="AM9" s="240" t="n"/>
      <c r="AN9" s="240" t="n"/>
      <c r="AO9" s="240" t="n"/>
      <c r="AP9" s="240" t="n"/>
      <c r="AQ9" s="240" t="n">
        <v>1</v>
      </c>
      <c r="AR9" s="240" t="n"/>
      <c r="AS9" s="240" t="n">
        <v>1</v>
      </c>
      <c r="AT9" s="240" t="n"/>
      <c r="AU9" s="240" t="n"/>
      <c r="AV9" s="240" t="n"/>
      <c r="AW9" s="240" t="n"/>
      <c r="AX9" s="240" t="n"/>
      <c r="AY9" s="240" t="n">
        <v>1</v>
      </c>
      <c r="AZ9" s="240" t="n"/>
      <c r="BA9" s="240" t="n">
        <v>1</v>
      </c>
      <c r="BB9" s="240" t="n"/>
      <c r="BC9" s="240" t="n"/>
      <c r="BD9" s="240" t="n"/>
      <c r="BE9" s="240" t="n"/>
      <c r="BF9" s="240" t="n"/>
      <c r="BG9" s="240" t="n"/>
      <c r="BH9" s="240" t="n"/>
      <c r="BI9" s="240" t="n"/>
      <c r="BJ9" s="240" t="n"/>
      <c r="BK9" s="242">
        <f>IF((COUNTIF(M9,"&lt;&gt;")+COUNTIF(O9,"&lt;&gt;")+COUNTIF(Q9,"&lt;&gt;")+COUNTIF(S9,"&lt;&gt;")+COUNTIF(U9,"&lt;&gt;")+COUNTIF(W9,"&lt;&gt;")+COUNTIF(Y9,"&lt;&gt;")+COUNTIF(AA9,"&lt;&gt;")+COUNTIF(AC9,"&lt;&gt;")+COUNTIF(AE9,"&lt;&gt;")+COUNTIF(AG9,"&lt;&gt;")+COUNTIF(AI9,"&lt;&gt;")+COUNTIF(AK9,"&lt;&gt;")+COUNTIF(AM9,"&lt;&gt;")+COUNTIF(AO9,"&lt;&gt;")+COUNTIF(AQ9,"&lt;&gt;")+COUNTIF(AS9,"&lt;&gt;")+COUNTIF(AU9,"&lt;&gt;")+COUNTIF(AW9,"&lt;&gt;")+COUNTIF(AY9,"&lt;&gt;")+COUNTIF(BA9,"&lt;&gt;"))/COUNTIF(M$3:BB$3,"&lt;&gt;")&lt;0.5,"Presence under 50%","")</f>
        <v/>
      </c>
    </row>
    <row r="10" ht="39" customHeight="1" s="138">
      <c r="A10" s="243" t="n">
        <v>6</v>
      </c>
      <c r="B10" s="186" t="inlineStr">
        <is>
          <t>Lena</t>
        </is>
      </c>
      <c r="C10" s="186" t="inlineStr">
        <is>
          <t>Kennedy</t>
        </is>
      </c>
      <c r="D10" s="226">
        <f>IF(E10&lt;=2,"+",IF(E10&lt;=4,"~",IF(E10&gt;4,"-","")))</f>
        <v/>
      </c>
      <c r="E10" s="240">
        <f>ROUND((F10*1+G10*3+H10*5)/I10,2)</f>
        <v/>
      </c>
      <c r="F10" s="240">
        <f>COUNTIF(M10,1)+COUNTIF(O10,1)+COUNTIF(Q10,1)+COUNTIF(S10,1)+COUNTIF(U10,1)+COUNTIF(W10,1)+COUNTIF(Y10,1)+COUNTIF(AA10,1)+COUNTIF(AC10,1)+COUNTIF(AE10,1)+COUNTIF(AG10,1)+COUNTIF(AI10,1)+COUNTIF(AK10,1)+COUNTIF(AM10,1)+COUNTIF(AO10,1)+COUNTIF(AQ10,1)+COUNTIF(AS10,1)+COUNTIF(AU10,1)+COUNTIF(AW10,1)+COUNTIF(AY10,1)+COUNTIF(BA10,1)+COUNTIF(BC10,1)+COUNTIF(BE10,1)+COUNTIF(BG10,1)+COUNTIF(BI10,1)</f>
        <v/>
      </c>
      <c r="G10" s="240">
        <f>COUNTIF(M10,3)+COUNTIF(O10,3)+COUNTIF(Q10,3)+COUNTIF(S10,3)+COUNTIF(U10,3)+COUNTIF(W10,3)+COUNTIF(Y10,3)+COUNTIF(AA10,3)+COUNTIF(AC10,3)+COUNTIF(AE10,3)+COUNTIF(AG10,3)+COUNTIF(AI10,3)+COUNTIF(AK10,3)+COUNTIF(AM10,3)+COUNTIF(AO10,3)+COUNTIF(AQ10,3)+COUNTIF(AS10,3)+COUNTIF(AU10,3)+COUNTIF(AW10,3)+COUNTIF(AY10,3)+COUNTIF(BA10,3)+COUNTIF(BC10,3)+COUNTIF(BE10,3)+COUNTIF(BG10,3)+COUNTIF(BI10,3)</f>
        <v/>
      </c>
      <c r="H10" s="240">
        <f>COUNTIF(M10,5)+COUNTIF(O10,5)+COUNTIF(Q10,5)+COUNTIF(S10,5)+COUNTIF(U10,5)+COUNTIF(W10,5)+COUNTIF(Y10,5)+COUNTIF(AA10,5)+COUNTIF(AC10,5)+COUNTIF(AE10,5)+COUNTIF(AG10,5)+COUNTIF(AI10,5)+COUNTIF(AK10,5)+COUNTIF(AM10,5)+COUNTIF(AO10,5)+COUNTIF(AQ10,5)+COUNTIF(AS10,5)+COUNTIF(AU10,5)+COUNTIF(AW10,5)+COUNTIF(AY10,5)+COUNTIF(BA10,5)+COUNTIF(BC10,5)+COUNTIF(BE10,5)+COUNTIF(BG10,5)+COUNTIF(BI10,5)</f>
        <v/>
      </c>
      <c r="I10" s="240">
        <f>SUM(COUNTIF(M10,"&lt;&gt;"),COUNTIF(O10,"&lt;&gt;"),COUNTIF(Q10,"&lt;&gt;"),COUNTIF(S10,"&lt;&gt;"),COUNTIF(U10,"&lt;&gt;"),COUNTIF(W10,"&lt;&gt;"),COUNTIF(Y10,"&lt;&gt;"),COUNTIF(AA10,"&lt;&gt;"),COUNTIF(AC10,"&lt;&gt;"),COUNTIF(AE10,"&lt;&gt;"),COUNTIF(AG10,"&lt;&gt;"),COUNTIF(AI10,"&lt;&gt;"),COUNTIF(AK10,"&lt;&gt;"),COUNTIF(AM10,"&lt;&gt;"),COUNTIF(AO10,"&lt;&gt;"),COUNTIF(AQ10,"&lt;&gt;"),COUNTIF(AS10,"&lt;&gt;"),COUNTIF(AU10,"&lt;&gt;"),COUNTIF(AW10,"&lt;&gt;"),COUNTIF(AY10,"&lt;&gt;"),COUNTIF(BA10,"&lt;&gt;"),COUNTIF(BC10,"&lt;&gt;"),COUNTIF(BE10,"&lt;&gt;"),COUNTIF(BG10,"&lt;&gt;"),COUNTIF(BI10,"&lt;&gt;"))</f>
        <v/>
      </c>
      <c r="J10" s="240">
        <f>COUNTIFS(M$3:BJ$3,"&lt;&gt;")</f>
        <v/>
      </c>
      <c r="K10" s="241">
        <f>IF(I10&lt;0.5*J10,"⚑","")</f>
        <v/>
      </c>
      <c r="L10" s="159" t="n"/>
      <c r="M10" s="240" t="n">
        <v>3</v>
      </c>
      <c r="N10" s="240" t="n"/>
      <c r="O10" s="240" t="n">
        <v>1</v>
      </c>
      <c r="P10" s="240" t="n"/>
      <c r="Q10" s="240" t="n"/>
      <c r="R10" s="240" t="n"/>
      <c r="S10" s="240" t="n">
        <v>1</v>
      </c>
      <c r="T10" s="240" t="n"/>
      <c r="U10" s="240" t="n">
        <v>1</v>
      </c>
      <c r="V10" s="240" t="n"/>
      <c r="W10" s="240" t="n">
        <v>3</v>
      </c>
      <c r="X10" s="240" t="n"/>
      <c r="Y10" s="240" t="n">
        <v>1</v>
      </c>
      <c r="Z10" s="240" t="n"/>
      <c r="AA10" s="240" t="n">
        <v>3</v>
      </c>
      <c r="AB10" s="240" t="n"/>
      <c r="AC10" s="240" t="n">
        <v>1</v>
      </c>
      <c r="AD10" s="240" t="n"/>
      <c r="AE10" s="240" t="n">
        <v>1</v>
      </c>
      <c r="AF10" s="240" t="n"/>
      <c r="AG10" s="240" t="n">
        <v>1</v>
      </c>
      <c r="AH10" s="240" t="n"/>
      <c r="AI10" s="240" t="n">
        <v>1</v>
      </c>
      <c r="AJ10" s="240" t="n"/>
      <c r="AK10" s="240" t="n">
        <v>1</v>
      </c>
      <c r="AL10" s="240" t="n"/>
      <c r="AM10" s="240" t="n">
        <v>3</v>
      </c>
      <c r="AN10" s="240" t="n"/>
      <c r="AO10" s="240" t="n">
        <v>3</v>
      </c>
      <c r="AP10" s="240" t="n"/>
      <c r="AQ10" s="240" t="n">
        <v>1</v>
      </c>
      <c r="AR10" s="240" t="n"/>
      <c r="AS10" s="240" t="n">
        <v>1</v>
      </c>
      <c r="AT10" s="240" t="n"/>
      <c r="AU10" s="240" t="n">
        <v>3</v>
      </c>
      <c r="AV10" s="240" t="n"/>
      <c r="AW10" s="240" t="n"/>
      <c r="AX10" s="240" t="n"/>
      <c r="AY10" s="240" t="n">
        <v>1</v>
      </c>
      <c r="AZ10" s="240" t="n"/>
      <c r="BA10" s="240" t="n">
        <v>1</v>
      </c>
      <c r="BB10" s="240" t="n"/>
      <c r="BC10" s="240" t="n"/>
      <c r="BD10" s="240" t="n"/>
      <c r="BE10" s="240" t="n"/>
      <c r="BF10" s="240" t="n"/>
      <c r="BG10" s="240" t="n"/>
      <c r="BH10" s="240" t="n"/>
      <c r="BI10" s="240" t="n"/>
      <c r="BJ10" s="240" t="n"/>
      <c r="BK10" s="242">
        <f>IF((COUNTIF(M10,"&lt;&gt;")+COUNTIF(O10,"&lt;&gt;")+COUNTIF(Q10,"&lt;&gt;")+COUNTIF(S10,"&lt;&gt;")+COUNTIF(U10,"&lt;&gt;")+COUNTIF(W10,"&lt;&gt;")+COUNTIF(Y10,"&lt;&gt;")+COUNTIF(AA10,"&lt;&gt;")+COUNTIF(AC10,"&lt;&gt;")+COUNTIF(AE10,"&lt;&gt;")+COUNTIF(AG10,"&lt;&gt;")+COUNTIF(AI10,"&lt;&gt;")+COUNTIF(AK10,"&lt;&gt;")+COUNTIF(AM10,"&lt;&gt;")+COUNTIF(AO10,"&lt;&gt;")+COUNTIF(AQ10,"&lt;&gt;")+COUNTIF(AS10,"&lt;&gt;")+COUNTIF(AU10,"&lt;&gt;")+COUNTIF(AW10,"&lt;&gt;")+COUNTIF(AY10,"&lt;&gt;")+COUNTIF(BA10,"&lt;&gt;"))/COUNTIF(M$3:BB$3,"&lt;&gt;")&lt;0.5,"Presence under 50%","")</f>
        <v/>
      </c>
    </row>
    <row r="11" ht="39" customHeight="1" s="138">
      <c r="A11" s="243" t="n">
        <v>7</v>
      </c>
      <c r="B11" s="186" t="inlineStr">
        <is>
          <t>Felix</t>
        </is>
      </c>
      <c r="C11" s="186" t="inlineStr">
        <is>
          <t>Washington</t>
        </is>
      </c>
      <c r="D11" s="226">
        <f>IF(E11&lt;=2,"+",IF(E11&lt;=4,"~",IF(E11&gt;4,"-","")))</f>
        <v/>
      </c>
      <c r="E11" s="240">
        <f>ROUND((F11*1+G11*3+H11*5)/I11,2)</f>
        <v/>
      </c>
      <c r="F11" s="240">
        <f>COUNTIF(M11,1)+COUNTIF(O11,1)+COUNTIF(Q11,1)+COUNTIF(S11,1)+COUNTIF(U11,1)+COUNTIF(W11,1)+COUNTIF(Y11,1)+COUNTIF(AA11,1)+COUNTIF(AC11,1)+COUNTIF(AE11,1)+COUNTIF(AG11,1)+COUNTIF(AI11,1)+COUNTIF(AK11,1)+COUNTIF(AM11,1)+COUNTIF(AO11,1)+COUNTIF(AQ11,1)+COUNTIF(AS11,1)+COUNTIF(AU11,1)+COUNTIF(AW11,1)+COUNTIF(AY11,1)+COUNTIF(BA11,1)+COUNTIF(BC11,1)+COUNTIF(BE11,1)+COUNTIF(BG11,1)+COUNTIF(BI11,1)</f>
        <v/>
      </c>
      <c r="G11" s="240">
        <f>COUNTIF(M11,3)+COUNTIF(O11,3)+COUNTIF(Q11,3)+COUNTIF(S11,3)+COUNTIF(U11,3)+COUNTIF(W11,3)+COUNTIF(Y11,3)+COUNTIF(AA11,3)+COUNTIF(AC11,3)+COUNTIF(AE11,3)+COUNTIF(AG11,3)+COUNTIF(AI11,3)+COUNTIF(AK11,3)+COUNTIF(AM11,3)+COUNTIF(AO11,3)+COUNTIF(AQ11,3)+COUNTIF(AS11,3)+COUNTIF(AU11,3)+COUNTIF(AW11,3)+COUNTIF(AY11,3)+COUNTIF(BA11,3)+COUNTIF(BC11,3)+COUNTIF(BE11,3)+COUNTIF(BG11,3)+COUNTIF(BI11,3)</f>
        <v/>
      </c>
      <c r="H11" s="240">
        <f>COUNTIF(M11,5)+COUNTIF(O11,5)+COUNTIF(Q11,5)+COUNTIF(S11,5)+COUNTIF(U11,5)+COUNTIF(W11,5)+COUNTIF(Y11,5)+COUNTIF(AA11,5)+COUNTIF(AC11,5)+COUNTIF(AE11,5)+COUNTIF(AG11,5)+COUNTIF(AI11,5)+COUNTIF(AK11,5)+COUNTIF(AM11,5)+COUNTIF(AO11,5)+COUNTIF(AQ11,5)+COUNTIF(AS11,5)+COUNTIF(AU11,5)+COUNTIF(AW11,5)+COUNTIF(AY11,5)+COUNTIF(BA11,5)+COUNTIF(BC11,5)+COUNTIF(BE11,5)+COUNTIF(BG11,5)+COUNTIF(BI11,5)</f>
        <v/>
      </c>
      <c r="I11" s="240">
        <f>SUM(COUNTIF(M11,"&lt;&gt;"),COUNTIF(O11,"&lt;&gt;"),COUNTIF(Q11,"&lt;&gt;"),COUNTIF(S11,"&lt;&gt;"),COUNTIF(U11,"&lt;&gt;"),COUNTIF(W11,"&lt;&gt;"),COUNTIF(Y11,"&lt;&gt;"),COUNTIF(AA11,"&lt;&gt;"),COUNTIF(AC11,"&lt;&gt;"),COUNTIF(AE11,"&lt;&gt;"),COUNTIF(AG11,"&lt;&gt;"),COUNTIF(AI11,"&lt;&gt;"),COUNTIF(AK11,"&lt;&gt;"),COUNTIF(AM11,"&lt;&gt;"),COUNTIF(AO11,"&lt;&gt;"),COUNTIF(AQ11,"&lt;&gt;"),COUNTIF(AS11,"&lt;&gt;"),COUNTIF(AU11,"&lt;&gt;"),COUNTIF(AW11,"&lt;&gt;"),COUNTIF(AY11,"&lt;&gt;"),COUNTIF(BA11,"&lt;&gt;"),COUNTIF(BC11,"&lt;&gt;"),COUNTIF(BE11,"&lt;&gt;"),COUNTIF(BG11,"&lt;&gt;"),COUNTIF(BI11,"&lt;&gt;"))</f>
        <v/>
      </c>
      <c r="J11" s="240">
        <f>COUNTIFS(M$3:BJ$3,"&lt;&gt;")</f>
        <v/>
      </c>
      <c r="K11" s="241">
        <f>IF(I11&lt;0.5*J11,"⚑","")</f>
        <v/>
      </c>
      <c r="L11" s="159" t="n"/>
      <c r="M11" s="240" t="n">
        <v>3</v>
      </c>
      <c r="N11" s="240" t="n"/>
      <c r="O11" s="240" t="n">
        <v>3</v>
      </c>
      <c r="P11" s="240" t="n"/>
      <c r="Q11" s="240" t="n">
        <v>3</v>
      </c>
      <c r="R11" s="240" t="n"/>
      <c r="S11" s="240" t="n">
        <v>3</v>
      </c>
      <c r="T11" s="240" t="n"/>
      <c r="U11" s="240" t="n">
        <v>5</v>
      </c>
      <c r="V11" s="240" t="n"/>
      <c r="W11" s="240" t="n">
        <v>3</v>
      </c>
      <c r="X11" s="240" t="n"/>
      <c r="Y11" s="240" t="n">
        <v>3</v>
      </c>
      <c r="Z11" s="240" t="n"/>
      <c r="AA11" s="240" t="n">
        <v>3</v>
      </c>
      <c r="AB11" s="240" t="n"/>
      <c r="AC11" s="240" t="n">
        <v>3</v>
      </c>
      <c r="AD11" s="240" t="n"/>
      <c r="AE11" s="240" t="n">
        <v>3</v>
      </c>
      <c r="AF11" s="240" t="n"/>
      <c r="AG11" s="240" t="n">
        <v>3</v>
      </c>
      <c r="AH11" s="240" t="n"/>
      <c r="AI11" s="240" t="n">
        <v>3</v>
      </c>
      <c r="AJ11" s="240" t="n"/>
      <c r="AK11" s="240" t="n">
        <v>3</v>
      </c>
      <c r="AL11" s="240" t="n"/>
      <c r="AM11" s="240" t="n">
        <v>3</v>
      </c>
      <c r="AN11" s="240" t="n"/>
      <c r="AO11" s="240" t="n">
        <v>3</v>
      </c>
      <c r="AP11" s="240" t="n"/>
      <c r="AQ11" s="240" t="n">
        <v>3</v>
      </c>
      <c r="AR11" s="240" t="n"/>
      <c r="AS11" s="240" t="n">
        <v>3</v>
      </c>
      <c r="AT11" s="240" t="n"/>
      <c r="AU11" s="240" t="n">
        <v>3</v>
      </c>
      <c r="AV11" s="240" t="n"/>
      <c r="AW11" s="240" t="n">
        <v>3</v>
      </c>
      <c r="AX11" s="240" t="n"/>
      <c r="AY11" s="240" t="n">
        <v>3</v>
      </c>
      <c r="AZ11" s="240" t="n"/>
      <c r="BA11" s="240" t="n">
        <v>3</v>
      </c>
      <c r="BB11" s="240" t="n"/>
      <c r="BC11" s="240" t="n"/>
      <c r="BD11" s="240" t="n"/>
      <c r="BE11" s="240" t="n"/>
      <c r="BF11" s="240" t="n"/>
      <c r="BG11" s="240" t="n"/>
      <c r="BH11" s="240" t="n"/>
      <c r="BI11" s="240" t="n"/>
      <c r="BJ11" s="240" t="n"/>
      <c r="BK11" s="242">
        <f>IF((COUNTIF(M11,"&lt;&gt;")+COUNTIF(O11,"&lt;&gt;")+COUNTIF(Q11,"&lt;&gt;")+COUNTIF(S11,"&lt;&gt;")+COUNTIF(U11,"&lt;&gt;")+COUNTIF(W11,"&lt;&gt;")+COUNTIF(Y11,"&lt;&gt;")+COUNTIF(AA11,"&lt;&gt;")+COUNTIF(AC11,"&lt;&gt;")+COUNTIF(AE11,"&lt;&gt;")+COUNTIF(AG11,"&lt;&gt;")+COUNTIF(AI11,"&lt;&gt;")+COUNTIF(AK11,"&lt;&gt;")+COUNTIF(AM11,"&lt;&gt;")+COUNTIF(AO11,"&lt;&gt;")+COUNTIF(AQ11,"&lt;&gt;")+COUNTIF(AS11,"&lt;&gt;")+COUNTIF(AU11,"&lt;&gt;")+COUNTIF(AW11,"&lt;&gt;")+COUNTIF(AY11,"&lt;&gt;")+COUNTIF(BA11,"&lt;&gt;"))/COUNTIF(M$3:BB$3,"&lt;&gt;")&lt;0.5,"Presence under 50%","")</f>
        <v/>
      </c>
    </row>
    <row r="12" ht="39" customHeight="1" s="138">
      <c r="A12" s="243" t="n">
        <v>8</v>
      </c>
      <c r="B12" s="186" t="inlineStr">
        <is>
          <t>Martin</t>
        </is>
      </c>
      <c r="C12" s="186" t="inlineStr">
        <is>
          <t>Lincoln</t>
        </is>
      </c>
      <c r="D12" s="226">
        <f>IF(E12&lt;=2,"+",IF(E12&lt;=4,"~",IF(E12&gt;4,"-","")))</f>
        <v/>
      </c>
      <c r="E12" s="240">
        <f>ROUND((F12*1+G12*3+H12*5)/I12,2)</f>
        <v/>
      </c>
      <c r="F12" s="240">
        <f>COUNTIF(M12,1)+COUNTIF(O12,1)+COUNTIF(Q12,1)+COUNTIF(S12,1)+COUNTIF(U12,1)+COUNTIF(W12,1)+COUNTIF(Y12,1)+COUNTIF(AA12,1)+COUNTIF(AC12,1)+COUNTIF(AE12,1)+COUNTIF(AG12,1)+COUNTIF(AI12,1)+COUNTIF(AK12,1)+COUNTIF(AM12,1)+COUNTIF(AO12,1)+COUNTIF(AQ12,1)+COUNTIF(AS12,1)+COUNTIF(AU12,1)+COUNTIF(AW12,1)+COUNTIF(AY12,1)+COUNTIF(BA12,1)+COUNTIF(BC12,1)+COUNTIF(BE12,1)+COUNTIF(BG12,1)+COUNTIF(BI12,1)</f>
        <v/>
      </c>
      <c r="G12" s="240">
        <f>COUNTIF(M12,3)+COUNTIF(O12,3)+COUNTIF(Q12,3)+COUNTIF(S12,3)+COUNTIF(U12,3)+COUNTIF(W12,3)+COUNTIF(Y12,3)+COUNTIF(AA12,3)+COUNTIF(AC12,3)+COUNTIF(AE12,3)+COUNTIF(AG12,3)+COUNTIF(AI12,3)+COUNTIF(AK12,3)+COUNTIF(AM12,3)+COUNTIF(AO12,3)+COUNTIF(AQ12,3)+COUNTIF(AS12,3)+COUNTIF(AU12,3)+COUNTIF(AW12,3)+COUNTIF(AY12,3)+COUNTIF(BA12,3)+COUNTIF(BC12,3)+COUNTIF(BE12,3)+COUNTIF(BG12,3)+COUNTIF(BI12,3)</f>
        <v/>
      </c>
      <c r="H12" s="240">
        <f>COUNTIF(M12,5)+COUNTIF(O12,5)+COUNTIF(Q12,5)+COUNTIF(S12,5)+COUNTIF(U12,5)+COUNTIF(W12,5)+COUNTIF(Y12,5)+COUNTIF(AA12,5)+COUNTIF(AC12,5)+COUNTIF(AE12,5)+COUNTIF(AG12,5)+COUNTIF(AI12,5)+COUNTIF(AK12,5)+COUNTIF(AM12,5)+COUNTIF(AO12,5)+COUNTIF(AQ12,5)+COUNTIF(AS12,5)+COUNTIF(AU12,5)+COUNTIF(AW12,5)+COUNTIF(AY12,5)+COUNTIF(BA12,5)+COUNTIF(BC12,5)+COUNTIF(BE12,5)+COUNTIF(BG12,5)+COUNTIF(BI12,5)</f>
        <v/>
      </c>
      <c r="I12" s="240">
        <f>SUM(COUNTIF(M12,"&lt;&gt;"),COUNTIF(O12,"&lt;&gt;"),COUNTIF(Q12,"&lt;&gt;"),COUNTIF(S12,"&lt;&gt;"),COUNTIF(U12,"&lt;&gt;"),COUNTIF(W12,"&lt;&gt;"),COUNTIF(Y12,"&lt;&gt;"),COUNTIF(AA12,"&lt;&gt;"),COUNTIF(AC12,"&lt;&gt;"),COUNTIF(AE12,"&lt;&gt;"),COUNTIF(AG12,"&lt;&gt;"),COUNTIF(AI12,"&lt;&gt;"),COUNTIF(AK12,"&lt;&gt;"),COUNTIF(AM12,"&lt;&gt;"),COUNTIF(AO12,"&lt;&gt;"),COUNTIF(AQ12,"&lt;&gt;"),COUNTIF(AS12,"&lt;&gt;"),COUNTIF(AU12,"&lt;&gt;"),COUNTIF(AW12,"&lt;&gt;"),COUNTIF(AY12,"&lt;&gt;"),COUNTIF(BA12,"&lt;&gt;"),COUNTIF(BC12,"&lt;&gt;"),COUNTIF(BE12,"&lt;&gt;"),COUNTIF(BG12,"&lt;&gt;"),COUNTIF(BI12,"&lt;&gt;"))</f>
        <v/>
      </c>
      <c r="J12" s="240">
        <f>COUNTIFS(M$3:BJ$3,"&lt;&gt;")</f>
        <v/>
      </c>
      <c r="K12" s="241">
        <f>IF(I12&lt;0.5*J12,"⚑","")</f>
        <v/>
      </c>
      <c r="L12" s="159" t="n"/>
      <c r="M12" s="240" t="n">
        <v>3</v>
      </c>
      <c r="N12" s="240" t="n"/>
      <c r="O12" s="240" t="n">
        <v>3</v>
      </c>
      <c r="P12" s="240" t="n"/>
      <c r="Q12" s="240" t="n">
        <v>3</v>
      </c>
      <c r="R12" s="240" t="n"/>
      <c r="S12" s="240" t="n">
        <v>3</v>
      </c>
      <c r="T12" s="240" t="n"/>
      <c r="U12" s="240" t="n">
        <v>3</v>
      </c>
      <c r="V12" s="240" t="n"/>
      <c r="W12" s="240" t="n">
        <v>3</v>
      </c>
      <c r="X12" s="240" t="n"/>
      <c r="Y12" s="240" t="n">
        <v>3</v>
      </c>
      <c r="Z12" s="240" t="n"/>
      <c r="AA12" s="240" t="n">
        <v>3</v>
      </c>
      <c r="AB12" s="240" t="n"/>
      <c r="AC12" s="240" t="n">
        <v>3</v>
      </c>
      <c r="AD12" s="240" t="n"/>
      <c r="AE12" s="240" t="n">
        <v>1</v>
      </c>
      <c r="AF12" s="240" t="n"/>
      <c r="AG12" s="240" t="n">
        <v>3</v>
      </c>
      <c r="AH12" s="240" t="n"/>
      <c r="AI12" s="240" t="n">
        <v>3</v>
      </c>
      <c r="AJ12" s="240" t="n"/>
      <c r="AK12" s="240" t="n">
        <v>3</v>
      </c>
      <c r="AL12" s="240" t="n"/>
      <c r="AM12" s="240" t="n">
        <v>3</v>
      </c>
      <c r="AN12" s="240" t="n"/>
      <c r="AO12" s="240" t="n">
        <v>3</v>
      </c>
      <c r="AP12" s="240" t="n"/>
      <c r="AQ12" s="240" t="n">
        <v>3</v>
      </c>
      <c r="AR12" s="240" t="n"/>
      <c r="AS12" s="240" t="n">
        <v>3</v>
      </c>
      <c r="AT12" s="240" t="n"/>
      <c r="AU12" s="240" t="n">
        <v>3</v>
      </c>
      <c r="AV12" s="240" t="n"/>
      <c r="AW12" s="240" t="n">
        <v>3</v>
      </c>
      <c r="AX12" s="240" t="n"/>
      <c r="AY12" s="240" t="n">
        <v>3</v>
      </c>
      <c r="AZ12" s="240" t="n"/>
      <c r="BA12" s="240" t="n">
        <v>3</v>
      </c>
      <c r="BB12" s="240" t="n"/>
      <c r="BC12" s="240" t="n"/>
      <c r="BD12" s="240" t="n"/>
      <c r="BE12" s="240" t="n"/>
      <c r="BF12" s="240" t="n"/>
      <c r="BG12" s="240" t="n"/>
      <c r="BH12" s="240" t="n"/>
      <c r="BI12" s="240" t="n"/>
      <c r="BJ12" s="240" t="n"/>
      <c r="BK12" s="242">
        <f>IF((COUNTIF(M12,"&lt;&gt;")+COUNTIF(O12,"&lt;&gt;")+COUNTIF(Q12,"&lt;&gt;")+COUNTIF(S12,"&lt;&gt;")+COUNTIF(U12,"&lt;&gt;")+COUNTIF(W12,"&lt;&gt;")+COUNTIF(Y12,"&lt;&gt;")+COUNTIF(AA12,"&lt;&gt;")+COUNTIF(AC12,"&lt;&gt;")+COUNTIF(AE12,"&lt;&gt;")+COUNTIF(AG12,"&lt;&gt;")+COUNTIF(AI12,"&lt;&gt;")+COUNTIF(AK12,"&lt;&gt;")+COUNTIF(AM12,"&lt;&gt;")+COUNTIF(AO12,"&lt;&gt;")+COUNTIF(AQ12,"&lt;&gt;")+COUNTIF(AS12,"&lt;&gt;")+COUNTIF(AU12,"&lt;&gt;")+COUNTIF(AW12,"&lt;&gt;")+COUNTIF(AY12,"&lt;&gt;")+COUNTIF(BA12,"&lt;&gt;"))/COUNTIF(M$3:BB$3,"&lt;&gt;")&lt;0.5,"Presence under 50%","")</f>
        <v/>
      </c>
    </row>
    <row r="13" ht="39" customHeight="1" s="138">
      <c r="A13" s="243" t="n">
        <v>9</v>
      </c>
      <c r="B13" s="186" t="inlineStr">
        <is>
          <t>Papan</t>
        </is>
      </c>
      <c r="C13" s="186" t="inlineStr">
        <is>
          <t>Wilson</t>
        </is>
      </c>
      <c r="D13" s="226">
        <f>IF(E13&lt;=2,"+",IF(E13&lt;=4,"~",IF(E13&gt;4,"-","")))</f>
        <v/>
      </c>
      <c r="E13" s="240">
        <f>ROUND((F13*1+G13*3+H13*5)/I13,2)</f>
        <v/>
      </c>
      <c r="F13" s="240">
        <f>COUNTIF(M13,1)+COUNTIF(O13,1)+COUNTIF(Q13,1)+COUNTIF(S13,1)+COUNTIF(U13,1)+COUNTIF(W13,1)+COUNTIF(Y13,1)+COUNTIF(AA13,1)+COUNTIF(AC13,1)+COUNTIF(AE13,1)+COUNTIF(AG13,1)+COUNTIF(AI13,1)+COUNTIF(AK13,1)+COUNTIF(AM13,1)+COUNTIF(AO13,1)+COUNTIF(AQ13,1)+COUNTIF(AS13,1)+COUNTIF(AU13,1)+COUNTIF(AW13,1)+COUNTIF(AY13,1)+COUNTIF(BA13,1)+COUNTIF(BC13,1)+COUNTIF(BE13,1)+COUNTIF(BG13,1)+COUNTIF(BI13,1)</f>
        <v/>
      </c>
      <c r="G13" s="240">
        <f>COUNTIF(M13,3)+COUNTIF(O13,3)+COUNTIF(Q13,3)+COUNTIF(S13,3)+COUNTIF(U13,3)+COUNTIF(W13,3)+COUNTIF(Y13,3)+COUNTIF(AA13,3)+COUNTIF(AC13,3)+COUNTIF(AE13,3)+COUNTIF(AG13,3)+COUNTIF(AI13,3)+COUNTIF(AK13,3)+COUNTIF(AM13,3)+COUNTIF(AO13,3)+COUNTIF(AQ13,3)+COUNTIF(AS13,3)+COUNTIF(AU13,3)+COUNTIF(AW13,3)+COUNTIF(AY13,3)+COUNTIF(BA13,3)+COUNTIF(BC13,3)+COUNTIF(BE13,3)+COUNTIF(BG13,3)+COUNTIF(BI13,3)</f>
        <v/>
      </c>
      <c r="H13" s="240">
        <f>COUNTIF(M13,5)+COUNTIF(O13,5)+COUNTIF(Q13,5)+COUNTIF(S13,5)+COUNTIF(U13,5)+COUNTIF(W13,5)+COUNTIF(Y13,5)+COUNTIF(AA13,5)+COUNTIF(AC13,5)+COUNTIF(AE13,5)+COUNTIF(AG13,5)+COUNTIF(AI13,5)+COUNTIF(AK13,5)+COUNTIF(AM13,5)+COUNTIF(AO13,5)+COUNTIF(AQ13,5)+COUNTIF(AS13,5)+COUNTIF(AU13,5)+COUNTIF(AW13,5)+COUNTIF(AY13,5)+COUNTIF(BA13,5)+COUNTIF(BC13,5)+COUNTIF(BE13,5)+COUNTIF(BG13,5)+COUNTIF(BI13,5)</f>
        <v/>
      </c>
      <c r="I13" s="240">
        <f>SUM(COUNTIF(M13,"&lt;&gt;"),COUNTIF(O13,"&lt;&gt;"),COUNTIF(Q13,"&lt;&gt;"),COUNTIF(S13,"&lt;&gt;"),COUNTIF(U13,"&lt;&gt;"),COUNTIF(W13,"&lt;&gt;"),COUNTIF(Y13,"&lt;&gt;"),COUNTIF(AA13,"&lt;&gt;"),COUNTIF(AC13,"&lt;&gt;"),COUNTIF(AE13,"&lt;&gt;"),COUNTIF(AG13,"&lt;&gt;"),COUNTIF(AI13,"&lt;&gt;"),COUNTIF(AK13,"&lt;&gt;"),COUNTIF(AM13,"&lt;&gt;"),COUNTIF(AO13,"&lt;&gt;"),COUNTIF(AQ13,"&lt;&gt;"),COUNTIF(AS13,"&lt;&gt;"),COUNTIF(AU13,"&lt;&gt;"),COUNTIF(AW13,"&lt;&gt;"),COUNTIF(AY13,"&lt;&gt;"),COUNTIF(BA13,"&lt;&gt;"),COUNTIF(BC13,"&lt;&gt;"),COUNTIF(BE13,"&lt;&gt;"),COUNTIF(BG13,"&lt;&gt;"),COUNTIF(BI13,"&lt;&gt;"))</f>
        <v/>
      </c>
      <c r="J13" s="240">
        <f>COUNTIFS(M$3:BJ$3,"&lt;&gt;")</f>
        <v/>
      </c>
      <c r="K13" s="241">
        <f>IF(I13&lt;0.5*J13,"⚑","")</f>
        <v/>
      </c>
      <c r="L13" s="159" t="n"/>
      <c r="M13" s="240" t="n">
        <v>3</v>
      </c>
      <c r="N13" s="240" t="n"/>
      <c r="O13" s="240" t="n">
        <v>3</v>
      </c>
      <c r="P13" s="240" t="n"/>
      <c r="Q13" s="240" t="n">
        <v>5</v>
      </c>
      <c r="R13" s="240" t="n"/>
      <c r="S13" s="240" t="n"/>
      <c r="T13" s="240" t="n"/>
      <c r="U13" s="240" t="n">
        <v>5</v>
      </c>
      <c r="V13" s="240" t="n"/>
      <c r="W13" s="240" t="n">
        <v>3</v>
      </c>
      <c r="X13" s="240" t="n"/>
      <c r="Y13" s="240" t="n">
        <v>3</v>
      </c>
      <c r="Z13" s="240" t="n"/>
      <c r="AA13" s="240" t="n">
        <v>3</v>
      </c>
      <c r="AB13" s="240" t="n"/>
      <c r="AC13" s="240" t="n">
        <v>3</v>
      </c>
      <c r="AD13" s="240" t="n"/>
      <c r="AE13" s="240" t="n">
        <v>1</v>
      </c>
      <c r="AF13" s="240" t="n"/>
      <c r="AG13" s="240" t="n">
        <v>1</v>
      </c>
      <c r="AH13" s="240" t="n"/>
      <c r="AI13" s="240" t="n">
        <v>1</v>
      </c>
      <c r="AJ13" s="240" t="n"/>
      <c r="AK13" s="240" t="n">
        <v>5</v>
      </c>
      <c r="AL13" s="240" t="n"/>
      <c r="AM13" s="240" t="n">
        <v>3</v>
      </c>
      <c r="AN13" s="240" t="n"/>
      <c r="AO13" s="240" t="n">
        <v>3</v>
      </c>
      <c r="AP13" s="240" t="n"/>
      <c r="AQ13" s="240" t="n">
        <v>3</v>
      </c>
      <c r="AR13" s="240" t="n"/>
      <c r="AS13" s="240" t="n">
        <v>3</v>
      </c>
      <c r="AT13" s="240" t="n"/>
      <c r="AU13" s="240" t="n">
        <v>3</v>
      </c>
      <c r="AV13" s="240" t="n"/>
      <c r="AW13" s="240" t="n">
        <v>3</v>
      </c>
      <c r="AX13" s="240" t="n"/>
      <c r="AY13" s="240" t="n">
        <v>3</v>
      </c>
      <c r="AZ13" s="240" t="n"/>
      <c r="BA13" s="240" t="n">
        <v>3</v>
      </c>
      <c r="BB13" s="240" t="n"/>
      <c r="BC13" s="240" t="n"/>
      <c r="BD13" s="240" t="n"/>
      <c r="BE13" s="240" t="n"/>
      <c r="BF13" s="240" t="n"/>
      <c r="BG13" s="240" t="n"/>
      <c r="BH13" s="240" t="n"/>
      <c r="BI13" s="240" t="n"/>
      <c r="BJ13" s="240" t="n"/>
      <c r="BK13" s="242">
        <f>IF((COUNTIF(M13,"&lt;&gt;")+COUNTIF(O13,"&lt;&gt;")+COUNTIF(Q13,"&lt;&gt;")+COUNTIF(S13,"&lt;&gt;")+COUNTIF(U13,"&lt;&gt;")+COUNTIF(W13,"&lt;&gt;")+COUNTIF(Y13,"&lt;&gt;")+COUNTIF(AA13,"&lt;&gt;")+COUNTIF(AC13,"&lt;&gt;")+COUNTIF(AE13,"&lt;&gt;")+COUNTIF(AG13,"&lt;&gt;")+COUNTIF(AI13,"&lt;&gt;")+COUNTIF(AK13,"&lt;&gt;")+COUNTIF(AM13,"&lt;&gt;")+COUNTIF(AO13,"&lt;&gt;")+COUNTIF(AQ13,"&lt;&gt;")+COUNTIF(AS13,"&lt;&gt;")+COUNTIF(AU13,"&lt;&gt;")+COUNTIF(AW13,"&lt;&gt;")+COUNTIF(AY13,"&lt;&gt;")+COUNTIF(BA13,"&lt;&gt;"))/COUNTIF(M$3:BB$3,"&lt;&gt;")&lt;0.5,"Presence under 50%","")</f>
        <v/>
      </c>
    </row>
    <row r="14" ht="39" customHeight="1" s="138">
      <c r="A14" s="243" t="n">
        <v>10</v>
      </c>
      <c r="B14" s="186" t="inlineStr">
        <is>
          <t>David</t>
        </is>
      </c>
      <c r="C14" s="186" t="inlineStr">
        <is>
          <t>Roosevelt</t>
        </is>
      </c>
      <c r="D14" s="226">
        <f>IF(E14&lt;=2,"+",IF(E14&lt;=4,"~",IF(E14&gt;4,"-","")))</f>
        <v/>
      </c>
      <c r="E14" s="240">
        <f>ROUND((F14*1+G14*3+H14*5)/I14,2)</f>
        <v/>
      </c>
      <c r="F14" s="240">
        <f>COUNTIF(M14,1)+COUNTIF(O14,1)+COUNTIF(Q14,1)+COUNTIF(S14,1)+COUNTIF(U14,1)+COUNTIF(W14,1)+COUNTIF(Y14,1)+COUNTIF(AA14,1)+COUNTIF(AC14,1)+COUNTIF(AE14,1)+COUNTIF(AG14,1)+COUNTIF(AI14,1)+COUNTIF(AK14,1)+COUNTIF(AM14,1)+COUNTIF(AO14,1)+COUNTIF(AQ14,1)+COUNTIF(AS14,1)+COUNTIF(AU14,1)+COUNTIF(AW14,1)+COUNTIF(AY14,1)+COUNTIF(BA14,1)+COUNTIF(BC14,1)+COUNTIF(BE14,1)+COUNTIF(BG14,1)+COUNTIF(BI14,1)</f>
        <v/>
      </c>
      <c r="G14" s="240">
        <f>COUNTIF(M14,3)+COUNTIF(O14,3)+COUNTIF(Q14,3)+COUNTIF(S14,3)+COUNTIF(U14,3)+COUNTIF(W14,3)+COUNTIF(Y14,3)+COUNTIF(AA14,3)+COUNTIF(AC14,3)+COUNTIF(AE14,3)+COUNTIF(AG14,3)+COUNTIF(AI14,3)+COUNTIF(AK14,3)+COUNTIF(AM14,3)+COUNTIF(AO14,3)+COUNTIF(AQ14,3)+COUNTIF(AS14,3)+COUNTIF(AU14,3)+COUNTIF(AW14,3)+COUNTIF(AY14,3)+COUNTIF(BA14,3)+COUNTIF(BC14,3)+COUNTIF(BE14,3)+COUNTIF(BG14,3)+COUNTIF(BI14,3)</f>
        <v/>
      </c>
      <c r="H14" s="240">
        <f>COUNTIF(M14,5)+COUNTIF(O14,5)+COUNTIF(Q14,5)+COUNTIF(S14,5)+COUNTIF(U14,5)+COUNTIF(W14,5)+COUNTIF(Y14,5)+COUNTIF(AA14,5)+COUNTIF(AC14,5)+COUNTIF(AE14,5)+COUNTIF(AG14,5)+COUNTIF(AI14,5)+COUNTIF(AK14,5)+COUNTIF(AM14,5)+COUNTIF(AO14,5)+COUNTIF(AQ14,5)+COUNTIF(AS14,5)+COUNTIF(AU14,5)+COUNTIF(AW14,5)+COUNTIF(AY14,5)+COUNTIF(BA14,5)+COUNTIF(BC14,5)+COUNTIF(BE14,5)+COUNTIF(BG14,5)+COUNTIF(BI14,5)</f>
        <v/>
      </c>
      <c r="I14" s="240">
        <f>SUM(COUNTIF(M14,"&lt;&gt;"),COUNTIF(O14,"&lt;&gt;"),COUNTIF(Q14,"&lt;&gt;"),COUNTIF(S14,"&lt;&gt;"),COUNTIF(U14,"&lt;&gt;"),COUNTIF(W14,"&lt;&gt;"),COUNTIF(Y14,"&lt;&gt;"),COUNTIF(AA14,"&lt;&gt;"),COUNTIF(AC14,"&lt;&gt;"),COUNTIF(AE14,"&lt;&gt;"),COUNTIF(AG14,"&lt;&gt;"),COUNTIF(AI14,"&lt;&gt;"),COUNTIF(AK14,"&lt;&gt;"),COUNTIF(AM14,"&lt;&gt;"),COUNTIF(AO14,"&lt;&gt;"),COUNTIF(AQ14,"&lt;&gt;"),COUNTIF(AS14,"&lt;&gt;"),COUNTIF(AU14,"&lt;&gt;"),COUNTIF(AW14,"&lt;&gt;"),COUNTIF(AY14,"&lt;&gt;"),COUNTIF(BA14,"&lt;&gt;"),COUNTIF(BC14,"&lt;&gt;"),COUNTIF(BE14,"&lt;&gt;"),COUNTIF(BG14,"&lt;&gt;"),COUNTIF(BI14,"&lt;&gt;"))</f>
        <v/>
      </c>
      <c r="J14" s="240">
        <f>COUNTIFS(M$3:BJ$3,"&lt;&gt;")</f>
        <v/>
      </c>
      <c r="K14" s="241">
        <f>IF(I14&lt;0.5*J14,"⚑","")</f>
        <v/>
      </c>
      <c r="L14" s="159" t="n"/>
      <c r="M14" s="240" t="n">
        <v>1</v>
      </c>
      <c r="N14" s="240" t="n"/>
      <c r="O14" s="240" t="n">
        <v>1</v>
      </c>
      <c r="P14" s="240" t="n"/>
      <c r="Q14" s="240" t="n">
        <v>1</v>
      </c>
      <c r="R14" s="240" t="n"/>
      <c r="S14" s="240" t="n">
        <v>1</v>
      </c>
      <c r="T14" s="240" t="n"/>
      <c r="U14" s="240" t="n">
        <v>1</v>
      </c>
      <c r="V14" s="240" t="n"/>
      <c r="W14" s="240" t="n">
        <v>1</v>
      </c>
      <c r="X14" s="240" t="n"/>
      <c r="Y14" s="240" t="n">
        <v>1</v>
      </c>
      <c r="Z14" s="240" t="n"/>
      <c r="AA14" s="240" t="n">
        <v>1</v>
      </c>
      <c r="AB14" s="240" t="n"/>
      <c r="AC14" s="240" t="n">
        <v>1</v>
      </c>
      <c r="AD14" s="240" t="n"/>
      <c r="AE14" s="240" t="n">
        <v>1</v>
      </c>
      <c r="AF14" s="240" t="n"/>
      <c r="AG14" s="240" t="n">
        <v>1</v>
      </c>
      <c r="AH14" s="240" t="n"/>
      <c r="AI14" s="240" t="n">
        <v>1</v>
      </c>
      <c r="AJ14" s="240" t="n"/>
      <c r="AK14" s="240" t="n">
        <v>3</v>
      </c>
      <c r="AL14" s="240" t="n"/>
      <c r="AM14" s="240" t="n">
        <v>1</v>
      </c>
      <c r="AN14" s="240" t="n"/>
      <c r="AO14" s="240" t="n">
        <v>1</v>
      </c>
      <c r="AP14" s="240" t="n"/>
      <c r="AQ14" s="240" t="n">
        <v>1</v>
      </c>
      <c r="AR14" s="240" t="n"/>
      <c r="AS14" s="240" t="n">
        <v>1</v>
      </c>
      <c r="AT14" s="240" t="n"/>
      <c r="AU14" s="240" t="n">
        <v>1</v>
      </c>
      <c r="AV14" s="240" t="n"/>
      <c r="AW14" s="240" t="n">
        <v>1</v>
      </c>
      <c r="AX14" s="240" t="n"/>
      <c r="AY14" s="240" t="n">
        <v>1</v>
      </c>
      <c r="AZ14" s="240" t="n"/>
      <c r="BA14" s="240" t="n">
        <v>1</v>
      </c>
      <c r="BB14" s="240" t="n"/>
      <c r="BC14" s="240" t="n"/>
      <c r="BD14" s="240" t="n"/>
      <c r="BE14" s="240" t="n"/>
      <c r="BF14" s="240" t="n"/>
      <c r="BG14" s="240" t="n"/>
      <c r="BH14" s="240" t="n"/>
      <c r="BI14" s="240" t="n"/>
      <c r="BJ14" s="240" t="n"/>
      <c r="BK14" s="242">
        <f>IF((COUNTIF(M14,"&lt;&gt;")+COUNTIF(O14,"&lt;&gt;")+COUNTIF(Q14,"&lt;&gt;")+COUNTIF(S14,"&lt;&gt;")+COUNTIF(U14,"&lt;&gt;")+COUNTIF(W14,"&lt;&gt;")+COUNTIF(Y14,"&lt;&gt;")+COUNTIF(AA14,"&lt;&gt;")+COUNTIF(AC14,"&lt;&gt;")+COUNTIF(AE14,"&lt;&gt;")+COUNTIF(AG14,"&lt;&gt;")+COUNTIF(AI14,"&lt;&gt;")+COUNTIF(AK14,"&lt;&gt;")+COUNTIF(AM14,"&lt;&gt;")+COUNTIF(AO14,"&lt;&gt;")+COUNTIF(AQ14,"&lt;&gt;")+COUNTIF(AS14,"&lt;&gt;")+COUNTIF(AU14,"&lt;&gt;")+COUNTIF(AW14,"&lt;&gt;")+COUNTIF(AY14,"&lt;&gt;")+COUNTIF(BA14,"&lt;&gt;"))/COUNTIF(M$3:BB$3,"&lt;&gt;")&lt;0.5,"Presence under 50%","")</f>
        <v/>
      </c>
    </row>
    <row r="15" ht="39" customHeight="1" s="138">
      <c r="A15" s="243" t="n">
        <v>11</v>
      </c>
      <c r="B15" s="186" t="inlineStr">
        <is>
          <t>Patrick</t>
        </is>
      </c>
      <c r="C15" s="186" t="inlineStr">
        <is>
          <t>Truman</t>
        </is>
      </c>
      <c r="D15" s="226">
        <f>IF(E15&lt;=2,"+",IF(E15&lt;=4,"~",IF(E15&gt;4,"-","")))</f>
        <v/>
      </c>
      <c r="E15" s="240">
        <f>ROUND((F15*1+G15*3+H15*5)/I15,2)</f>
        <v/>
      </c>
      <c r="F15" s="240">
        <f>COUNTIF(M15,1)+COUNTIF(O15,1)+COUNTIF(Q15,1)+COUNTIF(S15,1)+COUNTIF(U15,1)+COUNTIF(W15,1)+COUNTIF(Y15,1)+COUNTIF(AA15,1)+COUNTIF(AC15,1)+COUNTIF(AE15,1)+COUNTIF(AG15,1)+COUNTIF(AI15,1)+COUNTIF(AK15,1)+COUNTIF(AM15,1)+COUNTIF(AO15,1)+COUNTIF(AQ15,1)+COUNTIF(AS15,1)+COUNTIF(AU15,1)+COUNTIF(AW15,1)+COUNTIF(AY15,1)+COUNTIF(BA15,1)+COUNTIF(BC15,1)+COUNTIF(BE15,1)+COUNTIF(BG15,1)+COUNTIF(BI15,1)</f>
        <v/>
      </c>
      <c r="G15" s="240">
        <f>COUNTIF(M15,3)+COUNTIF(O15,3)+COUNTIF(Q15,3)+COUNTIF(S15,3)+COUNTIF(U15,3)+COUNTIF(W15,3)+COUNTIF(Y15,3)+COUNTIF(AA15,3)+COUNTIF(AC15,3)+COUNTIF(AE15,3)+COUNTIF(AG15,3)+COUNTIF(AI15,3)+COUNTIF(AK15,3)+COUNTIF(AM15,3)+COUNTIF(AO15,3)+COUNTIF(AQ15,3)+COUNTIF(AS15,3)+COUNTIF(AU15,3)+COUNTIF(AW15,3)+COUNTIF(AY15,3)+COUNTIF(BA15,3)+COUNTIF(BC15,3)+COUNTIF(BE15,3)+COUNTIF(BG15,3)+COUNTIF(BI15,3)</f>
        <v/>
      </c>
      <c r="H15" s="240">
        <f>COUNTIF(M15,5)+COUNTIF(O15,5)+COUNTIF(Q15,5)+COUNTIF(S15,5)+COUNTIF(U15,5)+COUNTIF(W15,5)+COUNTIF(Y15,5)+COUNTIF(AA15,5)+COUNTIF(AC15,5)+COUNTIF(AE15,5)+COUNTIF(AG15,5)+COUNTIF(AI15,5)+COUNTIF(AK15,5)+COUNTIF(AM15,5)+COUNTIF(AO15,5)+COUNTIF(AQ15,5)+COUNTIF(AS15,5)+COUNTIF(AU15,5)+COUNTIF(AW15,5)+COUNTIF(AY15,5)+COUNTIF(BA15,5)+COUNTIF(BC15,5)+COUNTIF(BE15,5)+COUNTIF(BG15,5)+COUNTIF(BI15,5)</f>
        <v/>
      </c>
      <c r="I15" s="240">
        <f>SUM(COUNTIF(M15,"&lt;&gt;"),COUNTIF(O15,"&lt;&gt;"),COUNTIF(Q15,"&lt;&gt;"),COUNTIF(S15,"&lt;&gt;"),COUNTIF(U15,"&lt;&gt;"),COUNTIF(W15,"&lt;&gt;"),COUNTIF(Y15,"&lt;&gt;"),COUNTIF(AA15,"&lt;&gt;"),COUNTIF(AC15,"&lt;&gt;"),COUNTIF(AE15,"&lt;&gt;"),COUNTIF(AG15,"&lt;&gt;"),COUNTIF(AI15,"&lt;&gt;"),COUNTIF(AK15,"&lt;&gt;"),COUNTIF(AM15,"&lt;&gt;"),COUNTIF(AO15,"&lt;&gt;"),COUNTIF(AQ15,"&lt;&gt;"),COUNTIF(AS15,"&lt;&gt;"),COUNTIF(AU15,"&lt;&gt;"),COUNTIF(AW15,"&lt;&gt;"),COUNTIF(AY15,"&lt;&gt;"),COUNTIF(BA15,"&lt;&gt;"),COUNTIF(BC15,"&lt;&gt;"),COUNTIF(BE15,"&lt;&gt;"),COUNTIF(BG15,"&lt;&gt;"),COUNTIF(BI15,"&lt;&gt;"))</f>
        <v/>
      </c>
      <c r="J15" s="240">
        <f>COUNTIFS(M$3:BJ$3,"&lt;&gt;")</f>
        <v/>
      </c>
      <c r="K15" s="241">
        <f>IF(I15&lt;0.5*J15,"⚑","")</f>
        <v/>
      </c>
      <c r="L15" s="159" t="n"/>
      <c r="M15" s="240" t="n">
        <v>3</v>
      </c>
      <c r="N15" s="240" t="n"/>
      <c r="O15" s="240" t="n">
        <v>3</v>
      </c>
      <c r="P15" s="240" t="n"/>
      <c r="Q15" s="240" t="n"/>
      <c r="R15" s="240" t="n"/>
      <c r="S15" s="240" t="n">
        <v>5</v>
      </c>
      <c r="T15" s="240" t="n"/>
      <c r="U15" s="240" t="n">
        <v>5</v>
      </c>
      <c r="V15" s="240" t="n"/>
      <c r="W15" s="240" t="n">
        <v>3</v>
      </c>
      <c r="X15" s="240" t="n"/>
      <c r="Y15" s="240" t="n">
        <v>3</v>
      </c>
      <c r="Z15" s="240" t="n"/>
      <c r="AA15" s="240" t="n">
        <v>3</v>
      </c>
      <c r="AB15" s="240" t="n"/>
      <c r="AC15" s="240" t="n">
        <v>3</v>
      </c>
      <c r="AD15" s="240" t="n"/>
      <c r="AE15" s="240" t="n">
        <v>3</v>
      </c>
      <c r="AF15" s="240" t="n"/>
      <c r="AG15" s="240" t="n">
        <v>5</v>
      </c>
      <c r="AH15" s="240" t="n"/>
      <c r="AI15" s="240" t="n">
        <v>5</v>
      </c>
      <c r="AJ15" s="240" t="n"/>
      <c r="AK15" s="240" t="n">
        <v>5</v>
      </c>
      <c r="AL15" s="240" t="n"/>
      <c r="AM15" s="240" t="n">
        <v>5</v>
      </c>
      <c r="AN15" s="240" t="n"/>
      <c r="AO15" s="240" t="n">
        <v>5</v>
      </c>
      <c r="AP15" s="240" t="n"/>
      <c r="AQ15" s="240" t="n">
        <v>5</v>
      </c>
      <c r="AR15" s="240" t="n"/>
      <c r="AS15" s="240" t="n">
        <v>3</v>
      </c>
      <c r="AT15" s="240" t="n"/>
      <c r="AU15" s="240" t="n">
        <v>3</v>
      </c>
      <c r="AV15" s="240" t="n"/>
      <c r="AW15" s="240" t="n">
        <v>3</v>
      </c>
      <c r="AX15" s="240" t="n"/>
      <c r="AY15" s="240" t="n">
        <v>3</v>
      </c>
      <c r="AZ15" s="240" t="n"/>
      <c r="BA15" s="240" t="n">
        <v>5</v>
      </c>
      <c r="BB15" s="240" t="n"/>
      <c r="BC15" s="240" t="n"/>
      <c r="BD15" s="240" t="n"/>
      <c r="BE15" s="240" t="n"/>
      <c r="BF15" s="240" t="n"/>
      <c r="BG15" s="240" t="n"/>
      <c r="BH15" s="240" t="n"/>
      <c r="BI15" s="240" t="n"/>
      <c r="BJ15" s="240" t="n"/>
      <c r="BK15" s="242">
        <f>IF((COUNTIF(M15,"&lt;&gt;")+COUNTIF(O15,"&lt;&gt;")+COUNTIF(Q15,"&lt;&gt;")+COUNTIF(S15,"&lt;&gt;")+COUNTIF(U15,"&lt;&gt;")+COUNTIF(W15,"&lt;&gt;")+COUNTIF(Y15,"&lt;&gt;")+COUNTIF(AA15,"&lt;&gt;")+COUNTIF(AC15,"&lt;&gt;")+COUNTIF(AE15,"&lt;&gt;")+COUNTIF(AG15,"&lt;&gt;")+COUNTIF(AI15,"&lt;&gt;")+COUNTIF(AK15,"&lt;&gt;")+COUNTIF(AM15,"&lt;&gt;")+COUNTIF(AO15,"&lt;&gt;")+COUNTIF(AQ15,"&lt;&gt;")+COUNTIF(AS15,"&lt;&gt;")+COUNTIF(AU15,"&lt;&gt;")+COUNTIF(AW15,"&lt;&gt;")+COUNTIF(AY15,"&lt;&gt;")+COUNTIF(BA15,"&lt;&gt;"))/COUNTIF(M$3:BB$3,"&lt;&gt;")&lt;0.5,"Presence under 50%","")</f>
        <v/>
      </c>
    </row>
    <row r="16" ht="39" customHeight="1" s="138">
      <c r="A16" s="243" t="n">
        <v>12</v>
      </c>
      <c r="B16" s="186" t="inlineStr">
        <is>
          <t>Oliver</t>
        </is>
      </c>
      <c r="C16" s="186" t="inlineStr">
        <is>
          <t>Nixon</t>
        </is>
      </c>
      <c r="D16" s="226">
        <f>IF(E16&lt;=2,"+",IF(E16&lt;=4,"~",IF(E16&gt;4,"-","")))</f>
        <v/>
      </c>
      <c r="E16" s="240">
        <f>ROUND((F16*1+G16*3+H16*5)/I16,2)</f>
        <v/>
      </c>
      <c r="F16" s="240">
        <f>COUNTIF(M16,1)+COUNTIF(O16,1)+COUNTIF(Q16,1)+COUNTIF(S16,1)+COUNTIF(U16,1)+COUNTIF(W16,1)+COUNTIF(Y16,1)+COUNTIF(AA16,1)+COUNTIF(AC16,1)+COUNTIF(AE16,1)+COUNTIF(AG16,1)+COUNTIF(AI16,1)+COUNTIF(AK16,1)+COUNTIF(AM16,1)+COUNTIF(AO16,1)+COUNTIF(AQ16,1)+COUNTIF(AS16,1)+COUNTIF(AU16,1)+COUNTIF(AW16,1)+COUNTIF(AY16,1)+COUNTIF(BA16,1)+COUNTIF(BC16,1)+COUNTIF(BE16,1)+COUNTIF(BG16,1)+COUNTIF(BI16,1)</f>
        <v/>
      </c>
      <c r="G16" s="240">
        <f>COUNTIF(M16,3)+COUNTIF(O16,3)+COUNTIF(Q16,3)+COUNTIF(S16,3)+COUNTIF(U16,3)+COUNTIF(W16,3)+COUNTIF(Y16,3)+COUNTIF(AA16,3)+COUNTIF(AC16,3)+COUNTIF(AE16,3)+COUNTIF(AG16,3)+COUNTIF(AI16,3)+COUNTIF(AK16,3)+COUNTIF(AM16,3)+COUNTIF(AO16,3)+COUNTIF(AQ16,3)+COUNTIF(AS16,3)+COUNTIF(AU16,3)+COUNTIF(AW16,3)+COUNTIF(AY16,3)+COUNTIF(BA16,3)+COUNTIF(BC16,3)+COUNTIF(BE16,3)+COUNTIF(BG16,3)+COUNTIF(BI16,3)</f>
        <v/>
      </c>
      <c r="H16" s="240">
        <f>COUNTIF(M16,5)+COUNTIF(O16,5)+COUNTIF(Q16,5)+COUNTIF(S16,5)+COUNTIF(U16,5)+COUNTIF(W16,5)+COUNTIF(Y16,5)+COUNTIF(AA16,5)+COUNTIF(AC16,5)+COUNTIF(AE16,5)+COUNTIF(AG16,5)+COUNTIF(AI16,5)+COUNTIF(AK16,5)+COUNTIF(AM16,5)+COUNTIF(AO16,5)+COUNTIF(AQ16,5)+COUNTIF(AS16,5)+COUNTIF(AU16,5)+COUNTIF(AW16,5)+COUNTIF(AY16,5)+COUNTIF(BA16,5)+COUNTIF(BC16,5)+COUNTIF(BE16,5)+COUNTIF(BG16,5)+COUNTIF(BI16,5)</f>
        <v/>
      </c>
      <c r="I16" s="240">
        <f>SUM(COUNTIF(M16,"&lt;&gt;"),COUNTIF(O16,"&lt;&gt;"),COUNTIF(Q16,"&lt;&gt;"),COUNTIF(S16,"&lt;&gt;"),COUNTIF(U16,"&lt;&gt;"),COUNTIF(W16,"&lt;&gt;"),COUNTIF(Y16,"&lt;&gt;"),COUNTIF(AA16,"&lt;&gt;"),COUNTIF(AC16,"&lt;&gt;"),COUNTIF(AE16,"&lt;&gt;"),COUNTIF(AG16,"&lt;&gt;"),COUNTIF(AI16,"&lt;&gt;"),COUNTIF(AK16,"&lt;&gt;"),COUNTIF(AM16,"&lt;&gt;"),COUNTIF(AO16,"&lt;&gt;"),COUNTIF(AQ16,"&lt;&gt;"),COUNTIF(AS16,"&lt;&gt;"),COUNTIF(AU16,"&lt;&gt;"),COUNTIF(AW16,"&lt;&gt;"),COUNTIF(AY16,"&lt;&gt;"),COUNTIF(BA16,"&lt;&gt;"),COUNTIF(BC16,"&lt;&gt;"),COUNTIF(BE16,"&lt;&gt;"),COUNTIF(BG16,"&lt;&gt;"),COUNTIF(BI16,"&lt;&gt;"))</f>
        <v/>
      </c>
      <c r="J16" s="240">
        <f>COUNTIFS(M$3:BJ$3,"&lt;&gt;")</f>
        <v/>
      </c>
      <c r="K16" s="241">
        <f>IF(I16&lt;0.5*J16,"⚑","")</f>
        <v/>
      </c>
      <c r="L16" s="159" t="n"/>
      <c r="M16" s="240" t="n">
        <v>1</v>
      </c>
      <c r="N16" s="240" t="n"/>
      <c r="O16" s="240" t="n">
        <v>1</v>
      </c>
      <c r="P16" s="240" t="n"/>
      <c r="Q16" s="240" t="n">
        <v>1</v>
      </c>
      <c r="R16" s="240" t="n"/>
      <c r="S16" s="240" t="n">
        <v>3</v>
      </c>
      <c r="T16" s="240" t="n"/>
      <c r="U16" s="240" t="n">
        <v>3</v>
      </c>
      <c r="V16" s="240" t="n"/>
      <c r="W16" s="240" t="n">
        <v>3</v>
      </c>
      <c r="X16" s="240" t="n"/>
      <c r="Y16" s="240" t="n">
        <v>1</v>
      </c>
      <c r="Z16" s="240" t="n"/>
      <c r="AA16" s="240" t="n">
        <v>3</v>
      </c>
      <c r="AB16" s="240" t="n"/>
      <c r="AC16" s="240" t="n">
        <v>3</v>
      </c>
      <c r="AD16" s="240" t="n"/>
      <c r="AE16" s="240" t="n">
        <v>3</v>
      </c>
      <c r="AF16" s="240" t="n"/>
      <c r="AG16" s="240" t="n">
        <v>3</v>
      </c>
      <c r="AH16" s="240" t="n"/>
      <c r="AI16" s="240" t="n">
        <v>3</v>
      </c>
      <c r="AJ16" s="240" t="n"/>
      <c r="AK16" s="240" t="n">
        <v>3</v>
      </c>
      <c r="AL16" s="240" t="n"/>
      <c r="AM16" s="240" t="n">
        <v>3</v>
      </c>
      <c r="AN16" s="240" t="n"/>
      <c r="AO16" s="240" t="n">
        <v>3</v>
      </c>
      <c r="AP16" s="240" t="n"/>
      <c r="AQ16" s="240" t="n">
        <v>3</v>
      </c>
      <c r="AR16" s="240" t="n"/>
      <c r="AS16" s="240" t="n">
        <v>3</v>
      </c>
      <c r="AT16" s="240" t="n"/>
      <c r="AU16" s="240" t="n">
        <v>1</v>
      </c>
      <c r="AV16" s="240" t="n"/>
      <c r="AW16" s="240" t="n">
        <v>3</v>
      </c>
      <c r="AX16" s="240" t="n"/>
      <c r="AY16" s="240" t="n">
        <v>1</v>
      </c>
      <c r="AZ16" s="240" t="n"/>
      <c r="BA16" s="240" t="n">
        <v>3</v>
      </c>
      <c r="BB16" s="240" t="n"/>
      <c r="BC16" s="240" t="n"/>
      <c r="BD16" s="240" t="n"/>
      <c r="BE16" s="240" t="n"/>
      <c r="BF16" s="240" t="n"/>
      <c r="BG16" s="240" t="n"/>
      <c r="BH16" s="240" t="n"/>
      <c r="BI16" s="240" t="n"/>
      <c r="BJ16" s="240" t="n"/>
      <c r="BK16" s="242">
        <f>IF((COUNTIF(M16,"&lt;&gt;")+COUNTIF(O16,"&lt;&gt;")+COUNTIF(Q16,"&lt;&gt;")+COUNTIF(S16,"&lt;&gt;")+COUNTIF(U16,"&lt;&gt;")+COUNTIF(W16,"&lt;&gt;")+COUNTIF(Y16,"&lt;&gt;")+COUNTIF(AA16,"&lt;&gt;")+COUNTIF(AC16,"&lt;&gt;")+COUNTIF(AE16,"&lt;&gt;")+COUNTIF(AG16,"&lt;&gt;")+COUNTIF(AI16,"&lt;&gt;")+COUNTIF(AK16,"&lt;&gt;")+COUNTIF(AM16,"&lt;&gt;")+COUNTIF(AO16,"&lt;&gt;")+COUNTIF(AQ16,"&lt;&gt;")+COUNTIF(AS16,"&lt;&gt;")+COUNTIF(AU16,"&lt;&gt;")+COUNTIF(AW16,"&lt;&gt;")+COUNTIF(AY16,"&lt;&gt;")+COUNTIF(BA16,"&lt;&gt;"))/COUNTIF(M$3:BB$3,"&lt;&gt;")&lt;0.5,"Presence under 50%","")</f>
        <v/>
      </c>
    </row>
    <row r="17" ht="39" customHeight="1" s="138">
      <c r="A17" s="243" t="n">
        <v>13</v>
      </c>
      <c r="B17" s="186" t="inlineStr">
        <is>
          <t>Marc</t>
        </is>
      </c>
      <c r="C17" s="186" t="inlineStr">
        <is>
          <t>Eisenhower</t>
        </is>
      </c>
      <c r="D17" s="226">
        <f>IF(E17&lt;=2,"+",IF(E17&lt;=4,"~",IF(E17&gt;4,"-","")))</f>
        <v/>
      </c>
      <c r="E17" s="240">
        <f>ROUND((F17*1+G17*3+H17*5)/I17,2)</f>
        <v/>
      </c>
      <c r="F17" s="240">
        <f>COUNTIF(M17,1)+COUNTIF(O17,1)+COUNTIF(Q17,1)+COUNTIF(S17,1)+COUNTIF(U17,1)+COUNTIF(W17,1)+COUNTIF(Y17,1)+COUNTIF(AA17,1)+COUNTIF(AC17,1)+COUNTIF(AE17,1)+COUNTIF(AG17,1)+COUNTIF(AI17,1)+COUNTIF(AK17,1)+COUNTIF(AM17,1)+COUNTIF(AO17,1)+COUNTIF(AQ17,1)+COUNTIF(AS17,1)+COUNTIF(AU17,1)+COUNTIF(AW17,1)+COUNTIF(AY17,1)+COUNTIF(BA17,1)+COUNTIF(BC17,1)+COUNTIF(BE17,1)+COUNTIF(BG17,1)+COUNTIF(BI17,1)</f>
        <v/>
      </c>
      <c r="G17" s="240">
        <f>COUNTIF(M17,3)+COUNTIF(O17,3)+COUNTIF(Q17,3)+COUNTIF(S17,3)+COUNTIF(U17,3)+COUNTIF(W17,3)+COUNTIF(Y17,3)+COUNTIF(AA17,3)+COUNTIF(AC17,3)+COUNTIF(AE17,3)+COUNTIF(AG17,3)+COUNTIF(AI17,3)+COUNTIF(AK17,3)+COUNTIF(AM17,3)+COUNTIF(AO17,3)+COUNTIF(AQ17,3)+COUNTIF(AS17,3)+COUNTIF(AU17,3)+COUNTIF(AW17,3)+COUNTIF(AY17,3)+COUNTIF(BA17,3)+COUNTIF(BC17,3)+COUNTIF(BE17,3)+COUNTIF(BG17,3)+COUNTIF(BI17,3)</f>
        <v/>
      </c>
      <c r="H17" s="240">
        <f>COUNTIF(M17,5)+COUNTIF(O17,5)+COUNTIF(Q17,5)+COUNTIF(S17,5)+COUNTIF(U17,5)+COUNTIF(W17,5)+COUNTIF(Y17,5)+COUNTIF(AA17,5)+COUNTIF(AC17,5)+COUNTIF(AE17,5)+COUNTIF(AG17,5)+COUNTIF(AI17,5)+COUNTIF(AK17,5)+COUNTIF(AM17,5)+COUNTIF(AO17,5)+COUNTIF(AQ17,5)+COUNTIF(AS17,5)+COUNTIF(AU17,5)+COUNTIF(AW17,5)+COUNTIF(AY17,5)+COUNTIF(BA17,5)+COUNTIF(BC17,5)+COUNTIF(BE17,5)+COUNTIF(BG17,5)+COUNTIF(BI17,5)</f>
        <v/>
      </c>
      <c r="I17" s="240">
        <f>SUM(COUNTIF(M17,"&lt;&gt;"),COUNTIF(O17,"&lt;&gt;"),COUNTIF(Q17,"&lt;&gt;"),COUNTIF(S17,"&lt;&gt;"),COUNTIF(U17,"&lt;&gt;"),COUNTIF(W17,"&lt;&gt;"),COUNTIF(Y17,"&lt;&gt;"),COUNTIF(AA17,"&lt;&gt;"),COUNTIF(AC17,"&lt;&gt;"),COUNTIF(AE17,"&lt;&gt;"),COUNTIF(AG17,"&lt;&gt;"),COUNTIF(AI17,"&lt;&gt;"),COUNTIF(AK17,"&lt;&gt;"),COUNTIF(AM17,"&lt;&gt;"),COUNTIF(AO17,"&lt;&gt;"),COUNTIF(AQ17,"&lt;&gt;"),COUNTIF(AS17,"&lt;&gt;"),COUNTIF(AU17,"&lt;&gt;"),COUNTIF(AW17,"&lt;&gt;"),COUNTIF(AY17,"&lt;&gt;"),COUNTIF(BA17,"&lt;&gt;"),COUNTIF(BC17,"&lt;&gt;"),COUNTIF(BE17,"&lt;&gt;"),COUNTIF(BG17,"&lt;&gt;"),COUNTIF(BI17,"&lt;&gt;"))</f>
        <v/>
      </c>
      <c r="J17" s="240">
        <f>COUNTIFS(M$3:BJ$3,"&lt;&gt;")</f>
        <v/>
      </c>
      <c r="K17" s="241">
        <f>IF(I17&lt;0.5*J17,"⚑","")</f>
        <v/>
      </c>
      <c r="L17" s="159" t="n"/>
      <c r="M17" s="240" t="n">
        <v>1</v>
      </c>
      <c r="N17" s="240" t="n"/>
      <c r="O17" s="240" t="n">
        <v>1</v>
      </c>
      <c r="P17" s="240" t="n"/>
      <c r="Q17" s="240" t="n">
        <v>1</v>
      </c>
      <c r="R17" s="240" t="n"/>
      <c r="S17" s="240" t="n">
        <v>1</v>
      </c>
      <c r="T17" s="240" t="n"/>
      <c r="U17" s="240" t="n">
        <v>1</v>
      </c>
      <c r="V17" s="240" t="n"/>
      <c r="W17" s="240" t="n">
        <v>1</v>
      </c>
      <c r="X17" s="240" t="n"/>
      <c r="Y17" s="240" t="n">
        <v>1</v>
      </c>
      <c r="Z17" s="240" t="n"/>
      <c r="AA17" s="240" t="n">
        <v>1</v>
      </c>
      <c r="AB17" s="240" t="n"/>
      <c r="AC17" s="240" t="n">
        <v>1</v>
      </c>
      <c r="AD17" s="240" t="n"/>
      <c r="AE17" s="240" t="n">
        <v>1</v>
      </c>
      <c r="AF17" s="240" t="n"/>
      <c r="AG17" s="240" t="n">
        <v>1</v>
      </c>
      <c r="AH17" s="240" t="n"/>
      <c r="AI17" s="240" t="n">
        <v>1</v>
      </c>
      <c r="AJ17" s="240" t="n"/>
      <c r="AK17" s="240" t="n">
        <v>1</v>
      </c>
      <c r="AL17" s="240" t="n"/>
      <c r="AM17" s="240" t="n">
        <v>1</v>
      </c>
      <c r="AN17" s="240" t="n"/>
      <c r="AO17" s="240" t="n">
        <v>1</v>
      </c>
      <c r="AP17" s="240" t="n"/>
      <c r="AQ17" s="240" t="n">
        <v>1</v>
      </c>
      <c r="AR17" s="240" t="n"/>
      <c r="AS17" s="240" t="n">
        <v>3</v>
      </c>
      <c r="AT17" s="240" t="n"/>
      <c r="AU17" s="240" t="n">
        <v>1</v>
      </c>
      <c r="AV17" s="240" t="n"/>
      <c r="AW17" s="240" t="n">
        <v>1</v>
      </c>
      <c r="AX17" s="240" t="n"/>
      <c r="AY17" s="240" t="n">
        <v>1</v>
      </c>
      <c r="AZ17" s="240" t="n"/>
      <c r="BA17" s="240" t="n">
        <v>1</v>
      </c>
      <c r="BB17" s="240" t="n"/>
      <c r="BC17" s="240" t="n"/>
      <c r="BD17" s="240" t="n"/>
      <c r="BE17" s="240" t="n"/>
      <c r="BF17" s="240" t="n"/>
      <c r="BG17" s="240" t="n"/>
      <c r="BH17" s="240" t="n"/>
      <c r="BI17" s="240" t="n"/>
      <c r="BJ17" s="240" t="n"/>
      <c r="BK17" s="242">
        <f>IF((COUNTIF(M17,"&lt;&gt;")+COUNTIF(O17,"&lt;&gt;")+COUNTIF(Q17,"&lt;&gt;")+COUNTIF(S17,"&lt;&gt;")+COUNTIF(U17,"&lt;&gt;")+COUNTIF(W17,"&lt;&gt;")+COUNTIF(Y17,"&lt;&gt;")+COUNTIF(AA17,"&lt;&gt;")+COUNTIF(AC17,"&lt;&gt;")+COUNTIF(AE17,"&lt;&gt;")+COUNTIF(AG17,"&lt;&gt;")+COUNTIF(AI17,"&lt;&gt;")+COUNTIF(AK17,"&lt;&gt;")+COUNTIF(AM17,"&lt;&gt;")+COUNTIF(AO17,"&lt;&gt;")+COUNTIF(AQ17,"&lt;&gt;")+COUNTIF(AS17,"&lt;&gt;")+COUNTIF(AU17,"&lt;&gt;")+COUNTIF(AW17,"&lt;&gt;")+COUNTIF(AY17,"&lt;&gt;")+COUNTIF(BA17,"&lt;&gt;"))/COUNTIF(M$3:BB$3,"&lt;&gt;")&lt;0.5,"Presence under 50%","")</f>
        <v/>
      </c>
    </row>
    <row r="18" ht="39" customHeight="1" s="138">
      <c r="A18" s="243" t="n">
        <v>14</v>
      </c>
      <c r="B18" s="186" t="inlineStr">
        <is>
          <t>Diego</t>
        </is>
      </c>
      <c r="C18" s="186" t="inlineStr">
        <is>
          <t>Trump</t>
        </is>
      </c>
      <c r="D18" s="226">
        <f>IF(E18&lt;=2,"+",IF(E18&lt;=4,"~",IF(E18&gt;4,"-","")))</f>
        <v/>
      </c>
      <c r="E18" s="240">
        <f>ROUND((F18*1+G18*3+H18*5)/I18,2)</f>
        <v/>
      </c>
      <c r="F18" s="240">
        <f>COUNTIF(M18,1)+COUNTIF(O18,1)+COUNTIF(Q18,1)+COUNTIF(S18,1)+COUNTIF(U18,1)+COUNTIF(W18,1)+COUNTIF(Y18,1)+COUNTIF(AA18,1)+COUNTIF(AC18,1)+COUNTIF(AE18,1)+COUNTIF(AG18,1)+COUNTIF(AI18,1)+COUNTIF(AK18,1)+COUNTIF(AM18,1)+COUNTIF(AO18,1)+COUNTIF(AQ18,1)+COUNTIF(AS18,1)+COUNTIF(AU18,1)+COUNTIF(AW18,1)+COUNTIF(AY18,1)+COUNTIF(BA18,1)+COUNTIF(BC18,1)+COUNTIF(BE18,1)+COUNTIF(BG18,1)+COUNTIF(BI18,1)</f>
        <v/>
      </c>
      <c r="G18" s="240">
        <f>COUNTIF(M18,3)+COUNTIF(O18,3)+COUNTIF(Q18,3)+COUNTIF(S18,3)+COUNTIF(U18,3)+COUNTIF(W18,3)+COUNTIF(Y18,3)+COUNTIF(AA18,3)+COUNTIF(AC18,3)+COUNTIF(AE18,3)+COUNTIF(AG18,3)+COUNTIF(AI18,3)+COUNTIF(AK18,3)+COUNTIF(AM18,3)+COUNTIF(AO18,3)+COUNTIF(AQ18,3)+COUNTIF(AS18,3)+COUNTIF(AU18,3)+COUNTIF(AW18,3)+COUNTIF(AY18,3)+COUNTIF(BA18,3)+COUNTIF(BC18,3)+COUNTIF(BE18,3)+COUNTIF(BG18,3)+COUNTIF(BI18,3)</f>
        <v/>
      </c>
      <c r="H18" s="240">
        <f>COUNTIF(M18,5)+COUNTIF(O18,5)+COUNTIF(Q18,5)+COUNTIF(S18,5)+COUNTIF(U18,5)+COUNTIF(W18,5)+COUNTIF(Y18,5)+COUNTIF(AA18,5)+COUNTIF(AC18,5)+COUNTIF(AE18,5)+COUNTIF(AG18,5)+COUNTIF(AI18,5)+COUNTIF(AK18,5)+COUNTIF(AM18,5)+COUNTIF(AO18,5)+COUNTIF(AQ18,5)+COUNTIF(AS18,5)+COUNTIF(AU18,5)+COUNTIF(AW18,5)+COUNTIF(AY18,5)+COUNTIF(BA18,5)+COUNTIF(BC18,5)+COUNTIF(BE18,5)+COUNTIF(BG18,5)+COUNTIF(BI18,5)</f>
        <v/>
      </c>
      <c r="I18" s="240">
        <f>SUM(COUNTIF(M18,"&lt;&gt;"),COUNTIF(O18,"&lt;&gt;"),COUNTIF(Q18,"&lt;&gt;"),COUNTIF(S18,"&lt;&gt;"),COUNTIF(U18,"&lt;&gt;"),COUNTIF(W18,"&lt;&gt;"),COUNTIF(Y18,"&lt;&gt;"),COUNTIF(AA18,"&lt;&gt;"),COUNTIF(AC18,"&lt;&gt;"),COUNTIF(AE18,"&lt;&gt;"),COUNTIF(AG18,"&lt;&gt;"),COUNTIF(AI18,"&lt;&gt;"),COUNTIF(AK18,"&lt;&gt;"),COUNTIF(AM18,"&lt;&gt;"),COUNTIF(AO18,"&lt;&gt;"),COUNTIF(AQ18,"&lt;&gt;"),COUNTIF(AS18,"&lt;&gt;"),COUNTIF(AU18,"&lt;&gt;"),COUNTIF(AW18,"&lt;&gt;"),COUNTIF(AY18,"&lt;&gt;"),COUNTIF(BA18,"&lt;&gt;"),COUNTIF(BC18,"&lt;&gt;"),COUNTIF(BE18,"&lt;&gt;"),COUNTIF(BG18,"&lt;&gt;"),COUNTIF(BI18,"&lt;&gt;"))</f>
        <v/>
      </c>
      <c r="J18" s="240">
        <f>COUNTIFS(M$3:BJ$3,"&lt;&gt;")</f>
        <v/>
      </c>
      <c r="K18" s="241">
        <f>IF(I18&lt;0.5*J18,"⚑","")</f>
        <v/>
      </c>
      <c r="L18" s="159" t="n"/>
      <c r="M18" s="240" t="n">
        <v>1</v>
      </c>
      <c r="N18" s="240" t="n"/>
      <c r="O18" s="240" t="n">
        <v>1</v>
      </c>
      <c r="P18" s="240" t="n"/>
      <c r="Q18" s="240" t="n">
        <v>1</v>
      </c>
      <c r="R18" s="240" t="n"/>
      <c r="S18" s="240" t="n">
        <v>1</v>
      </c>
      <c r="T18" s="240" t="n"/>
      <c r="U18" s="240" t="n">
        <v>1</v>
      </c>
      <c r="V18" s="240" t="n"/>
      <c r="W18" s="240" t="n">
        <v>1</v>
      </c>
      <c r="X18" s="240" t="n"/>
      <c r="Y18" s="240" t="n">
        <v>1</v>
      </c>
      <c r="Z18" s="240" t="n"/>
      <c r="AA18" s="240" t="n">
        <v>3</v>
      </c>
      <c r="AB18" s="240" t="n"/>
      <c r="AC18" s="240" t="n">
        <v>3</v>
      </c>
      <c r="AD18" s="240" t="n"/>
      <c r="AE18" s="240" t="n"/>
      <c r="AF18" s="240" t="n"/>
      <c r="AG18" s="240" t="n"/>
      <c r="AH18" s="240" t="n"/>
      <c r="AI18" s="240" t="n">
        <v>1</v>
      </c>
      <c r="AJ18" s="240" t="n"/>
      <c r="AK18" s="240" t="n">
        <v>3</v>
      </c>
      <c r="AL18" s="240" t="n"/>
      <c r="AM18" s="240" t="n"/>
      <c r="AN18" s="240" t="n"/>
      <c r="AO18" s="240" t="n">
        <v>1</v>
      </c>
      <c r="AP18" s="240" t="n"/>
      <c r="AQ18" s="240" t="n">
        <v>3</v>
      </c>
      <c r="AR18" s="240" t="n"/>
      <c r="AS18" s="240" t="n">
        <v>3</v>
      </c>
      <c r="AT18" s="240" t="n"/>
      <c r="AU18" s="240" t="n">
        <v>1</v>
      </c>
      <c r="AV18" s="240" t="n"/>
      <c r="AW18" s="240" t="n">
        <v>3</v>
      </c>
      <c r="AX18" s="240" t="n"/>
      <c r="AY18" s="240" t="n">
        <v>1</v>
      </c>
      <c r="AZ18" s="240" t="n"/>
      <c r="BA18" s="240" t="n">
        <v>1</v>
      </c>
      <c r="BB18" s="240" t="n"/>
      <c r="BC18" s="240" t="n"/>
      <c r="BD18" s="240" t="n"/>
      <c r="BE18" s="240" t="n"/>
      <c r="BF18" s="240" t="n"/>
      <c r="BG18" s="240" t="n"/>
      <c r="BH18" s="240" t="n"/>
      <c r="BI18" s="240" t="n"/>
      <c r="BJ18" s="240" t="n"/>
      <c r="BK18" s="242">
        <f>IF((COUNTIF(M18,"&lt;&gt;")+COUNTIF(O18,"&lt;&gt;")+COUNTIF(Q18,"&lt;&gt;")+COUNTIF(S18,"&lt;&gt;")+COUNTIF(U18,"&lt;&gt;")+COUNTIF(W18,"&lt;&gt;")+COUNTIF(Y18,"&lt;&gt;")+COUNTIF(AA18,"&lt;&gt;")+COUNTIF(AC18,"&lt;&gt;")+COUNTIF(AE18,"&lt;&gt;")+COUNTIF(AG18,"&lt;&gt;")+COUNTIF(AI18,"&lt;&gt;")+COUNTIF(AK18,"&lt;&gt;")+COUNTIF(AM18,"&lt;&gt;")+COUNTIF(AO18,"&lt;&gt;")+COUNTIF(AQ18,"&lt;&gt;")+COUNTIF(AS18,"&lt;&gt;")+COUNTIF(AU18,"&lt;&gt;")+COUNTIF(AW18,"&lt;&gt;")+COUNTIF(AY18,"&lt;&gt;")+COUNTIF(BA18,"&lt;&gt;"))/COUNTIF(M$3:BB$3,"&lt;&gt;")&lt;0.5,"Presence under 50%","")</f>
        <v/>
      </c>
    </row>
    <row r="19" ht="39" customHeight="1" s="138">
      <c r="A19" s="243" t="n">
        <v>15</v>
      </c>
      <c r="B19" s="186" t="inlineStr">
        <is>
          <t>Toni</t>
        </is>
      </c>
      <c r="C19" s="186" t="inlineStr">
        <is>
          <t>Johnson</t>
        </is>
      </c>
      <c r="D19" s="226">
        <f>IF(E19&lt;=2,"+",IF(E19&lt;=4,"~",IF(E19&gt;4,"-","")))</f>
        <v/>
      </c>
      <c r="E19" s="240">
        <f>ROUND((F19*1+G19*3+H19*5)/I19,2)</f>
        <v/>
      </c>
      <c r="F19" s="240">
        <f>COUNTIF(M19,1)+COUNTIF(O19,1)+COUNTIF(Q19,1)+COUNTIF(S19,1)+COUNTIF(U19,1)+COUNTIF(W19,1)+COUNTIF(Y19,1)+COUNTIF(AA19,1)+COUNTIF(AC19,1)+COUNTIF(AE19,1)+COUNTIF(AG19,1)+COUNTIF(AI19,1)+COUNTIF(AK19,1)+COUNTIF(AM19,1)+COUNTIF(AO19,1)+COUNTIF(AQ19,1)+COUNTIF(AS19,1)+COUNTIF(AU19,1)+COUNTIF(AW19,1)+COUNTIF(AY19,1)+COUNTIF(BA19,1)+COUNTIF(BC19,1)+COUNTIF(BE19,1)+COUNTIF(BG19,1)+COUNTIF(BI19,1)</f>
        <v/>
      </c>
      <c r="G19" s="240">
        <f>COUNTIF(M19,3)+COUNTIF(O19,3)+COUNTIF(Q19,3)+COUNTIF(S19,3)+COUNTIF(U19,3)+COUNTIF(W19,3)+COUNTIF(Y19,3)+COUNTIF(AA19,3)+COUNTIF(AC19,3)+COUNTIF(AE19,3)+COUNTIF(AG19,3)+COUNTIF(AI19,3)+COUNTIF(AK19,3)+COUNTIF(AM19,3)+COUNTIF(AO19,3)+COUNTIF(AQ19,3)+COUNTIF(AS19,3)+COUNTIF(AU19,3)+COUNTIF(AW19,3)+COUNTIF(AY19,3)+COUNTIF(BA19,3)+COUNTIF(BC19,3)+COUNTIF(BE19,3)+COUNTIF(BG19,3)+COUNTIF(BI19,3)</f>
        <v/>
      </c>
      <c r="H19" s="240">
        <f>COUNTIF(M19,5)+COUNTIF(O19,5)+COUNTIF(Q19,5)+COUNTIF(S19,5)+COUNTIF(U19,5)+COUNTIF(W19,5)+COUNTIF(Y19,5)+COUNTIF(AA19,5)+COUNTIF(AC19,5)+COUNTIF(AE19,5)+COUNTIF(AG19,5)+COUNTIF(AI19,5)+COUNTIF(AK19,5)+COUNTIF(AM19,5)+COUNTIF(AO19,5)+COUNTIF(AQ19,5)+COUNTIF(AS19,5)+COUNTIF(AU19,5)+COUNTIF(AW19,5)+COUNTIF(AY19,5)+COUNTIF(BA19,5)+COUNTIF(BC19,5)+COUNTIF(BE19,5)+COUNTIF(BG19,5)+COUNTIF(BI19,5)</f>
        <v/>
      </c>
      <c r="I19" s="240">
        <f>SUM(COUNTIF(M19,"&lt;&gt;"),COUNTIF(O19,"&lt;&gt;"),COUNTIF(Q19,"&lt;&gt;"),COUNTIF(S19,"&lt;&gt;"),COUNTIF(U19,"&lt;&gt;"),COUNTIF(W19,"&lt;&gt;"),COUNTIF(Y19,"&lt;&gt;"),COUNTIF(AA19,"&lt;&gt;"),COUNTIF(AC19,"&lt;&gt;"),COUNTIF(AE19,"&lt;&gt;"),COUNTIF(AG19,"&lt;&gt;"),COUNTIF(AI19,"&lt;&gt;"),COUNTIF(AK19,"&lt;&gt;"),COUNTIF(AM19,"&lt;&gt;"),COUNTIF(AO19,"&lt;&gt;"),COUNTIF(AQ19,"&lt;&gt;"),COUNTIF(AS19,"&lt;&gt;"),COUNTIF(AU19,"&lt;&gt;"),COUNTIF(AW19,"&lt;&gt;"),COUNTIF(AY19,"&lt;&gt;"),COUNTIF(BA19,"&lt;&gt;"),COUNTIF(BC19,"&lt;&gt;"),COUNTIF(BE19,"&lt;&gt;"),COUNTIF(BG19,"&lt;&gt;"),COUNTIF(BI19,"&lt;&gt;"))</f>
        <v/>
      </c>
      <c r="J19" s="240">
        <f>COUNTIFS(M$3:BJ$3,"&lt;&gt;")</f>
        <v/>
      </c>
      <c r="K19" s="241">
        <f>IF(I19&lt;0.5*J19,"⚑","")</f>
        <v/>
      </c>
      <c r="L19" s="159" t="n"/>
      <c r="M19" s="240" t="n">
        <v>1</v>
      </c>
      <c r="N19" s="240" t="n"/>
      <c r="O19" s="240" t="n">
        <v>1</v>
      </c>
      <c r="P19" s="240" t="n"/>
      <c r="Q19" s="240" t="n">
        <v>1</v>
      </c>
      <c r="R19" s="240" t="n"/>
      <c r="S19" s="240" t="n">
        <v>1</v>
      </c>
      <c r="T19" s="240" t="n"/>
      <c r="U19" s="240" t="n">
        <v>1</v>
      </c>
      <c r="V19" s="240" t="n"/>
      <c r="W19" s="240" t="n">
        <v>1</v>
      </c>
      <c r="X19" s="240" t="n"/>
      <c r="Y19" s="240" t="n">
        <v>1</v>
      </c>
      <c r="Z19" s="240" t="n"/>
      <c r="AA19" s="240" t="n">
        <v>3</v>
      </c>
      <c r="AB19" s="240" t="n"/>
      <c r="AC19" s="240" t="n">
        <v>1</v>
      </c>
      <c r="AD19" s="240" t="n"/>
      <c r="AE19" s="240" t="n">
        <v>3</v>
      </c>
      <c r="AF19" s="240" t="n"/>
      <c r="AG19" s="240" t="n">
        <v>1</v>
      </c>
      <c r="AH19" s="240" t="n"/>
      <c r="AI19" s="240" t="n">
        <v>3</v>
      </c>
      <c r="AJ19" s="240" t="n"/>
      <c r="AK19" s="240" t="n">
        <v>3</v>
      </c>
      <c r="AL19" s="240" t="n"/>
      <c r="AM19" s="240" t="n">
        <v>3</v>
      </c>
      <c r="AN19" s="240" t="n"/>
      <c r="AO19" s="240" t="n"/>
      <c r="AP19" s="240" t="n"/>
      <c r="AQ19" s="240" t="n">
        <v>3</v>
      </c>
      <c r="AR19" s="240" t="n"/>
      <c r="AS19" s="240" t="n">
        <v>1</v>
      </c>
      <c r="AT19" s="240" t="n"/>
      <c r="AU19" s="240" t="n">
        <v>1</v>
      </c>
      <c r="AV19" s="240" t="n"/>
      <c r="AW19" s="240" t="n">
        <v>3</v>
      </c>
      <c r="AX19" s="240" t="n"/>
      <c r="AY19" s="240" t="n">
        <v>1</v>
      </c>
      <c r="AZ19" s="240" t="n"/>
      <c r="BA19" s="240" t="n">
        <v>1</v>
      </c>
      <c r="BB19" s="240" t="n"/>
      <c r="BC19" s="240" t="n"/>
      <c r="BD19" s="240" t="n"/>
      <c r="BE19" s="240" t="n"/>
      <c r="BF19" s="240" t="n"/>
      <c r="BG19" s="240" t="n"/>
      <c r="BH19" s="240" t="n"/>
      <c r="BI19" s="240" t="n"/>
      <c r="BJ19" s="240" t="n"/>
      <c r="BK19" s="242">
        <f>IF((COUNTIF(M19,"&lt;&gt;")+COUNTIF(O19,"&lt;&gt;")+COUNTIF(Q19,"&lt;&gt;")+COUNTIF(S19,"&lt;&gt;")+COUNTIF(U19,"&lt;&gt;")+COUNTIF(W19,"&lt;&gt;")+COUNTIF(Y19,"&lt;&gt;")+COUNTIF(AA19,"&lt;&gt;")+COUNTIF(AC19,"&lt;&gt;")+COUNTIF(AE19,"&lt;&gt;")+COUNTIF(AG19,"&lt;&gt;")+COUNTIF(AI19,"&lt;&gt;")+COUNTIF(AK19,"&lt;&gt;")+COUNTIF(AM19,"&lt;&gt;")+COUNTIF(AO19,"&lt;&gt;")+COUNTIF(AQ19,"&lt;&gt;")+COUNTIF(AS19,"&lt;&gt;")+COUNTIF(AU19,"&lt;&gt;")+COUNTIF(AW19,"&lt;&gt;")+COUNTIF(AY19,"&lt;&gt;")+COUNTIF(BA19,"&lt;&gt;"))/COUNTIF(M$3:BB$3,"&lt;&gt;")&lt;0.5,"Presence under 50%","")</f>
        <v/>
      </c>
    </row>
    <row r="20" ht="39" customHeight="1" s="138">
      <c r="A20" s="243" t="n">
        <v>16</v>
      </c>
      <c r="B20" s="189" t="inlineStr">
        <is>
          <t>Noah</t>
        </is>
      </c>
      <c r="C20" s="189" t="inlineStr">
        <is>
          <t>Adams</t>
        </is>
      </c>
      <c r="D20" s="226">
        <f>IF(E20&lt;=2,"+",IF(E20&lt;=4,"~",IF(E20&gt;4,"-","")))</f>
        <v/>
      </c>
      <c r="E20" s="240">
        <f>ROUND((F20*1+G20*3+H20*5)/I20,2)</f>
        <v/>
      </c>
      <c r="F20" s="240">
        <f>COUNTIF(M20,1)+COUNTIF(O20,1)+COUNTIF(Q20,1)+COUNTIF(S20,1)+COUNTIF(U20,1)+COUNTIF(W20,1)+COUNTIF(Y20,1)+COUNTIF(AA20,1)+COUNTIF(AC20,1)+COUNTIF(AE20,1)+COUNTIF(AG20,1)+COUNTIF(AI20,1)+COUNTIF(AK20,1)+COUNTIF(AM20,1)+COUNTIF(AO20,1)+COUNTIF(AQ20,1)+COUNTIF(AS20,1)+COUNTIF(AU20,1)+COUNTIF(AW20,1)+COUNTIF(AY20,1)+COUNTIF(BA20,1)+COUNTIF(BC20,1)+COUNTIF(BE20,1)+COUNTIF(BG20,1)+COUNTIF(BI20,1)</f>
        <v/>
      </c>
      <c r="G20" s="240">
        <f>COUNTIF(M20,3)+COUNTIF(O20,3)+COUNTIF(Q20,3)+COUNTIF(S20,3)+COUNTIF(U20,3)+COUNTIF(W20,3)+COUNTIF(Y20,3)+COUNTIF(AA20,3)+COUNTIF(AC20,3)+COUNTIF(AE20,3)+COUNTIF(AG20,3)+COUNTIF(AI20,3)+COUNTIF(AK20,3)+COUNTIF(AM20,3)+COUNTIF(AO20,3)+COUNTIF(AQ20,3)+COUNTIF(AS20,3)+COUNTIF(AU20,3)+COUNTIF(AW20,3)+COUNTIF(AY20,3)+COUNTIF(BA20,3)+COUNTIF(BC20,3)+COUNTIF(BE20,3)+COUNTIF(BG20,3)+COUNTIF(BI20,3)</f>
        <v/>
      </c>
      <c r="H20" s="240">
        <f>COUNTIF(M20,5)+COUNTIF(O20,5)+COUNTIF(Q20,5)+COUNTIF(S20,5)+COUNTIF(U20,5)+COUNTIF(W20,5)+COUNTIF(Y20,5)+COUNTIF(AA20,5)+COUNTIF(AC20,5)+COUNTIF(AE20,5)+COUNTIF(AG20,5)+COUNTIF(AI20,5)+COUNTIF(AK20,5)+COUNTIF(AM20,5)+COUNTIF(AO20,5)+COUNTIF(AQ20,5)+COUNTIF(AS20,5)+COUNTIF(AU20,5)+COUNTIF(AW20,5)+COUNTIF(AY20,5)+COUNTIF(BA20,5)+COUNTIF(BC20,5)+COUNTIF(BE20,5)+COUNTIF(BG20,5)+COUNTIF(BI20,5)</f>
        <v/>
      </c>
      <c r="I20" s="240">
        <f>SUM(COUNTIF(M20,"&lt;&gt;"),COUNTIF(O20,"&lt;&gt;"),COUNTIF(Q20,"&lt;&gt;"),COUNTIF(S20,"&lt;&gt;"),COUNTIF(U20,"&lt;&gt;"),COUNTIF(W20,"&lt;&gt;"),COUNTIF(Y20,"&lt;&gt;"),COUNTIF(AA20,"&lt;&gt;"),COUNTIF(AC20,"&lt;&gt;"),COUNTIF(AE20,"&lt;&gt;"),COUNTIF(AG20,"&lt;&gt;"),COUNTIF(AI20,"&lt;&gt;"),COUNTIF(AK20,"&lt;&gt;"),COUNTIF(AM20,"&lt;&gt;"),COUNTIF(AO20,"&lt;&gt;"),COUNTIF(AQ20,"&lt;&gt;"),COUNTIF(AS20,"&lt;&gt;"),COUNTIF(AU20,"&lt;&gt;"),COUNTIF(AW20,"&lt;&gt;"),COUNTIF(AY20,"&lt;&gt;"),COUNTIF(BA20,"&lt;&gt;"),COUNTIF(BC20,"&lt;&gt;"),COUNTIF(BE20,"&lt;&gt;"),COUNTIF(BG20,"&lt;&gt;"),COUNTIF(BI20,"&lt;&gt;"))</f>
        <v/>
      </c>
      <c r="J20" s="240">
        <f>COUNTIFS(M$3:BJ$3,"&lt;&gt;")</f>
        <v/>
      </c>
      <c r="K20" s="241">
        <f>IF(I20&lt;0.5*J20,"⚑","")</f>
        <v/>
      </c>
      <c r="L20" s="149" t="n"/>
      <c r="M20" s="240" t="n">
        <v>1</v>
      </c>
      <c r="N20" s="240" t="n"/>
      <c r="O20" s="240" t="n">
        <v>1</v>
      </c>
      <c r="P20" s="240" t="n"/>
      <c r="Q20" s="240" t="n">
        <v>1</v>
      </c>
      <c r="R20" s="240" t="n"/>
      <c r="S20" s="240" t="n">
        <v>1</v>
      </c>
      <c r="T20" s="240" t="n"/>
      <c r="U20" s="240" t="n">
        <v>3</v>
      </c>
      <c r="V20" s="240" t="n"/>
      <c r="W20" s="240" t="n">
        <v>1</v>
      </c>
      <c r="X20" s="240" t="n"/>
      <c r="Y20" s="240" t="n">
        <v>3</v>
      </c>
      <c r="Z20" s="240" t="n"/>
      <c r="AA20" s="240" t="n">
        <v>3</v>
      </c>
      <c r="AB20" s="240" t="n"/>
      <c r="AC20" s="240" t="n">
        <v>3</v>
      </c>
      <c r="AD20" s="240" t="n"/>
      <c r="AE20" s="240" t="n">
        <v>3</v>
      </c>
      <c r="AF20" s="240" t="n"/>
      <c r="AG20" s="240" t="n">
        <v>3</v>
      </c>
      <c r="AH20" s="240" t="n"/>
      <c r="AI20" s="240" t="n">
        <v>3</v>
      </c>
      <c r="AJ20" s="240" t="n"/>
      <c r="AK20" s="240" t="n">
        <v>5</v>
      </c>
      <c r="AL20" s="240" t="n"/>
      <c r="AM20" s="240" t="n">
        <v>3</v>
      </c>
      <c r="AN20" s="240" t="n"/>
      <c r="AO20" s="240" t="n">
        <v>3</v>
      </c>
      <c r="AP20" s="240" t="n"/>
      <c r="AQ20" s="240" t="n">
        <v>3</v>
      </c>
      <c r="AR20" s="240" t="n"/>
      <c r="AS20" s="240" t="n">
        <v>3</v>
      </c>
      <c r="AT20" s="240" t="n"/>
      <c r="AU20" s="240" t="n">
        <v>1</v>
      </c>
      <c r="AV20" s="240" t="n"/>
      <c r="AW20" s="240" t="n">
        <v>3</v>
      </c>
      <c r="AX20" s="240" t="n"/>
      <c r="AY20" s="240" t="n">
        <v>3</v>
      </c>
      <c r="AZ20" s="240" t="n"/>
      <c r="BA20" s="240" t="n">
        <v>1</v>
      </c>
      <c r="BB20" s="240" t="n"/>
      <c r="BC20" s="240" t="n"/>
      <c r="BD20" s="240" t="n"/>
      <c r="BE20" s="240" t="n"/>
      <c r="BF20" s="240" t="n"/>
      <c r="BG20" s="240" t="n"/>
      <c r="BH20" s="240" t="n"/>
      <c r="BI20" s="240" t="n"/>
      <c r="BJ20" s="240" t="n"/>
      <c r="BK20" s="242">
        <f>IF((COUNTIF(M20,"&lt;&gt;")+COUNTIF(O20,"&lt;&gt;")+COUNTIF(Q20,"&lt;&gt;")+COUNTIF(S20,"&lt;&gt;")+COUNTIF(U20,"&lt;&gt;")+COUNTIF(W20,"&lt;&gt;")+COUNTIF(Y20,"&lt;&gt;")+COUNTIF(AA20,"&lt;&gt;")+COUNTIF(AC20,"&lt;&gt;")+COUNTIF(AE20,"&lt;&gt;")+COUNTIF(AG20,"&lt;&gt;")+COUNTIF(AI20,"&lt;&gt;")+COUNTIF(AK20,"&lt;&gt;")+COUNTIF(AM20,"&lt;&gt;")+COUNTIF(AO20,"&lt;&gt;")+COUNTIF(AQ20,"&lt;&gt;")+COUNTIF(AS20,"&lt;&gt;")+COUNTIF(AU20,"&lt;&gt;")+COUNTIF(AW20,"&lt;&gt;")+COUNTIF(AY20,"&lt;&gt;")+COUNTIF(BA20,"&lt;&gt;"))/COUNTIF(M$3:BB$3,"&lt;&gt;")&lt;0.5,"Presence under 50%","")</f>
        <v/>
      </c>
    </row>
    <row r="21" ht="128.25" customHeight="1" s="138">
      <c r="A21" s="244" t="n"/>
      <c r="B21" s="245" t="n"/>
      <c r="C21" s="245" t="n"/>
      <c r="D21" s="246" t="n"/>
      <c r="E21" s="199" t="n"/>
      <c r="F21" s="199" t="n"/>
      <c r="G21" s="199" t="n"/>
      <c r="H21" s="199" t="n"/>
      <c r="I21" s="199" t="n"/>
      <c r="J21" s="199" t="n"/>
      <c r="K21" s="247" t="n"/>
      <c r="L21" s="149" t="n"/>
      <c r="M21" s="248" t="n"/>
      <c r="N21" s="248" t="n"/>
      <c r="O21" s="248" t="n"/>
      <c r="P21" s="248" t="n"/>
      <c r="Q21" s="248" t="n"/>
      <c r="R21" s="248" t="n"/>
      <c r="S21" s="248" t="n"/>
      <c r="T21" s="248" t="n"/>
      <c r="U21" s="248" t="n"/>
      <c r="V21" s="248" t="n"/>
      <c r="W21" s="248" t="n"/>
      <c r="X21" s="248" t="n"/>
      <c r="Y21" s="248" t="n"/>
      <c r="Z21" s="248" t="n"/>
      <c r="AA21" s="248" t="n"/>
      <c r="AB21" s="248" t="n"/>
      <c r="AC21" s="248" t="n"/>
      <c r="AD21" s="248" t="n"/>
      <c r="AE21" s="248" t="n"/>
      <c r="AF21" s="248" t="n"/>
      <c r="AG21" s="248" t="n"/>
      <c r="AH21" s="248" t="n"/>
      <c r="AI21" s="248" t="n"/>
      <c r="AJ21" s="248" t="n"/>
      <c r="AK21" s="248" t="n"/>
      <c r="AL21" s="248" t="n"/>
      <c r="AM21" s="248" t="n"/>
      <c r="AN21" s="248" t="n"/>
      <c r="AO21" s="248" t="n"/>
      <c r="AP21" s="248" t="n"/>
      <c r="AQ21" s="248" t="n"/>
      <c r="AR21" s="248" t="n"/>
      <c r="AS21" s="248" t="n"/>
      <c r="AT21" s="248" t="n"/>
      <c r="AU21" s="248" t="n"/>
      <c r="AV21" s="248" t="n"/>
      <c r="AW21" s="248" t="n"/>
      <c r="AX21" s="248" t="n"/>
      <c r="AY21" s="248" t="n"/>
      <c r="AZ21" s="248" t="n"/>
      <c r="BA21" s="248" t="n"/>
      <c r="BB21" s="248" t="n"/>
      <c r="BC21" s="248" t="n"/>
      <c r="BD21" s="248" t="n"/>
      <c r="BE21" s="248" t="n"/>
      <c r="BF21" s="248" t="n"/>
      <c r="BG21" s="248" t="n"/>
      <c r="BH21" s="248" t="n"/>
      <c r="BI21" s="248" t="n"/>
      <c r="BJ21" s="248" t="n"/>
      <c r="BK21" s="249" t="n"/>
    </row>
  </sheetData>
  <mergeCells count="38">
    <mergeCell ref="A1:P1"/>
    <mergeCell ref="Q1:R1"/>
    <mergeCell ref="S1:T1"/>
    <mergeCell ref="U1:V1"/>
    <mergeCell ref="A2:P2"/>
    <mergeCell ref="Q2:R2"/>
    <mergeCell ref="S2:T2"/>
    <mergeCell ref="U2:V2"/>
    <mergeCell ref="D3:D4"/>
    <mergeCell ref="E3:E4"/>
    <mergeCell ref="F3:H3"/>
    <mergeCell ref="I3:J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D21:J21"/>
  </mergeCells>
  <conditionalFormatting sqref="D5:D20">
    <cfRule type="cellIs" rank="0" priority="2" equalAverage="0" operator="equal" aboveAverage="0" dxfId="0" text="" percent="0" bottom="0">
      <formula>"-"</formula>
    </cfRule>
  </conditionalFormatting>
  <conditionalFormatting sqref="D21">
    <cfRule type="cellIs" rank="0" priority="3" equalAverage="0" operator="equal" aboveAverage="0" dxfId="0" text="" percent="0" bottom="0">
      <formula>1</formula>
    </cfRule>
  </conditionalFormatting>
  <conditionalFormatting sqref="D5:J20">
    <cfRule type="cellIs" rank="0" priority="4" equalAverage="0" operator="equal" aboveAverage="0" dxfId="0" text="" percent="0" bottom="0">
      <formula>"+"</formula>
    </cfRule>
    <cfRule type="cellIs" rank="0" priority="5" equalAverage="0" operator="equal" aboveAverage="0" dxfId="0" text="" percent="0" bottom="0">
      <formula>"~"</formula>
    </cfRule>
  </conditionalFormatting>
  <conditionalFormatting sqref="K5:K21">
    <cfRule type="cellIs" rank="0" priority="6" equalAverage="0" operator="equal" aboveAverage="0" dxfId="0" text="" percent="0" bottom="0">
      <formula>"⚑"</formula>
    </cfRule>
  </conditionalFormatting>
  <conditionalFormatting sqref="M5:M21 O5:O21 Q5:Q21 S5:S21 U5:U21 W5:W21 Y5:Y21 AA5:AA21 AC5:AC21 AE5:AE21 AG5:AG21 AI5:AI21 AK5:AK21 AM5:AM21 AO5:AO21 AQ5:AQ21 AS5:AS21 AU5:AU21 AW5:AW21 AY5:AY21 BA5:BA21 BC5:BC21 BE5:BE21 BG5:BG21 BI5:BI21">
    <cfRule type="cellIs" rank="0" priority="7" equalAverage="0" operator="equal" aboveAverage="0" dxfId="0" text="" percent="0" bottom="0">
      <formula>2</formula>
    </cfRule>
  </conditionalFormatting>
  <conditionalFormatting sqref="BK5:BK21">
    <cfRule type="cellIs" rank="0" priority="8" equalAverage="0" operator="equal" aboveAverage="0" dxfId="0" text="" percent="0" bottom="0">
      <formula>"Presence under 50%"</formula>
    </cfRule>
  </conditionalFormatting>
  <printOptions horizontalCentered="0" verticalCentered="0" headings="0" gridLines="0" gridLinesSet="1"/>
  <pageMargins left="1" right="1" top="1" bottom="1" header="0.511811023622047" footer="0.2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1"/>
  </sheetPr>
  <dimension ref="A1:R2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E4" activeCellId="0" sqref="E4"/>
    </sheetView>
  </sheetViews>
  <sheetFormatPr baseColWidth="8" defaultColWidth="16.35546875" defaultRowHeight="19.5" zeroHeight="0" outlineLevelRow="0"/>
  <cols>
    <col width="7" customWidth="1" style="137" min="1" max="1"/>
    <col width="4.66" customWidth="1" style="137" min="2" max="2"/>
    <col width="13.83" customWidth="1" style="137" min="3" max="4"/>
    <col width="13.33" customWidth="1" style="137" min="5" max="6"/>
    <col width="1.33" customWidth="1" style="137" min="7" max="7"/>
    <col width="11.64" customWidth="1" style="137" min="8" max="12"/>
    <col width="1.33" customWidth="1" style="137" min="13" max="13"/>
    <col width="13.33" customWidth="1" style="137" min="14" max="14"/>
    <col width="1.33" customWidth="1" style="137" min="15" max="15"/>
    <col width="22.33" customWidth="1" style="137" min="16" max="16"/>
    <col width="2" customWidth="1" style="137" min="17" max="17"/>
    <col width="59.83" customWidth="1" style="137" min="18" max="18"/>
    <col width="16.33" customWidth="1" style="137" min="19" max="1024"/>
  </cols>
  <sheetData>
    <row r="1" ht="42" customHeight="1" s="138">
      <c r="A1" s="217" t="inlineStr">
        <is>
          <t>Presentations SS</t>
        </is>
      </c>
      <c r="B1" s="140" t="n"/>
      <c r="C1" s="140" t="n"/>
      <c r="D1" s="140" t="n"/>
      <c r="E1" s="140" t="n"/>
      <c r="F1" s="140" t="n"/>
      <c r="G1" s="140" t="n"/>
      <c r="H1" s="140" t="n"/>
      <c r="I1" s="140" t="n"/>
      <c r="J1" s="140" t="n"/>
      <c r="K1" s="140" t="n"/>
      <c r="L1" s="140" t="n"/>
      <c r="M1" s="140" t="n"/>
      <c r="N1" s="140" t="n"/>
      <c r="O1" s="140" t="n"/>
      <c r="P1" s="140" t="n"/>
      <c r="Q1" s="140" t="n"/>
      <c r="R1" s="140" t="n"/>
    </row>
    <row r="2" ht="31.5" customHeight="1" s="138">
      <c r="A2" s="205" t="inlineStr">
        <is>
          <t>1AHWIT E</t>
        </is>
      </c>
      <c r="B2" s="199" t="n"/>
      <c r="C2" s="199" t="n"/>
      <c r="D2" s="218" t="n"/>
      <c r="E2" s="250" t="n"/>
      <c r="F2" s="199" t="n"/>
      <c r="G2" s="199" t="n"/>
      <c r="H2" s="199" t="n"/>
      <c r="I2" s="199" t="n"/>
      <c r="J2" s="199" t="n"/>
      <c r="K2" s="199" t="n"/>
      <c r="L2" s="199" t="n"/>
      <c r="M2" s="199" t="n"/>
      <c r="N2" s="199" t="n"/>
      <c r="O2" s="199" t="n"/>
      <c r="P2" s="199" t="n"/>
      <c r="Q2" s="199" t="n"/>
      <c r="R2" s="199" t="n"/>
    </row>
    <row r="3" ht="66.75" customHeight="1" s="138">
      <c r="A3" s="220" t="n"/>
      <c r="D3" s="220" t="n"/>
      <c r="E3" s="251" t="inlineStr">
        <is>
          <t>MARK</t>
        </is>
      </c>
      <c r="F3" s="251" t="inlineStr">
        <is>
          <t>Ber. Note</t>
        </is>
      </c>
      <c r="G3" s="149" t="n"/>
      <c r="H3" s="251" t="inlineStr">
        <is>
          <t>Accuracy</t>
        </is>
      </c>
      <c r="I3" s="251" t="inlineStr">
        <is>
          <t>Fluency</t>
        </is>
      </c>
      <c r="J3" s="251" t="inlineStr">
        <is>
          <t>Range</t>
        </is>
      </c>
      <c r="K3" s="251" t="inlineStr">
        <is>
          <t>Perf.</t>
        </is>
      </c>
      <c r="L3" s="251" t="inlineStr">
        <is>
          <t>Organise</t>
        </is>
      </c>
      <c r="M3" s="252" t="n"/>
      <c r="N3" s="251" t="inlineStr">
        <is>
          <t>Date</t>
        </is>
      </c>
      <c r="O3" s="149" t="n"/>
      <c r="P3" s="251" t="inlineStr">
        <is>
          <t>Topic</t>
        </is>
      </c>
      <c r="Q3" s="149" t="n"/>
      <c r="R3" s="251" t="inlineStr">
        <is>
          <t>Notes</t>
        </is>
      </c>
    </row>
    <row r="4" ht="39.75" customHeight="1" s="138">
      <c r="A4" s="253">
        <f>IF(ISBLANK(N4),"",IF(R4="rep","⏎",IF(R4="not","✖️",IF(R4="nex","▶︎▶︎",IF(N4=TODAY(),"◉",IF(AND(N4&lt;TODAY(),E4=0),"▶︎▶︎",IF(AND(E4&gt;=1,E4&lt;=5),"✓","")))))))</f>
        <v/>
      </c>
      <c r="B4" s="254" t="n">
        <v>1</v>
      </c>
      <c r="C4" s="177" t="inlineStr">
        <is>
          <t>Lino</t>
        </is>
      </c>
      <c r="D4" s="177" t="inlineStr">
        <is>
          <t>Clinton</t>
        </is>
      </c>
      <c r="E4" s="255">
        <f>IF(R4="not",5,IF((IF(H4=5,0.2,0)+IF(I4=5,0.2,0)+IF(J4=5,0.2,0)+IF(K4=5,0.2,0)+IF(L4=5,0.2,0))&gt;0.5,5,ROUND(H4*0.2+I4*0.2+J4*0.2+K4*0.2+L4*0.2,0)))</f>
        <v/>
      </c>
      <c r="F4" s="255">
        <f>IF((IF(H4=5,0.2,0)+IF(I4=5,0.2,0)+IF(J4=5,0.2,0)+IF(K4=5,0.2,0)+IF(L4=5,0.2,0))&gt;0.5,"5",ROUND(H4*0.2+I4*0.2+J4*0.2+K4*0.2+L4*0.2,2))</f>
        <v/>
      </c>
      <c r="G4" s="256" t="n"/>
      <c r="H4" s="257" t="n">
        <v>1</v>
      </c>
      <c r="I4" s="257" t="n">
        <v>3</v>
      </c>
      <c r="J4" s="257" t="n">
        <v>5</v>
      </c>
      <c r="K4" s="257" t="n">
        <v>3</v>
      </c>
      <c r="L4" s="257" t="n">
        <v>1</v>
      </c>
      <c r="M4" s="255" t="n"/>
      <c r="N4" s="258" t="n">
        <v>45387</v>
      </c>
      <c r="O4" s="256" t="n"/>
      <c r="P4" s="186" t="inlineStr">
        <is>
          <t>Shaolin</t>
        </is>
      </c>
      <c r="Q4" s="159" t="n"/>
      <c r="R4" s="259" t="inlineStr">
        <is>
          <t>Learned by heart</t>
        </is>
      </c>
    </row>
    <row r="5" ht="39.75" customHeight="1" s="138">
      <c r="A5" s="253">
        <f>IF(ISBLANK(N5),"",IF(R5="rep","⏎",IF(R5="not","✖️",IF(R5="nex","▶︎▶︎",IF(N5=TODAY(),"◉",IF(AND(N5&lt;TODAY(),E5=0),"▶︎▶︎",IF(AND(E5&gt;=1,E5&lt;=5),"✓","")))))))</f>
        <v/>
      </c>
      <c r="B5" s="260" t="n">
        <v>2</v>
      </c>
      <c r="C5" s="186" t="inlineStr">
        <is>
          <t>Sebastian</t>
        </is>
      </c>
      <c r="D5" s="186" t="inlineStr">
        <is>
          <t>Obama</t>
        </is>
      </c>
      <c r="E5" s="255">
        <f>IF(R5="not",5,IF((IF(H5=5,0.2,0)+IF(I5=5,0.2,0)+IF(J5=5,0.2,0)+IF(K5=5,0.2,0)+IF(L5=5,0.2,0))&gt;0.5,5,ROUND(H5*0.2+I5*0.2+J5*0.2+K5*0.2+L5*0.2,0)))</f>
        <v/>
      </c>
      <c r="F5" s="255">
        <f>IF((IF(H5=5,0.2,0)+IF(I5=5,0.2,0)+IF(J5=5,0.2,0)+IF(K5=5,0.2,0)+IF(L5=5,0.2,0))&gt;0.5,"5",ROUND(H5*0.2+I5*0.2+J5*0.2+K5*0.2+L5*0.2,2))</f>
        <v/>
      </c>
      <c r="G5" s="256" t="n"/>
      <c r="H5" s="257" t="n">
        <v>4</v>
      </c>
      <c r="I5" s="257" t="n">
        <v>2</v>
      </c>
      <c r="J5" s="257" t="n">
        <v>3</v>
      </c>
      <c r="K5" s="257" t="n">
        <v>3</v>
      </c>
      <c r="L5" s="257" t="n">
        <v>2</v>
      </c>
      <c r="M5" s="255" t="n"/>
      <c r="N5" s="258" t="n">
        <v>45390</v>
      </c>
      <c r="O5" s="256" t="n"/>
      <c r="P5" s="186" t="inlineStr">
        <is>
          <t>Thunberg</t>
        </is>
      </c>
      <c r="Q5" s="159" t="n"/>
      <c r="R5" s="259" t="inlineStr">
        <is>
          <t xml:space="preserve">Past tense, Opera singer, climate „action“, protest, glue herself, get arrested „very“ often, </t>
        </is>
      </c>
    </row>
    <row r="6" ht="39.75" customHeight="1" s="138">
      <c r="A6" s="253">
        <f>IF(ISBLANK(N6),"",IF(R6="rep","⏎",IF(R6="not","✖️",IF(R6="nex","▶︎▶︎",IF(N6=TODAY(),"◉",IF(AND(N6&lt;TODAY(),E6=0),"▶︎▶︎",IF(AND(E6&gt;=1,E6&lt;=5),"✓","")))))))</f>
        <v/>
      </c>
      <c r="B6" s="260" t="n">
        <v>3</v>
      </c>
      <c r="C6" s="186" t="inlineStr">
        <is>
          <t>Jakob</t>
        </is>
      </c>
      <c r="D6" s="186" t="inlineStr">
        <is>
          <t>Bush</t>
        </is>
      </c>
      <c r="E6" s="255">
        <f>IF(R6="not",5,IF((IF(H6=5,0.2,0)+IF(I6=5,0.2,0)+IF(J6=5,0.2,0)+IF(K6=5,0.2,0)+IF(L6=5,0.2,0))&gt;0.5,5,ROUND(H6*0.2+I6*0.2+J6*0.2+K6*0.2+L6*0.2,0)))</f>
        <v/>
      </c>
      <c r="F6" s="255">
        <f>IF((IF(H6=5,0.2,0)+IF(I6=5,0.2,0)+IF(J6=5,0.2,0)+IF(K6=5,0.2,0)+IF(L6=5,0.2,0))&gt;0.5,"5",ROUND(H6*0.2+I6*0.2+J6*0.2+K6*0.2+L6*0.2,2))</f>
        <v/>
      </c>
      <c r="G6" s="256" t="n"/>
      <c r="H6" s="257" t="n">
        <v>1</v>
      </c>
      <c r="I6" s="257" t="n">
        <v>1</v>
      </c>
      <c r="J6" s="257" t="n">
        <v>1</v>
      </c>
      <c r="K6" s="257" t="n">
        <v>2</v>
      </c>
      <c r="L6" s="257" t="n">
        <v>1</v>
      </c>
      <c r="M6" s="255" t="n"/>
      <c r="N6" s="258" t="n">
        <v>45394</v>
      </c>
      <c r="O6" s="256" t="n"/>
      <c r="P6" s="186" t="inlineStr">
        <is>
          <t>Rapper</t>
        </is>
      </c>
      <c r="Q6" s="159" t="n"/>
      <c r="R6" s="259" t="inlineStr">
        <is>
          <t xml:space="preserve">„Is“ born - „“was“ born, </t>
        </is>
      </c>
    </row>
    <row r="7" ht="39.75" customHeight="1" s="138">
      <c r="A7" s="253">
        <f>IF(ISBLANK(N7),"",IF(R7="rep","⏎",IF(R7="not","✖️",IF(R7="nex","▶︎▶︎",IF(N7=TODAY(),"◉",IF(AND(N7&lt;TODAY(),E7=0),"▶︎▶︎",IF(AND(E7&gt;=1,E7&lt;=5),"✓","")))))))</f>
        <v/>
      </c>
      <c r="B7" s="260" t="n">
        <v>4</v>
      </c>
      <c r="C7" s="186" t="inlineStr">
        <is>
          <t>Mathias</t>
        </is>
      </c>
      <c r="D7" s="186" t="inlineStr">
        <is>
          <t>Biden</t>
        </is>
      </c>
      <c r="E7" s="255">
        <f>IF(R7="not",5,IF((IF(H7=5,0.2,0)+IF(I7=5,0.2,0)+IF(J7=5,0.2,0)+IF(K7=5,0.2,0)+IF(L7=5,0.2,0))&gt;0.5,5,ROUND(H7*0.2+I7*0.2+J7*0.2+K7*0.2+L7*0.2,0)))</f>
        <v/>
      </c>
      <c r="F7" s="255">
        <f>IF((IF(H7=5,0.2,0)+IF(I7=5,0.2,0)+IF(J7=5,0.2,0)+IF(K7=5,0.2,0)+IF(L7=5,0.2,0))&gt;0.5,"5",ROUND(H7*0.2+I7*0.2+J7*0.2+K7*0.2+L7*0.2,2))</f>
        <v/>
      </c>
      <c r="G7" s="256" t="n"/>
      <c r="H7" s="257" t="n">
        <v>3</v>
      </c>
      <c r="I7" s="257" t="n">
        <v>2</v>
      </c>
      <c r="J7" s="257" t="n">
        <v>2</v>
      </c>
      <c r="K7" s="257" t="n">
        <v>4</v>
      </c>
      <c r="L7" s="257" t="n">
        <v>1</v>
      </c>
      <c r="M7" s="255" t="n"/>
      <c r="N7" s="258" t="n">
        <v>45436</v>
      </c>
      <c r="O7" s="256" t="n"/>
      <c r="P7" s="186" t="inlineStr">
        <is>
          <t>Unicorns</t>
        </is>
      </c>
      <c r="Q7" s="159" t="n"/>
      <c r="R7" s="259" t="inlineStr">
        <is>
          <t>Super nervous</t>
        </is>
      </c>
    </row>
    <row r="8" ht="39.75" customHeight="1" s="138">
      <c r="A8" s="253">
        <f>IF(ISBLANK(N8),"",IF(R8="rep","⏎",IF(R8="not","✖️",IF(R8="nex","▶︎▶︎",IF(N8=TODAY(),"◉",IF(AND(N8&lt;TODAY(),E8=0),"▶︎▶︎",IF(AND(E8&gt;=1,E8&lt;=5),"✓","")))))))</f>
        <v/>
      </c>
      <c r="B8" s="260" t="n">
        <v>5</v>
      </c>
      <c r="C8" s="186" t="inlineStr">
        <is>
          <t>Clara</t>
        </is>
      </c>
      <c r="D8" s="186" t="inlineStr">
        <is>
          <t>Jefferson</t>
        </is>
      </c>
      <c r="E8" s="255">
        <f>IF(R8="not",5,IF((IF(H8=5,0.2,0)+IF(I8=5,0.2,0)+IF(J8=5,0.2,0)+IF(K8=5,0.2,0)+IF(L8=5,0.2,0))&gt;0.5,5,ROUND(H8*0.2+I8*0.2+J8*0.2+K8*0.2+L8*0.2,0)))</f>
        <v/>
      </c>
      <c r="F8" s="255">
        <f>IF((IF(H8=5,0.2,0)+IF(I8=5,0.2,0)+IF(J8=5,0.2,0)+IF(K8=5,0.2,0)+IF(L8=5,0.2,0))&gt;0.5,"5",ROUND(H8*0.2+I8*0.2+J8*0.2+K8*0.2+L8*0.2,2))</f>
        <v/>
      </c>
      <c r="G8" s="256" t="n"/>
      <c r="H8" s="257" t="n">
        <v>1</v>
      </c>
      <c r="I8" s="257" t="n">
        <v>1</v>
      </c>
      <c r="J8" s="257" t="n">
        <v>1</v>
      </c>
      <c r="K8" s="257" t="n">
        <v>2</v>
      </c>
      <c r="L8" s="257" t="n">
        <v>1</v>
      </c>
      <c r="M8" s="255" t="n"/>
      <c r="N8" s="258" t="n">
        <v>45404</v>
      </c>
      <c r="O8" s="256" t="n"/>
      <c r="P8" s="186" t="inlineStr">
        <is>
          <t>LA</t>
        </is>
      </c>
      <c r="Q8" s="159" t="n"/>
      <c r="R8" s="261" t="n"/>
    </row>
    <row r="9" ht="39.75" customHeight="1" s="138">
      <c r="A9" s="253">
        <f>IF(ISBLANK(N9),"",IF(R9="rep","⏎",IF(R9="not","✖️",IF(R9="nex","▶︎▶︎",IF(N9=TODAY(),"◉",IF(AND(N9&lt;TODAY(),E9=0),"▶︎▶︎",IF(AND(E9&gt;=1,E9&lt;=5),"✓","")))))))</f>
        <v/>
      </c>
      <c r="B9" s="260" t="n">
        <v>6</v>
      </c>
      <c r="C9" s="186" t="inlineStr">
        <is>
          <t>Lena</t>
        </is>
      </c>
      <c r="D9" s="186" t="inlineStr">
        <is>
          <t>Kennedy</t>
        </is>
      </c>
      <c r="E9" s="255">
        <f>IF(R9="not",5,IF((IF(H9=5,0.2,0)+IF(I9=5,0.2,0)+IF(J9=5,0.2,0)+IF(K9=5,0.2,0)+IF(L9=5,0.2,0))&gt;0.5,5,ROUND(H9*0.2+I9*0.2+J9*0.2+K9*0.2+L9*0.2,0)))</f>
        <v/>
      </c>
      <c r="F9" s="255">
        <f>IF((IF(H9=5,0.2,0)+IF(I9=5,0.2,0)+IF(J9=5,0.2,0)+IF(K9=5,0.2,0)+IF(L9=5,0.2,0))&gt;0.5,"5",ROUND(H9*0.2+I9*0.2+J9*0.2+K9*0.2+L9*0.2,2))</f>
        <v/>
      </c>
      <c r="G9" s="256" t="n"/>
      <c r="H9" s="257" t="n">
        <v>1</v>
      </c>
      <c r="I9" s="257" t="n">
        <v>1</v>
      </c>
      <c r="J9" s="257" t="n">
        <v>1</v>
      </c>
      <c r="K9" s="257" t="n">
        <v>1</v>
      </c>
      <c r="L9" s="257" t="n">
        <v>1</v>
      </c>
      <c r="M9" s="255" t="n"/>
      <c r="N9" s="258" t="n">
        <v>45404</v>
      </c>
      <c r="O9" s="256" t="n"/>
      <c r="P9" s="186" t="inlineStr">
        <is>
          <t>Barbie</t>
        </is>
      </c>
      <c r="Q9" s="159" t="n"/>
      <c r="R9" s="259" t="inlineStr">
        <is>
          <t>Women and woman</t>
        </is>
      </c>
    </row>
    <row r="10" ht="39.75" customHeight="1" s="138">
      <c r="A10" s="253">
        <f>IF(ISBLANK(N10),"",IF(R10="rep","⏎",IF(R10="not","✖️",IF(R10="nex","▶︎▶︎",IF(N10=TODAY(),"◉",IF(AND(N10&lt;TODAY(),E10=0),"▶︎▶︎",IF(AND(E10&gt;=1,E10&lt;=5),"✓","")))))))</f>
        <v/>
      </c>
      <c r="B10" s="260" t="n">
        <v>7</v>
      </c>
      <c r="C10" s="186" t="inlineStr">
        <is>
          <t>Felix</t>
        </is>
      </c>
      <c r="D10" s="186" t="inlineStr">
        <is>
          <t>Washington</t>
        </is>
      </c>
      <c r="E10" s="255">
        <f>IF(R10="not",5,IF((IF(H10=5,0.2,0)+IF(I10=5,0.2,0)+IF(J10=5,0.2,0)+IF(K10=5,0.2,0)+IF(L10=5,0.2,0))&gt;0.5,5,ROUND(H10*0.2+I10*0.2+J10*0.2+K10*0.2+L10*0.2,0)))</f>
        <v/>
      </c>
      <c r="F10" s="255">
        <f>IF((IF(H10=5,0.2,0)+IF(I10=5,0.2,0)+IF(J10=5,0.2,0)+IF(K10=5,0.2,0)+IF(L10=5,0.2,0))&gt;0.5,"5",ROUND(H10*0.2+I10*0.2+J10*0.2+K10*0.2+L10*0.2,2))</f>
        <v/>
      </c>
      <c r="G10" s="256" t="n"/>
      <c r="H10" s="257" t="n">
        <v>3</v>
      </c>
      <c r="I10" s="257" t="n">
        <v>5</v>
      </c>
      <c r="J10" s="257" t="n">
        <v>3</v>
      </c>
      <c r="K10" s="257" t="n">
        <v>4</v>
      </c>
      <c r="L10" s="257" t="n">
        <v>3</v>
      </c>
      <c r="M10" s="255" t="n"/>
      <c r="N10" s="258" t="n">
        <v>45408</v>
      </c>
      <c r="O10" s="256" t="n"/>
      <c r="P10" s="186" t="inlineStr">
        <is>
          <t>Cheese rowling</t>
        </is>
      </c>
      <c r="Q10" s="159" t="n"/>
      <c r="R10" s="259" t="inlineStr">
        <is>
          <t xml:space="preserve">Read a lot </t>
        </is>
      </c>
    </row>
    <row r="11" ht="39.75" customHeight="1" s="138">
      <c r="A11" s="253">
        <f>IF(ISBLANK(N11),"",IF(R11="rep","⏎",IF(R11="not","✖️",IF(R11="nex","▶︎▶︎",IF(N11=TODAY(),"◉",IF(AND(N11&lt;TODAY(),E11=0),"▶︎▶︎",IF(AND(E11&gt;=1,E11&lt;=5),"✓","")))))))</f>
        <v/>
      </c>
      <c r="B11" s="260" t="n">
        <v>8</v>
      </c>
      <c r="C11" s="186" t="inlineStr">
        <is>
          <t>Martin</t>
        </is>
      </c>
      <c r="D11" s="186" t="inlineStr">
        <is>
          <t>Lincoln</t>
        </is>
      </c>
      <c r="E11" s="255">
        <f>IF(R11="not",5,IF((IF(H11=5,0.2,0)+IF(I11=5,0.2,0)+IF(J11=5,0.2,0)+IF(K11=5,0.2,0)+IF(L11=5,0.2,0))&gt;0.5,5,ROUND(H11*0.2+I11*0.2+J11*0.2+K11*0.2+L11*0.2,0)))</f>
        <v/>
      </c>
      <c r="F11" s="255">
        <f>IF((IF(H11=5,0.2,0)+IF(I11=5,0.2,0)+IF(J11=5,0.2,0)+IF(K11=5,0.2,0)+IF(L11=5,0.2,0))&gt;0.5,"5",ROUND(H11*0.2+I11*0.2+J11*0.2+K11*0.2+L11*0.2,2))</f>
        <v/>
      </c>
      <c r="G11" s="256" t="n"/>
      <c r="H11" s="257" t="n">
        <v>2</v>
      </c>
      <c r="I11" s="257" t="n">
        <v>2</v>
      </c>
      <c r="J11" s="257" t="n">
        <v>2</v>
      </c>
      <c r="K11" s="257" t="n">
        <v>3</v>
      </c>
      <c r="L11" s="257" t="n">
        <v>2</v>
      </c>
      <c r="M11" s="255" t="n"/>
      <c r="N11" s="258" t="n">
        <v>45411</v>
      </c>
      <c r="O11" s="256" t="n"/>
      <c r="P11" s="186" t="inlineStr">
        <is>
          <t>Downhill racing</t>
        </is>
      </c>
      <c r="Q11" s="159" t="n"/>
      <c r="R11" s="259" t="inlineStr">
        <is>
          <t>Very static presentation, speaking pitch very flat</t>
        </is>
      </c>
    </row>
    <row r="12" ht="39.75" customHeight="1" s="138">
      <c r="A12" s="253">
        <f>IF(ISBLANK(N12),"",IF(R12="rep","⏎",IF(R12="not","✖️",IF(R12="nex","▶︎▶︎",IF(N12=TODAY(),"◉",IF(AND(N12&lt;TODAY(),E12=0),"▶︎▶︎",IF(AND(E12&gt;=1,E12&lt;=5),"✓","")))))))</f>
        <v/>
      </c>
      <c r="B12" s="260" t="n">
        <v>9</v>
      </c>
      <c r="C12" s="186" t="inlineStr">
        <is>
          <t>Papan</t>
        </is>
      </c>
      <c r="D12" s="186" t="inlineStr">
        <is>
          <t>Wilson</t>
        </is>
      </c>
      <c r="E12" s="255">
        <f>IF(R12="not",5,IF((IF(H12=5,0.2,0)+IF(I12=5,0.2,0)+IF(J12=5,0.2,0)+IF(K12=5,0.2,0)+IF(L12=5,0.2,0))&gt;0.5,5,ROUND(H12*0.2+I12*0.2+J12*0.2+K12*0.2+L12*0.2,0)))</f>
        <v/>
      </c>
      <c r="F12" s="255">
        <f>IF((IF(H12=5,0.2,0)+IF(I12=5,0.2,0)+IF(J12=5,0.2,0)+IF(K12=5,0.2,0)+IF(L12=5,0.2,0))&gt;0.5,"5",ROUND(H12*0.2+I12*0.2+J12*0.2+K12*0.2+L12*0.2,2))</f>
        <v/>
      </c>
      <c r="G12" s="256" t="n"/>
      <c r="H12" s="257" t="n">
        <v>2</v>
      </c>
      <c r="I12" s="257" t="n">
        <v>2</v>
      </c>
      <c r="J12" s="257" t="n">
        <v>2</v>
      </c>
      <c r="K12" s="257" t="n">
        <v>3</v>
      </c>
      <c r="L12" s="257" t="n">
        <v>4</v>
      </c>
      <c r="M12" s="255" t="n"/>
      <c r="N12" s="258" t="n">
        <v>45415</v>
      </c>
      <c r="O12" s="256" t="n"/>
      <c r="P12" s="186" t="inlineStr">
        <is>
          <t>Elon Musk</t>
        </is>
      </c>
      <c r="Q12" s="159" t="n"/>
      <c r="R12" s="259" t="inlineStr">
        <is>
          <t>Organisation terrible, nice details, not well prepared, good fluency though</t>
        </is>
      </c>
    </row>
    <row r="13" ht="39.75" customHeight="1" s="138">
      <c r="A13" s="253">
        <f>IF(ISBLANK(N13),"",IF(R13="rep","⏎",IF(R13="not","✖️",IF(R13="nex","▶︎▶︎",IF(N13=TODAY(),"◉",IF(AND(N13&lt;TODAY(),E13=0),"▶︎▶︎",IF(AND(E13&gt;=1,E13&lt;=5),"✓","")))))))</f>
        <v/>
      </c>
      <c r="B13" s="260" t="n">
        <v>10</v>
      </c>
      <c r="C13" s="186" t="inlineStr">
        <is>
          <t>David</t>
        </is>
      </c>
      <c r="D13" s="186" t="inlineStr">
        <is>
          <t>Roosevelt</t>
        </is>
      </c>
      <c r="E13" s="255">
        <f>IF(R13="not",5,IF((IF(H13=5,0.2,0)+IF(I13=5,0.2,0)+IF(J13=5,0.2,0)+IF(K13=5,0.2,0)+IF(L13=5,0.2,0))&gt;0.5,5,ROUND(H13*0.2+I13*0.2+J13*0.2+K13*0.2+L13*0.2,0)))</f>
        <v/>
      </c>
      <c r="F13" s="255">
        <f>IF((IF(H13=5,0.2,0)+IF(I13=5,0.2,0)+IF(J13=5,0.2,0)+IF(K13=5,0.2,0)+IF(L13=5,0.2,0))&gt;0.5,"5",ROUND(H13*0.2+I13*0.2+J13*0.2+K13*0.2+L13*0.2,2))</f>
        <v/>
      </c>
      <c r="G13" s="256" t="n"/>
      <c r="H13" s="257" t="n">
        <v>1</v>
      </c>
      <c r="I13" s="257" t="n">
        <v>2</v>
      </c>
      <c r="J13" s="257" t="n">
        <v>1</v>
      </c>
      <c r="K13" s="257" t="n">
        <v>1</v>
      </c>
      <c r="L13" s="257" t="n">
        <v>1</v>
      </c>
      <c r="M13" s="255" t="n"/>
      <c r="N13" s="258" t="n">
        <v>45425</v>
      </c>
      <c r="O13" s="256" t="n"/>
      <c r="P13" s="186" t="inlineStr">
        <is>
          <t>Eminem</t>
        </is>
      </c>
      <c r="Q13" s="159" t="n"/>
      <c r="R13" s="259" t="inlineStr">
        <is>
          <t>High quality, used his notes a little too much</t>
        </is>
      </c>
    </row>
    <row r="14" ht="39.75" customHeight="1" s="138">
      <c r="A14" s="253">
        <f>IF(ISBLANK(N14),"",IF(R14="rep","⏎",IF(R14="not","✖️",IF(R14="nex","▶︎▶︎",IF(N14=TODAY(),"◉",IF(AND(N14&lt;TODAY(),E14=0),"▶︎▶︎",IF(AND(E14&gt;=1,E14&lt;=5),"✓","")))))))</f>
        <v/>
      </c>
      <c r="B14" s="260" t="n">
        <v>11</v>
      </c>
      <c r="C14" s="186" t="inlineStr">
        <is>
          <t>Patrick</t>
        </is>
      </c>
      <c r="D14" s="186" t="inlineStr">
        <is>
          <t>Truman</t>
        </is>
      </c>
      <c r="E14" s="255">
        <f>IF(R14="not",5,IF((IF(H14=5,0.2,0)+IF(I14=5,0.2,0)+IF(J14=5,0.2,0)+IF(K14=5,0.2,0)+IF(L14=5,0.2,0))&gt;0.5,5,ROUND(H14*0.2+I14*0.2+J14*0.2+K14*0.2+L14*0.2,0)))</f>
        <v/>
      </c>
      <c r="F14" s="255">
        <f>IF((IF(H14=5,0.2,0)+IF(I14=5,0.2,0)+IF(J14=5,0.2,0)+IF(K14=5,0.2,0)+IF(L14=5,0.2,0))&gt;0.5,"5",ROUND(H14*0.2+I14*0.2+J14*0.2+K14*0.2+L14*0.2,2))</f>
        <v/>
      </c>
      <c r="G14" s="256" t="n"/>
      <c r="H14" s="257" t="n">
        <v>3</v>
      </c>
      <c r="I14" s="257" t="n">
        <v>4</v>
      </c>
      <c r="J14" s="257" t="n">
        <v>4</v>
      </c>
      <c r="K14" s="257" t="n">
        <v>4</v>
      </c>
      <c r="L14" s="257" t="n">
        <v>3</v>
      </c>
      <c r="M14" s="255" t="n"/>
      <c r="N14" s="258" t="n">
        <v>45429</v>
      </c>
      <c r="O14" s="256" t="n"/>
      <c r="P14" s="186" t="inlineStr">
        <is>
          <t>Lego</t>
        </is>
      </c>
      <c r="Q14" s="159" t="n"/>
      <c r="R14" s="259" t="inlineStr">
        <is>
          <t xml:space="preserve">He „kept“, past tense, learned it by heart, notes had full sentences </t>
        </is>
      </c>
    </row>
    <row r="15" ht="39.75" customHeight="1" s="138">
      <c r="A15" s="253">
        <f>IF(ISBLANK(N15),"",IF(R15="rep","⏎",IF(R15="not","✖️",IF(R15="nex","▶︎▶︎",IF(N15=TODAY(),"◉",IF(AND(N15&lt;TODAY(),E15=0),"▶︎▶︎",IF(AND(E15&gt;=1,E15&lt;=5),"✓","")))))))</f>
        <v/>
      </c>
      <c r="B15" s="260" t="n">
        <v>12</v>
      </c>
      <c r="C15" s="186" t="inlineStr">
        <is>
          <t>Oliver</t>
        </is>
      </c>
      <c r="D15" s="186" t="inlineStr">
        <is>
          <t>Nixon</t>
        </is>
      </c>
      <c r="E15" s="255">
        <f>IF(R15="not",5,IF((IF(H15=5,0.2,0)+IF(I15=5,0.2,0)+IF(J15=5,0.2,0)+IF(K15=5,0.2,0)+IF(L15=5,0.2,0))&gt;0.5,5,ROUND(H15*0.2+I15*0.2+J15*0.2+K15*0.2+L15*0.2,0)))</f>
        <v/>
      </c>
      <c r="F15" s="255">
        <f>IF((IF(H15=5,0.2,0)+IF(I15=5,0.2,0)+IF(J15=5,0.2,0)+IF(K15=5,0.2,0)+IF(L15=5,0.2,0))&gt;0.5,"5",ROUND(H15*0.2+I15*0.2+J15*0.2+K15*0.2+L15*0.2,2))</f>
        <v/>
      </c>
      <c r="G15" s="256" t="n"/>
      <c r="H15" s="257" t="n"/>
      <c r="I15" s="257" t="n"/>
      <c r="J15" s="257" t="n"/>
      <c r="K15" s="257" t="n"/>
      <c r="L15" s="257" t="n"/>
      <c r="M15" s="255" t="n"/>
      <c r="N15" s="258" t="n">
        <v>45397</v>
      </c>
      <c r="O15" s="256" t="n"/>
      <c r="P15" s="186" t="inlineStr">
        <is>
          <t>Game</t>
        </is>
      </c>
      <c r="Q15" s="159" t="n"/>
      <c r="R15" s="261" t="n"/>
    </row>
    <row r="16" ht="39.75" customHeight="1" s="138">
      <c r="A16" s="253">
        <f>IF(ISBLANK(N16),"",IF(R16="rep","⏎",IF(R16="not","✖️",IF(R16="nex","▶︎▶︎",IF(N16=TODAY(),"◉",IF(AND(N16&lt;TODAY(),E16=0),"▶︎▶︎",IF(AND(E16&gt;=1,E16&lt;=5),"✓","")))))))</f>
        <v/>
      </c>
      <c r="B16" s="260" t="n">
        <v>13</v>
      </c>
      <c r="C16" s="186" t="inlineStr">
        <is>
          <t>Marc</t>
        </is>
      </c>
      <c r="D16" s="186" t="inlineStr">
        <is>
          <t>Eisenhower</t>
        </is>
      </c>
      <c r="E16" s="255">
        <f>IF(R16="not",5,IF((IF(H16=5,0.2,0)+IF(I16=5,0.2,0)+IF(J16=5,0.2,0)+IF(K16=5,0.2,0)+IF(L16=5,0.2,0))&gt;0.5,5,ROUND(H16*0.2+I16*0.2+J16*0.2+K16*0.2+L16*0.2,0)))</f>
        <v/>
      </c>
      <c r="F16" s="255">
        <f>IF((IF(H16=5,0.2,0)+IF(I16=5,0.2,0)+IF(J16=5,0.2,0)+IF(K16=5,0.2,0)+IF(L16=5,0.2,0))&gt;0.5,"5",ROUND(H16*0.2+I16*0.2+J16*0.2+K16*0.2+L16*0.2,2))</f>
        <v/>
      </c>
      <c r="G16" s="256" t="n"/>
      <c r="H16" s="257" t="n"/>
      <c r="I16" s="257" t="n"/>
      <c r="J16" s="257" t="n"/>
      <c r="K16" s="257" t="n"/>
      <c r="L16" s="257" t="n"/>
      <c r="M16" s="255" t="n"/>
      <c r="N16" s="258" t="n">
        <v>45439</v>
      </c>
      <c r="O16" s="256" t="n"/>
      <c r="P16" s="186" t="inlineStr">
        <is>
          <t>Plane engines</t>
        </is>
      </c>
      <c r="Q16" s="159" t="n"/>
      <c r="R16" s="259" t="inlineStr">
        <is>
          <t>Not</t>
        </is>
      </c>
    </row>
    <row r="17" ht="39.75" customHeight="1" s="138">
      <c r="A17" s="253">
        <f>IF(ISBLANK(N17),"",IF(R17="rep","⏎",IF(R17="not","✖️",IF(R17="nex","▶︎▶︎",IF(N17=TODAY(),"◉",IF(AND(N17&lt;TODAY(),E17=0),"▶︎▶︎",IF(AND(E17&gt;=1,E17&lt;=5),"✓","")))))))</f>
        <v/>
      </c>
      <c r="B17" s="260" t="n">
        <v>14</v>
      </c>
      <c r="C17" s="186" t="inlineStr">
        <is>
          <t>Diego</t>
        </is>
      </c>
      <c r="D17" s="186" t="inlineStr">
        <is>
          <t>Trump</t>
        </is>
      </c>
      <c r="E17" s="255">
        <f>IF(R17="not",5,IF((IF(H17=5,0.2,0)+IF(I17=5,0.2,0)+IF(J17=5,0.2,0)+IF(K17=5,0.2,0)+IF(L17=5,0.2,0))&gt;0.5,5,ROUND(H17*0.2+I17*0.2+J17*0.2+K17*0.2+L17*0.2,0)))</f>
        <v/>
      </c>
      <c r="F17" s="255">
        <f>IF((IF(H17=5,0.2,0)+IF(I17=5,0.2,0)+IF(J17=5,0.2,0)+IF(K17=5,0.2,0)+IF(L17=5,0.2,0))&gt;0.5,"5",ROUND(H17*0.2+I17*0.2+J17*0.2+K17*0.2+L17*0.2,2))</f>
        <v/>
      </c>
      <c r="G17" s="256" t="n"/>
      <c r="H17" s="257" t="n"/>
      <c r="I17" s="257" t="n"/>
      <c r="J17" s="257" t="n"/>
      <c r="K17" s="257" t="n"/>
      <c r="L17" s="257" t="n"/>
      <c r="M17" s="255" t="n"/>
      <c r="N17" s="258" t="n">
        <v>45446</v>
      </c>
      <c r="O17" s="256" t="n"/>
      <c r="P17" s="186" t="inlineStr">
        <is>
          <t>Fortnite</t>
        </is>
      </c>
      <c r="Q17" s="159" t="n"/>
      <c r="R17" s="259" t="inlineStr">
        <is>
          <t>Rep</t>
        </is>
      </c>
    </row>
    <row r="18" ht="39.75" customHeight="1" s="138">
      <c r="A18" s="253">
        <f>IF(ISBLANK(N18),"",IF(R18="rep","⏎",IF(R18="not","✖️",IF(R18="nex","▶︎▶︎",IF(N18=TODAY(),"◉",IF(AND(N18&lt;TODAY(),E18=0),"▶︎▶︎",IF(AND(E18&gt;=1,E18&lt;=5),"✓","")))))))</f>
        <v/>
      </c>
      <c r="B18" s="260" t="n">
        <v>15</v>
      </c>
      <c r="C18" s="186" t="inlineStr">
        <is>
          <t>Toni</t>
        </is>
      </c>
      <c r="D18" s="186" t="inlineStr">
        <is>
          <t>Johnson</t>
        </is>
      </c>
      <c r="E18" s="255">
        <f>IF(R18="not",5,IF((IF(H18=5,0.2,0)+IF(I18=5,0.2,0)+IF(J18=5,0.2,0)+IF(K18=5,0.2,0)+IF(L18=5,0.2,0))&gt;0.5,5,ROUND(H18*0.2+I18*0.2+J18*0.2+K18*0.2+L18*0.2,0)))</f>
        <v/>
      </c>
      <c r="F18" s="255">
        <f>IF((IF(H18=5,0.2,0)+IF(I18=5,0.2,0)+IF(J18=5,0.2,0)+IF(K18=5,0.2,0)+IF(L18=5,0.2,0))&gt;0.5,"5",ROUND(H18*0.2+I18*0.2+J18*0.2+K18*0.2+L18*0.2,2))</f>
        <v/>
      </c>
      <c r="G18" s="256" t="n"/>
      <c r="H18" s="257" t="n"/>
      <c r="I18" s="257" t="n"/>
      <c r="J18" s="257" t="n"/>
      <c r="K18" s="257" t="n"/>
      <c r="L18" s="257" t="n"/>
      <c r="M18" s="255" t="n"/>
      <c r="N18" s="258" t="n">
        <v>45454</v>
      </c>
      <c r="O18" s="256" t="n"/>
      <c r="P18" s="262" t="n">
        <v>0.818181818181818</v>
      </c>
      <c r="Q18" s="159" t="n"/>
      <c r="R18" s="261" t="n"/>
    </row>
    <row r="19" ht="39.75" customHeight="1" s="138">
      <c r="A19" s="253">
        <f>IF(ISBLANK(N19),"",IF(R19="rep","⏎",IF(R19="not","✖️",IF(R19="nex","▶︎▶︎",IF(N19=TODAY(),"◉",IF(AND(N19&lt;TODAY(),E19=0),"▶︎▶︎",IF(AND(E19&gt;=1,E19&lt;=5),"✓","")))))))</f>
        <v/>
      </c>
      <c r="B19" s="260" t="n">
        <v>16</v>
      </c>
      <c r="C19" s="189" t="inlineStr">
        <is>
          <t>Noah</t>
        </is>
      </c>
      <c r="D19" s="189" t="inlineStr">
        <is>
          <t>Adams</t>
        </is>
      </c>
      <c r="E19" s="255">
        <f>IF(R19="not",5,IF((IF(H19=5,0.2,0)+IF(I19=5,0.2,0)+IF(J19=5,0.2,0)+IF(K19=5,0.2,0)+IF(L19=5,0.2,0))&gt;0.5,5,ROUND(H19*0.2+I19*0.2+J19*0.2+K19*0.2+L19*0.2,0)))</f>
        <v/>
      </c>
      <c r="F19" s="255">
        <f>IF((IF(H19=5,0.2,0)+IF(I19=5,0.2,0)+IF(J19=5,0.2,0)+IF(K19=5,0.2,0)+IF(L19=5,0.2,0))&gt;0.5,"5",ROUND(H19*0.2+I19*0.2+J19*0.2+K19*0.2+L19*0.2,2))</f>
        <v/>
      </c>
      <c r="G19" s="256" t="n"/>
      <c r="H19" s="257" t="n"/>
      <c r="I19" s="257" t="n"/>
      <c r="J19" s="257" t="n"/>
      <c r="K19" s="257" t="n"/>
      <c r="L19" s="257" t="n"/>
      <c r="M19" s="255" t="n"/>
      <c r="N19" s="258" t="n">
        <v>45456</v>
      </c>
      <c r="O19" s="256" t="n"/>
      <c r="P19" s="186" t="inlineStr">
        <is>
          <t>New Zealand</t>
        </is>
      </c>
      <c r="Q19" s="159" t="n"/>
      <c r="R19" s="261" t="n"/>
    </row>
    <row r="20" ht="39.75" customHeight="1" s="138">
      <c r="A20" s="149" t="n"/>
      <c r="D20" s="149" t="n"/>
      <c r="E20" s="263" t="inlineStr">
        <is>
          <t>Legend:  ▶︎▶︎ = postponed to next time, ✖️ = not presented, ⏎ = repeat, ✓ = presented, ◉ = presentation today</t>
        </is>
      </c>
      <c r="F20" s="199" t="n"/>
      <c r="G20" s="199" t="n"/>
      <c r="H20" s="199" t="n"/>
      <c r="I20" s="199" t="n"/>
      <c r="J20" s="199" t="n"/>
      <c r="K20" s="199" t="n"/>
      <c r="L20" s="199" t="n"/>
      <c r="M20" s="199" t="n"/>
      <c r="N20" s="199" t="n"/>
      <c r="O20" s="199" t="n"/>
      <c r="P20" s="199" t="n"/>
      <c r="Q20" s="199" t="n"/>
      <c r="R20" s="199" t="n"/>
    </row>
  </sheetData>
  <mergeCells count="6">
    <mergeCell ref="A1:R1"/>
    <mergeCell ref="A2:C2"/>
    <mergeCell ref="E2:R2"/>
    <mergeCell ref="A3:C3"/>
    <mergeCell ref="A20:C20"/>
    <mergeCell ref="E20:R20"/>
  </mergeCells>
  <conditionalFormatting sqref="A4:A20 D20">
    <cfRule type="cellIs" rank="0" priority="2" equalAverage="0" operator="equal" aboveAverage="0" dxfId="0" text="" percent="0" bottom="0">
      <formula>"✓"</formula>
    </cfRule>
    <cfRule type="cellIs" rank="0" priority="3" equalAverage="0" operator="equal" aboveAverage="0" dxfId="1" text="" percent="0" bottom="0">
      <formula>"◉"</formula>
    </cfRule>
    <cfRule type="cellIs" rank="0" priority="4" equalAverage="0" operator="equal" aboveAverage="0" dxfId="0" text="" percent="0" bottom="0">
      <formula>"⏎"</formula>
    </cfRule>
    <cfRule type="cellIs" rank="0" priority="5" equalAverage="0" operator="equal" aboveAverage="0" dxfId="0" text="" percent="0" bottom="0">
      <formula>"✖️"</formula>
    </cfRule>
    <cfRule type="cellIs" rank="0" priority="6" equalAverage="0" operator="equal" aboveAverage="0" dxfId="0" text="" percent="0" bottom="0">
      <formula>"▶︎▶︎"</formula>
    </cfRule>
  </conditionalFormatting>
  <conditionalFormatting sqref="E4:E20">
    <cfRule type="cellIs" rank="0" priority="7" equalAverage="0" operator="equal" aboveAverage="0" dxfId="0" text="" percent="0" bottom="0">
      <formula>5</formula>
    </cfRule>
  </conditionalFormatting>
  <conditionalFormatting sqref="F4:F19 M4:M19">
    <cfRule type="cellIs" rank="0" priority="8" equalAverage="0" operator="greaterThan" aboveAverage="0" dxfId="0" text="" percent="0" bottom="0">
      <formula>0</formula>
    </cfRule>
  </conditionalFormatting>
  <conditionalFormatting sqref="G4:G19 N4:O19">
    <cfRule type="timePeriod" priority="9" dxfId="1" timePeriod="today"/>
  </conditionalFormatting>
  <printOptions horizontalCentered="0" verticalCentered="0" headings="0" gridLines="0" gridLinesSet="1"/>
  <pageMargins left="1" right="1" top="1" bottom="1" header="0.511811023622047" footer="0.2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1"/>
  </sheetPr>
  <dimension ref="A1:F20"/>
  <sheetViews>
    <sheetView showFormulas="0" showGridLines="0" showRowColHeaders="1" showZeros="1" rightToLeft="0" tabSelected="0" showOutlineSymbols="1" defaultGridColor="1" view="normal" topLeftCell="A1" colorId="64" zoomScale="50" zoomScaleNormal="5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baseColWidth="8" defaultColWidth="16.35546875" defaultRowHeight="19.5" zeroHeight="0" outlineLevelRow="0"/>
  <cols>
    <col width="3.33" customWidth="1" style="137" min="1" max="1"/>
    <col width="15" customWidth="1" style="137" min="2" max="2"/>
    <col width="16.33" customWidth="1" style="137" min="3" max="3"/>
    <col width="1.33" customWidth="1" style="137" min="4" max="4"/>
    <col width="16.33" customWidth="1" style="137" min="5" max="1024"/>
  </cols>
  <sheetData>
    <row r="1" ht="42.75" customHeight="1" s="138">
      <c r="A1" s="264" t="inlineStr">
        <is>
          <t>Final Mark</t>
        </is>
      </c>
      <c r="B1" s="140" t="n"/>
      <c r="C1" s="140" t="n"/>
      <c r="D1" s="140" t="n"/>
      <c r="E1" s="140" t="n"/>
      <c r="F1" s="140" t="n"/>
    </row>
    <row r="2" ht="34.5" customHeight="1" s="138">
      <c r="A2" s="265" t="n"/>
      <c r="B2" s="199" t="n"/>
      <c r="C2" s="199" t="n"/>
      <c r="D2" s="199" t="n"/>
      <c r="E2" s="199" t="n"/>
      <c r="F2" s="199" t="n"/>
    </row>
    <row r="3" ht="34.5" customHeight="1" s="138">
      <c r="A3" s="266" t="n"/>
      <c r="B3" s="266" t="n"/>
      <c r="C3" s="267" t="inlineStr">
        <is>
          <t>Jahresnote</t>
        </is>
      </c>
      <c r="D3" s="149" t="n"/>
      <c r="E3" s="267" t="inlineStr">
        <is>
          <t>WS</t>
        </is>
      </c>
      <c r="F3" s="267" t="inlineStr">
        <is>
          <t>SS</t>
        </is>
      </c>
    </row>
    <row r="4" ht="34.5" customHeight="1" s="138">
      <c r="A4" s="268" t="n"/>
      <c r="B4" s="269" t="n"/>
      <c r="C4" s="270" t="n"/>
      <c r="D4" s="159" t="n"/>
      <c r="E4" s="271" t="n">
        <v>0.4</v>
      </c>
      <c r="F4" s="271" t="n">
        <v>0.6</v>
      </c>
    </row>
    <row r="5" ht="34.5" customHeight="1" s="138">
      <c r="A5" s="272" t="n">
        <v>1</v>
      </c>
      <c r="B5" s="273" t="inlineStr">
        <is>
          <t>Lino</t>
        </is>
      </c>
      <c r="C5" s="274">
        <f>ROUND((E5/100*40)+(F5/100*60),0)</f>
        <v/>
      </c>
      <c r="D5" s="159" t="n"/>
      <c r="E5" s="270" t="n">
        <v>3</v>
      </c>
      <c r="F5" s="270">
        <f>'Overview Marks'!D8</f>
        <v/>
      </c>
    </row>
    <row r="6" ht="34.5" customHeight="1" s="138">
      <c r="A6" s="272" t="n">
        <v>2</v>
      </c>
      <c r="B6" s="273" t="inlineStr">
        <is>
          <t>Sebastian</t>
        </is>
      </c>
      <c r="C6" s="274">
        <f>ROUND((E6/100*40)+(F6/100*60),0)</f>
        <v/>
      </c>
      <c r="D6" s="159" t="n"/>
      <c r="E6" s="270" t="n">
        <v>3</v>
      </c>
      <c r="F6" s="270">
        <f>'Overview Marks'!D9</f>
        <v/>
      </c>
    </row>
    <row r="7" ht="34.5" customHeight="1" s="138">
      <c r="A7" s="272" t="n">
        <v>3</v>
      </c>
      <c r="B7" s="273" t="inlineStr">
        <is>
          <t>Jakob N.</t>
        </is>
      </c>
      <c r="C7" s="274">
        <f>ROUND((E7/100*40)+(F7/100*60),0)</f>
        <v/>
      </c>
      <c r="D7" s="159" t="n"/>
      <c r="E7" s="270" t="n">
        <v>2</v>
      </c>
      <c r="F7" s="270">
        <f>'Overview Marks'!D10</f>
        <v/>
      </c>
    </row>
    <row r="8" ht="34.5" customHeight="1" s="138">
      <c r="A8" s="272" t="n">
        <v>4</v>
      </c>
      <c r="B8" s="273" t="inlineStr">
        <is>
          <t>Jakob P.</t>
        </is>
      </c>
      <c r="C8" s="274">
        <f>ROUND((E8/100*40)+(F8/100*60),0)</f>
        <v/>
      </c>
      <c r="D8" s="159" t="n"/>
      <c r="E8" s="270" t="n">
        <v>1</v>
      </c>
      <c r="F8" s="270">
        <f>'Overview Marks'!D11</f>
        <v/>
      </c>
    </row>
    <row r="9" ht="34.5" customHeight="1" s="138">
      <c r="A9" s="272" t="n">
        <v>5</v>
      </c>
      <c r="B9" s="273" t="inlineStr">
        <is>
          <t>Clara</t>
        </is>
      </c>
      <c r="C9" s="274">
        <f>ROUND((E9/100*40)+(F9/100*60),0)</f>
        <v/>
      </c>
      <c r="D9" s="159" t="n"/>
      <c r="E9" s="270" t="n">
        <v>1</v>
      </c>
      <c r="F9" s="270">
        <f>'Overview Marks'!D12</f>
        <v/>
      </c>
    </row>
    <row r="10" ht="34.5" customHeight="1" s="138">
      <c r="A10" s="272" t="n">
        <v>6</v>
      </c>
      <c r="B10" s="273" t="inlineStr">
        <is>
          <t>Lena</t>
        </is>
      </c>
      <c r="C10" s="274">
        <f>ROUND((E10/100*40)+(F10/100*60),0)</f>
        <v/>
      </c>
      <c r="D10" s="159" t="n"/>
      <c r="E10" s="270" t="n">
        <v>1</v>
      </c>
      <c r="F10" s="270">
        <f>'Overview Marks'!D13</f>
        <v/>
      </c>
    </row>
    <row r="11" ht="34.5" customHeight="1" s="138">
      <c r="A11" s="272" t="n">
        <v>7</v>
      </c>
      <c r="B11" s="273" t="inlineStr">
        <is>
          <t>Felix</t>
        </is>
      </c>
      <c r="C11" s="274">
        <f>ROUND((E11/100*40)+(F11/100*60),0)</f>
        <v/>
      </c>
      <c r="D11" s="159" t="n"/>
      <c r="E11" s="270" t="n">
        <v>3</v>
      </c>
      <c r="F11" s="270">
        <f>'Overview Marks'!D14</f>
        <v/>
      </c>
    </row>
    <row r="12" ht="34.5" customHeight="1" s="138">
      <c r="A12" s="272" t="n">
        <v>8</v>
      </c>
      <c r="B12" s="273" t="inlineStr">
        <is>
          <t xml:space="preserve">Jakob R. </t>
        </is>
      </c>
      <c r="C12" s="274">
        <f>ROUND((E12/100*40)+(F12/100*60),0)</f>
        <v/>
      </c>
      <c r="D12" s="159" t="n"/>
      <c r="E12" s="270" t="n">
        <v>3</v>
      </c>
      <c r="F12" s="270">
        <f>'Overview Marks'!D15</f>
        <v/>
      </c>
    </row>
    <row r="13" ht="34.5" customHeight="1" s="138">
      <c r="A13" s="272" t="n">
        <v>9</v>
      </c>
      <c r="B13" s="273" t="inlineStr">
        <is>
          <t>Papan</t>
        </is>
      </c>
      <c r="C13" s="274">
        <f>ROUND((E13/100*40)+(F13/100*60),0)</f>
        <v/>
      </c>
      <c r="D13" s="159" t="n"/>
      <c r="E13" s="270" t="n">
        <v>2</v>
      </c>
      <c r="F13" s="270">
        <f>'Overview Marks'!D16</f>
        <v/>
      </c>
    </row>
    <row r="14" ht="34.5" customHeight="1" s="138">
      <c r="A14" s="272" t="n">
        <v>10</v>
      </c>
      <c r="B14" s="273" t="inlineStr">
        <is>
          <t>David</t>
        </is>
      </c>
      <c r="C14" s="274">
        <f>ROUND((E14/100*40)+(F14/100*60),0)</f>
        <v/>
      </c>
      <c r="D14" s="159" t="n"/>
      <c r="E14" s="270" t="n">
        <v>1</v>
      </c>
      <c r="F14" s="270">
        <f>'Overview Marks'!D17</f>
        <v/>
      </c>
    </row>
    <row r="15" ht="34.5" customHeight="1" s="138">
      <c r="A15" s="272" t="n">
        <v>11</v>
      </c>
      <c r="B15" s="273" t="inlineStr">
        <is>
          <t>Patrick</t>
        </is>
      </c>
      <c r="C15" s="274">
        <f>ROUND((E15/100*40)+(F15/100*60),0)</f>
        <v/>
      </c>
      <c r="D15" s="159" t="n"/>
      <c r="E15" s="270" t="n">
        <v>5</v>
      </c>
      <c r="F15" s="275">
        <f>'Overview Marks'!D18</f>
        <v/>
      </c>
    </row>
    <row r="16" ht="34.5" customHeight="1" s="138">
      <c r="A16" s="272" t="n">
        <v>12</v>
      </c>
      <c r="B16" s="273" t="inlineStr">
        <is>
          <t>Oliver</t>
        </is>
      </c>
      <c r="C16" s="274">
        <f>ROUND((E16/100*40)+(F16/100*60),0)</f>
        <v/>
      </c>
      <c r="D16" s="159" t="n"/>
      <c r="E16" s="270" t="n">
        <v>4</v>
      </c>
      <c r="F16" s="270">
        <f>'Overview Marks'!D19</f>
        <v/>
      </c>
    </row>
    <row r="17" ht="34.5" customHeight="1" s="138">
      <c r="A17" s="272" t="n">
        <v>13</v>
      </c>
      <c r="B17" s="273" t="inlineStr">
        <is>
          <t>Marc</t>
        </is>
      </c>
      <c r="C17" s="274">
        <f>ROUND((E17/100*40)+(F17/100*60),0)</f>
        <v/>
      </c>
      <c r="D17" s="159" t="n"/>
      <c r="E17" s="270" t="n">
        <v>2</v>
      </c>
      <c r="F17" s="270">
        <f>'Overview Marks'!D20</f>
        <v/>
      </c>
    </row>
    <row r="18" ht="34.5" customHeight="1" s="138">
      <c r="A18" s="272" t="n">
        <v>14</v>
      </c>
      <c r="B18" s="273" t="inlineStr">
        <is>
          <t>Diego</t>
        </is>
      </c>
      <c r="C18" s="274">
        <f>ROUND((E18/100*40)+(F18/100*60),0)</f>
        <v/>
      </c>
      <c r="D18" s="159" t="n"/>
      <c r="E18" s="270" t="n">
        <v>2</v>
      </c>
      <c r="F18" s="270">
        <f>'Overview Marks'!D21</f>
        <v/>
      </c>
    </row>
    <row r="19" ht="34.5" customHeight="1" s="138">
      <c r="A19" s="272" t="n">
        <v>15</v>
      </c>
      <c r="B19" s="273" t="inlineStr">
        <is>
          <t>Toni</t>
        </is>
      </c>
      <c r="C19" s="274">
        <f>ROUND((E19/100*40)+(F19/100*60),0)</f>
        <v/>
      </c>
      <c r="D19" s="159" t="n"/>
      <c r="E19" s="270" t="n">
        <v>2</v>
      </c>
      <c r="F19" s="270">
        <f>'Overview Marks'!D22</f>
        <v/>
      </c>
    </row>
    <row r="20" ht="34.5" customHeight="1" s="138">
      <c r="A20" s="272" t="n">
        <v>16</v>
      </c>
      <c r="B20" s="273" t="inlineStr">
        <is>
          <t>Noah</t>
        </is>
      </c>
      <c r="C20" s="274">
        <f>ROUND((E20/100*40)+(F20/100*60),0)</f>
        <v/>
      </c>
      <c r="D20" s="149" t="n"/>
      <c r="E20" s="270" t="n">
        <v>1</v>
      </c>
      <c r="F20" s="270">
        <f>'Overview Marks'!D23</f>
        <v/>
      </c>
    </row>
  </sheetData>
  <mergeCells count="2">
    <mergeCell ref="A1:F1"/>
    <mergeCell ref="A2:F2"/>
  </mergeCells>
  <conditionalFormatting sqref="C5:C20">
    <cfRule type="cellIs" rank="0" priority="2" equalAverage="0" operator="equal" aboveAverage="0" dxfId="1" text="" percent="0" bottom="0">
      <formula>3</formula>
    </cfRule>
    <cfRule type="cellIs" rank="0" priority="3" equalAverage="0" operator="equal" aboveAverage="0" dxfId="1" text="" percent="0" bottom="0">
      <formula>4</formula>
    </cfRule>
    <cfRule type="cellIs" rank="0" priority="4" equalAverage="0" operator="equal" aboveAverage="0" dxfId="1" text="" percent="0" bottom="0">
      <formula>5</formula>
    </cfRule>
  </conditionalFormatting>
  <conditionalFormatting sqref="E5:E20">
    <cfRule type="cellIs" rank="0" priority="5" equalAverage="0" operator="equal" aboveAverage="0" dxfId="0" text="" percent="0" bottom="0">
      <formula>5</formula>
    </cfRule>
  </conditionalFormatting>
  <conditionalFormatting sqref="F3:F20">
    <cfRule type="cellIs" rank="0" priority="6" equalAverage="0" operator="equal" aboveAverage="0" dxfId="0" text="" percent="0" bottom="0">
      <formula>"5"</formula>
    </cfRule>
    <cfRule type="cellIs" rank="0" priority="7" equalAverage="0" operator="equal" aboveAverage="0" dxfId="0" text="" percent="0" bottom="0">
      <formula>"4"</formula>
    </cfRule>
  </conditionalFormatting>
  <printOptions horizontalCentered="0" verticalCentered="0" headings="0" gridLines="0" gridLinesSet="1"/>
  <pageMargins left="1" right="1" top="1" bottom="1" header="0.511811023622047" footer="0.25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&amp;C&amp;12 &amp;K000000&amp;P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22" activeCellId="0" sqref="E22"/>
    </sheetView>
  </sheetViews>
  <sheetFormatPr baseColWidth="8" defaultColWidth="8.70703125" defaultRowHeight="15" zeroHeight="0" outlineLevelRow="0"/>
  <sheetData>
    <row r="1" ht="12.75" customHeight="1" s="138">
      <c r="A1" s="276" t="inlineStr">
        <is>
          <t>subject</t>
        </is>
      </c>
      <c r="B1" s="276" t="inlineStr">
        <is>
          <t>class_name</t>
        </is>
      </c>
    </row>
    <row r="2" ht="12.75" customHeight="1" s="138">
      <c r="A2" s="137" t="inlineStr">
        <is>
          <t>English</t>
        </is>
      </c>
      <c r="B2" s="137" t="inlineStr">
        <is>
          <t>4A</t>
        </is>
      </c>
    </row>
    <row r="3" ht="12.75" customHeight="1" s="138">
      <c r="A3" s="137" t="inlineStr">
        <is>
          <t>English</t>
        </is>
      </c>
      <c r="B3" s="137" t="inlineStr">
        <is>
          <t>4A</t>
        </is>
      </c>
    </row>
    <row r="4" ht="12.75" customHeight="1" s="138">
      <c r="A4" s="137" t="inlineStr">
        <is>
          <t>Math</t>
        </is>
      </c>
      <c r="B4" s="137" t="inlineStr">
        <is>
          <t>4B</t>
        </is>
      </c>
    </row>
    <row r="5" ht="12.75" customHeight="1" s="138">
      <c r="A5" s="137" t="inlineStr">
        <is>
          <t>English</t>
        </is>
      </c>
      <c r="B5" s="137" t="inlineStr">
        <is>
          <t>5A</t>
        </is>
      </c>
    </row>
    <row r="6" ht="12.75" customHeight="1" s="138">
      <c r="A6" s="137" t="inlineStr">
        <is>
          <t>English</t>
        </is>
      </c>
      <c r="B6" s="137" t="inlineStr">
        <is>
          <t>5A</t>
        </is>
      </c>
    </row>
    <row r="7" ht="12.75" customHeight="1" s="138">
      <c r="A7" s="137" t="inlineStr">
        <is>
          <t>Science</t>
        </is>
      </c>
      <c r="B7" s="137" t="inlineStr">
        <is>
          <t>4B</t>
        </is>
      </c>
    </row>
    <row r="8" ht="12.75" customHeight="1" s="138">
      <c r="A8" s="137" t="inlineStr">
        <is>
          <t>Science</t>
        </is>
      </c>
      <c r="B8" s="137" t="inlineStr">
        <is>
          <t>5B</t>
        </is>
      </c>
    </row>
    <row r="9" ht="12.75" customHeight="1" s="138">
      <c r="A9" s="137" t="inlineStr">
        <is>
          <t>English</t>
        </is>
      </c>
      <c r="B9" s="137" t="inlineStr">
        <is>
          <t>4A</t>
        </is>
      </c>
    </row>
    <row r="10" ht="12.75" customHeight="1" s="138"/>
    <row r="11" ht="12.75" customHeight="1" s="138"/>
    <row r="12" ht="12.75" customHeight="1" s="138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7" activeCellId="0" sqref="A7"/>
    </sheetView>
  </sheetViews>
  <sheetFormatPr baseColWidth="8" defaultColWidth="11.60546875" defaultRowHeight="12.75" zeroHeight="0" outlineLevelRow="0"/>
  <cols>
    <col width="16.2" customWidth="1" style="137" min="2" max="2"/>
  </cols>
  <sheetData>
    <row r="1" ht="12.75" customHeight="1" s="138">
      <c r="A1" s="276" t="inlineStr">
        <is>
          <t>class_name</t>
        </is>
      </c>
      <c r="B1" s="276" t="inlineStr">
        <is>
          <t>assignment</t>
        </is>
      </c>
      <c r="C1" s="276" t="inlineStr">
        <is>
          <t>weightage</t>
        </is>
      </c>
    </row>
    <row r="2" ht="12.75" customHeight="1" s="138">
      <c r="A2" s="137" t="inlineStr">
        <is>
          <t>4A</t>
        </is>
      </c>
      <c r="B2" s="137" t="inlineStr">
        <is>
          <t>['Test', 'Revisions']</t>
        </is>
      </c>
      <c r="C2" s="137" t="inlineStr">
        <is>
          <t>['50', '50']</t>
        </is>
      </c>
    </row>
    <row r="3" ht="12.75" customHeight="1" s="138">
      <c r="A3" s="137" t="inlineStr">
        <is>
          <t>4A</t>
        </is>
      </c>
      <c r="B3" s="137" t="inlineStr">
        <is>
          <t>['Test', 'Revisions']</t>
        </is>
      </c>
      <c r="C3" s="137" t="inlineStr">
        <is>
          <t>['50', '50']</t>
        </is>
      </c>
    </row>
    <row r="4" ht="12.75" customHeight="1" s="138">
      <c r="A4" s="137" t="inlineStr">
        <is>
          <t>4B</t>
        </is>
      </c>
      <c r="B4" s="137" t="inlineStr">
        <is>
          <t>['Test', 'Revisions']</t>
        </is>
      </c>
      <c r="C4" s="137" t="inlineStr">
        <is>
          <t>['50', '50']</t>
        </is>
      </c>
    </row>
    <row r="5">
      <c r="A5" s="137" t="inlineStr">
        <is>
          <t>5A</t>
        </is>
      </c>
      <c r="B5" s="137" t="inlineStr">
        <is>
          <t>['Test']</t>
        </is>
      </c>
      <c r="C5" s="137" t="inlineStr">
        <is>
          <t>['100']</t>
        </is>
      </c>
    </row>
    <row r="6">
      <c r="A6" s="137" t="inlineStr">
        <is>
          <t>5A</t>
        </is>
      </c>
      <c r="B6" s="137" t="inlineStr">
        <is>
          <t>['Test']</t>
        </is>
      </c>
      <c r="C6" s="137" t="inlineStr">
        <is>
          <t>['100']</t>
        </is>
      </c>
    </row>
    <row r="7">
      <c r="A7" s="137" t="inlineStr">
        <is>
          <t>4B</t>
        </is>
      </c>
      <c r="B7" s="137" t="inlineStr">
        <is>
          <t>['Test', 'Oral Engagement']</t>
        </is>
      </c>
      <c r="C7" s="137" t="inlineStr">
        <is>
          <t>['50', '50']</t>
        </is>
      </c>
    </row>
    <row r="8">
      <c r="A8" s="137" t="inlineStr">
        <is>
          <t>5B</t>
        </is>
      </c>
      <c r="B8" s="137" t="inlineStr">
        <is>
          <t>['Test', 'Revisions']</t>
        </is>
      </c>
      <c r="C8" s="137" t="inlineStr">
        <is>
          <t>['50', '50']</t>
        </is>
      </c>
    </row>
    <row r="9">
      <c r="A9" t="inlineStr">
        <is>
          <t>4A</t>
        </is>
      </c>
      <c r="B9" t="inlineStr">
        <is>
          <t>['Oral Engagement', 'Presentations']</t>
        </is>
      </c>
      <c r="C9" t="inlineStr">
        <is>
          <t>['50', '50']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11.640625" defaultRowHeight="12.75" zeroHeight="0" outlineLevelRow="0"/>
  <sheetData>
    <row r="1" ht="12.75" customHeight="1" s="138">
      <c r="A1" s="137" t="inlineStr">
        <is>
          <t>Assignments</t>
        </is>
      </c>
    </row>
    <row r="2" ht="12.75" customHeight="1" s="138">
      <c r="A2" s="137" t="inlineStr">
        <is>
          <t>Test</t>
        </is>
      </c>
    </row>
    <row r="3" ht="12.75" customHeight="1" s="138">
      <c r="A3" s="137" t="inlineStr">
        <is>
          <t>Revisions</t>
        </is>
      </c>
    </row>
    <row r="4" ht="24" customHeight="1" s="138">
      <c r="A4" s="137" t="inlineStr">
        <is>
          <t>Oral Engagement</t>
        </is>
      </c>
    </row>
    <row r="5" ht="24" customHeight="1" s="138">
      <c r="A5" s="137" t="inlineStr">
        <is>
          <t>Presentations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en-IN</dc:language>
  <dcterms:created xmlns:dcterms="http://purl.org/dc/terms/" xmlns:xsi="http://www.w3.org/2001/XMLSchema-instance" xsi:type="dcterms:W3CDTF">2024-06-11T10:47:05Z</dcterms:created>
  <dcterms:modified xmlns:dcterms="http://purl.org/dc/terms/" xmlns:xsi="http://www.w3.org/2001/XMLSchema-instance" xsi:type="dcterms:W3CDTF">2024-06-12T02:58:03Z</dcterms:modified>
  <cp:revision>22</cp:revision>
</cp:coreProperties>
</file>