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ejasvichabbra/Desktop/"/>
    </mc:Choice>
  </mc:AlternateContent>
  <xr:revisionPtr revIDLastSave="0" documentId="13_ncr:1_{8642066B-9C4F-9743-8A1D-A3A29B4DDB0B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Portfolio Concept" sheetId="6" r:id="rId1"/>
    <sheet name="Optimisation" sheetId="5" r:id="rId2"/>
    <sheet name="Illustration of variance" sheetId="4" r:id="rId3"/>
  </sheets>
  <definedNames>
    <definedName name="solver_adj" localSheetId="1" hidden="1">Optimisation!$B$32:$B$35</definedName>
    <definedName name="solver_cvg" localSheetId="1" hidden="1">0.0001</definedName>
    <definedName name="solver_drv" localSheetId="1" hidden="1">2</definedName>
    <definedName name="solver_eng" localSheetId="2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Optimisation!$B$32:$B$35</definedName>
    <definedName name="solver_lhs2" localSheetId="1" hidden="1">Optimisation!$B$39</definedName>
    <definedName name="solver_lhs3" localSheetId="1" hidden="1">Optimisation!$F$32</definedName>
    <definedName name="solver_lin" localSheetId="2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2" hidden="1">1</definedName>
    <definedName name="solver_neg" localSheetId="1" hidden="1">2</definedName>
    <definedName name="solver_nod" localSheetId="1" hidden="1">2147483647</definedName>
    <definedName name="solver_num" localSheetId="2" hidden="1">0</definedName>
    <definedName name="solver_num" localSheetId="1" hidden="1">3</definedName>
    <definedName name="solver_nwt" localSheetId="1" hidden="1">1</definedName>
    <definedName name="solver_opt" localSheetId="2" hidden="1">'Illustration of variance'!$D$7</definedName>
    <definedName name="solver_opt" localSheetId="1" hidden="1">Optimisation!$B$37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1</definedName>
    <definedName name="solver_rel3" localSheetId="1" hidden="1">2</definedName>
    <definedName name="solver_rhs1" localSheetId="1" hidden="1">0</definedName>
    <definedName name="solver_rhs2" localSheetId="1" hidden="1">0.12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2" hidden="1">1</definedName>
    <definedName name="solver_typ" localSheetId="1" hidden="1">1</definedName>
    <definedName name="solver_val" localSheetId="2" hidden="1">0</definedName>
    <definedName name="solver_val" localSheetId="1" hidden="1">0</definedName>
    <definedName name="solver_ver" localSheetId="2" hidden="1">2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6" l="1"/>
  <c r="D2" i="6"/>
  <c r="E8" i="6"/>
  <c r="B3" i="6"/>
  <c r="B4" i="6" s="1"/>
  <c r="C2" i="6"/>
  <c r="E2" i="6" s="1"/>
  <c r="F32" i="5"/>
  <c r="E45" i="5"/>
  <c r="C43" i="5"/>
  <c r="C49" i="5" s="1"/>
  <c r="E43" i="5"/>
  <c r="C29" i="5"/>
  <c r="B18" i="5"/>
  <c r="C18" i="5"/>
  <c r="D18" i="5"/>
  <c r="C44" i="5" s="1"/>
  <c r="C50" i="5" s="1"/>
  <c r="E18" i="5"/>
  <c r="B19" i="5"/>
  <c r="C19" i="5"/>
  <c r="D19" i="5"/>
  <c r="D43" i="5" s="1"/>
  <c r="D49" i="5" s="1"/>
  <c r="E19" i="5"/>
  <c r="B20" i="5"/>
  <c r="C20" i="5"/>
  <c r="D20" i="5"/>
  <c r="E20" i="5"/>
  <c r="B21" i="5"/>
  <c r="C21" i="5"/>
  <c r="D21" i="5"/>
  <c r="E21" i="5"/>
  <c r="B22" i="5"/>
  <c r="C22" i="5"/>
  <c r="D22" i="5"/>
  <c r="E22" i="5"/>
  <c r="B23" i="5"/>
  <c r="C23" i="5"/>
  <c r="D23" i="5"/>
  <c r="E23" i="5"/>
  <c r="B24" i="5"/>
  <c r="C24" i="5"/>
  <c r="D24" i="5"/>
  <c r="E24" i="5"/>
  <c r="B25" i="5"/>
  <c r="C25" i="5"/>
  <c r="D25" i="5"/>
  <c r="E25" i="5"/>
  <c r="B26" i="5"/>
  <c r="C26" i="5"/>
  <c r="D26" i="5"/>
  <c r="E26" i="5"/>
  <c r="C17" i="5"/>
  <c r="D17" i="5"/>
  <c r="D29" i="5" s="1"/>
  <c r="E17" i="5"/>
  <c r="C45" i="5" s="1"/>
  <c r="B17" i="5"/>
  <c r="D42" i="5" s="1"/>
  <c r="E42" i="5" l="1"/>
  <c r="B44" i="5"/>
  <c r="B50" i="5" s="1"/>
  <c r="C42" i="5"/>
  <c r="C48" i="5" s="1"/>
  <c r="D44" i="5"/>
  <c r="D50" i="5" s="1"/>
  <c r="B42" i="5"/>
  <c r="B43" i="5"/>
  <c r="B45" i="5"/>
  <c r="D45" i="5"/>
  <c r="D51" i="5" s="1"/>
  <c r="E44" i="5"/>
  <c r="E50" i="5" s="1"/>
  <c r="C3" i="6"/>
  <c r="E3" i="6" s="1"/>
  <c r="B5" i="6"/>
  <c r="D4" i="6"/>
  <c r="C4" i="6"/>
  <c r="B29" i="5"/>
  <c r="D48" i="5" s="1"/>
  <c r="B28" i="5"/>
  <c r="D28" i="5"/>
  <c r="C28" i="5"/>
  <c r="E28" i="5"/>
  <c r="E29" i="5"/>
  <c r="C51" i="5" s="1"/>
  <c r="B37" i="5" l="1" a="1"/>
  <c r="B37" i="5" s="1"/>
  <c r="E48" i="5"/>
  <c r="E51" i="5"/>
  <c r="B51" i="5"/>
  <c r="E49" i="5"/>
  <c r="B49" i="5"/>
  <c r="D3" i="6"/>
  <c r="B48" i="5"/>
  <c r="B38" i="5" s="1" a="1"/>
  <c r="B38" i="5" s="1"/>
  <c r="B39" i="5" s="1"/>
  <c r="B6" i="6"/>
  <c r="D5" i="6"/>
  <c r="C5" i="6"/>
  <c r="E5" i="6" s="1"/>
  <c r="B7" i="6" l="1"/>
  <c r="D6" i="6"/>
  <c r="C6" i="6"/>
  <c r="E6" i="6" s="1"/>
  <c r="B8" i="6" l="1"/>
  <c r="C7" i="6"/>
  <c r="E7" i="6" s="1"/>
  <c r="D7" i="6" l="1"/>
  <c r="B9" i="6"/>
  <c r="C8" i="6"/>
  <c r="D8" i="6" l="1"/>
  <c r="B10" i="6"/>
  <c r="C9" i="6"/>
  <c r="E9" i="6" s="1"/>
  <c r="D9" i="6" l="1"/>
  <c r="B11" i="6"/>
  <c r="C10" i="6"/>
  <c r="E10" i="6" s="1"/>
  <c r="D10" i="6" l="1"/>
  <c r="B12" i="6"/>
  <c r="C11" i="6"/>
  <c r="D11" i="6" s="1"/>
  <c r="E11" i="6" l="1"/>
  <c r="D12" i="6"/>
  <c r="C12" i="6"/>
  <c r="E12" i="6" s="1"/>
</calcChain>
</file>

<file path=xl/sharedStrings.xml><?xml version="1.0" encoding="utf-8"?>
<sst xmlns="http://schemas.openxmlformats.org/spreadsheetml/2006/main" count="127" uniqueCount="80">
  <si>
    <t>A</t>
  </si>
  <si>
    <t>B</t>
  </si>
  <si>
    <t>C</t>
  </si>
  <si>
    <t>D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</si>
  <si>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</si>
  <si>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</si>
  <si>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</si>
  <si>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</si>
  <si>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</si>
  <si>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</si>
  <si>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</si>
  <si>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</si>
  <si>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</si>
  <si>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</si>
  <si>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Y0</t>
  </si>
  <si>
    <t>4*1</t>
  </si>
  <si>
    <t>1*4</t>
  </si>
  <si>
    <t>Historical stock prices</t>
  </si>
  <si>
    <t>wa</t>
  </si>
  <si>
    <t>wb</t>
  </si>
  <si>
    <t>var a</t>
  </si>
  <si>
    <t>var b</t>
  </si>
  <si>
    <t>covar ab</t>
  </si>
  <si>
    <t>wa vara + wb covar ab</t>
  </si>
  <si>
    <t>wa covar ab + wb varb</t>
  </si>
  <si>
    <t>wa^2. var a + wb.wa covar ab + wa.wb covar ab + wb^2. var b</t>
  </si>
  <si>
    <t>x</t>
  </si>
  <si>
    <t>=</t>
  </si>
  <si>
    <t>generate max return</t>
  </si>
  <si>
    <t>risk &lt;= 12%</t>
  </si>
  <si>
    <t>returns matrix</t>
  </si>
  <si>
    <t>average return</t>
  </si>
  <si>
    <t>std dev of return</t>
  </si>
  <si>
    <t>stdev</t>
  </si>
  <si>
    <t>=sum((ri-rbar)^2)/(n-1)</t>
  </si>
  <si>
    <t>stdev.p</t>
  </si>
  <si>
    <t>=sum((ri-rbar)^2)/(n)</t>
  </si>
  <si>
    <t>decision variables</t>
  </si>
  <si>
    <t>wc</t>
  </si>
  <si>
    <t>wd</t>
  </si>
  <si>
    <t>Expected return</t>
  </si>
  <si>
    <t>1*1</t>
  </si>
  <si>
    <t>Expected std dev</t>
  </si>
  <si>
    <t>correl of returns matrix</t>
  </si>
  <si>
    <t>covar of returns matrix</t>
  </si>
  <si>
    <t>1*2</t>
  </si>
  <si>
    <t>2*2</t>
  </si>
  <si>
    <t>2*1</t>
  </si>
  <si>
    <t>Transpose of weightage</t>
  </si>
  <si>
    <t>Cov Matrix</t>
  </si>
  <si>
    <t>weightage matrix</t>
  </si>
  <si>
    <t>Expected var</t>
  </si>
  <si>
    <t>sum</t>
  </si>
  <si>
    <t>min risk</t>
  </si>
  <si>
    <t>return &gt;= 16%</t>
  </si>
  <si>
    <t>sharpe ratio = return per unit risk</t>
  </si>
  <si>
    <t>max sharpe ratio</t>
  </si>
  <si>
    <t>return &gt;= 11%</t>
  </si>
  <si>
    <t>risk &lt;=25%</t>
  </si>
  <si>
    <t>Portfolio</t>
  </si>
  <si>
    <t>Wa</t>
  </si>
  <si>
    <t>Wb</t>
  </si>
  <si>
    <t>Exp return</t>
  </si>
  <si>
    <t>Expected risk</t>
  </si>
  <si>
    <t>correl coeff</t>
  </si>
  <si>
    <t>Business A</t>
  </si>
  <si>
    <t>Business B</t>
  </si>
  <si>
    <t>% Return</t>
  </si>
  <si>
    <t>% Risk</t>
  </si>
  <si>
    <t>ra</t>
  </si>
  <si>
    <t>rb</t>
  </si>
  <si>
    <t>sa</t>
  </si>
  <si>
    <t>sb</t>
  </si>
  <si>
    <t>cor</t>
  </si>
  <si>
    <t>Ereturn</t>
  </si>
  <si>
    <t>=wa.ra+wb.rb</t>
  </si>
  <si>
    <t>Erisk</t>
  </si>
  <si>
    <t>=[wa^2.vara + wb^2.varb + 2. wa.wb. Covar(a,b)]^(1/2)</t>
  </si>
  <si>
    <t>Covar</t>
  </si>
  <si>
    <t>=correl. Sa.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</si>
</sst>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3" fontId="0" fillId="0" borderId="0" xfId="0" applyNumberFormat="1"/>
    <xf numFmtId="2" fontId="0" fillId="0" borderId="0" xfId="0" applyNumberFormat="1"/>
    <xf numFmtId="0" fontId="0" fillId="6" borderId="1" xfId="0" applyFill="1" applyBorder="1"/>
    <xf numFmtId="0" fontId="0" fillId="2" borderId="1" xfId="0" applyFill="1" applyBorder="1"/>
    <xf numFmtId="1" fontId="0" fillId="0" borderId="0" xfId="0" applyNumberFormat="1"/>
    <xf numFmtId="9" fontId="0" fillId="0" borderId="1" xfId="0" applyNumberFormat="1" applyBorder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'Portfolio Concept'!$E$1</c:f>
              <c:strCache>
                <c:ptCount val="1"/>
                <c:pt idx="0">
                  <c:v>Expected risk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'Portfolio Concept'!$D$2:$D$12</c:f>
              <c:numCache>
                <c:formatCode>General</c:formatCode>
                <c:ptCount val="11"/>
                <c:pt idx="0">
                  <c:v>0.2</c:v>
                </c:pt>
                <c:pt idx="1">
                  <c:v>0.19000000000000003</c:v>
                </c:pt>
                <c:pt idx="2">
                  <c:v>0.18000000000000005</c:v>
                </c:pt>
                <c:pt idx="3">
                  <c:v>0.16999999999999998</c:v>
                </c:pt>
                <c:pt idx="4">
                  <c:v>0.16</c:v>
                </c:pt>
                <c:pt idx="5">
                  <c:v>0.15000000000000002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0.12000000000000002</c:v>
                </c:pt>
                <c:pt idx="9">
                  <c:v>0.11000000000000001</c:v>
                </c:pt>
                <c:pt idx="10">
                  <c:v>9.9999999999999992E-2</c:v>
                </c:pt>
              </c:numCache>
            </c:numRef>
          </c:xVal>
          <c:yVal>
            <c:numRef>
              <c:f>'Portfolio Concept'!$E$2:$E$12</c:f>
              <c:numCache>
                <c:formatCode>0.000</c:formatCode>
                <c:ptCount val="11"/>
                <c:pt idx="0">
                  <c:v>0.25</c:v>
                </c:pt>
                <c:pt idx="1">
                  <c:v>0.21700000000000003</c:v>
                </c:pt>
                <c:pt idx="2">
                  <c:v>0.18400000000000002</c:v>
                </c:pt>
                <c:pt idx="3">
                  <c:v>0.151</c:v>
                </c:pt>
                <c:pt idx="4">
                  <c:v>0.11800000000000001</c:v>
                </c:pt>
                <c:pt idx="5">
                  <c:v>8.5000000000000006E-2</c:v>
                </c:pt>
                <c:pt idx="6">
                  <c:v>5.2000000000000032E-2</c:v>
                </c:pt>
                <c:pt idx="7">
                  <c:v>1.9000000000000006E-2</c:v>
                </c:pt>
                <c:pt idx="8">
                  <c:v>1.4E-2</c:v>
                </c:pt>
                <c:pt idx="9">
                  <c:v>4.6999999999999979E-2</c:v>
                </c:pt>
                <c:pt idx="10">
                  <c:v>7.9999999999999988E-2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50-3546-9E37-B841D3D2E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555424"/>
        <c:axId val="464904848"/>
      </c:scatterChart>
      <c:valAx>
        <c:axId val="59155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04848"/>
        <c:crosses val="autoZero"/>
        <c:crossBetween val="midCat"/>
      </c:valAx>
      <c:valAx>
        <c:axId val="46490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5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14</xdr:row>
      <xdr:rowOff>185737</xdr:rowOff>
    </xdr:from>
    <xdr:to>
      <xdr:col>8</xdr:col>
      <xdr:colOff>590550</xdr:colOff>
      <xdr:row>29</xdr:row>
      <xdr:rowOff>71437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114550" y="2852737"/>
          <a:ext cx="5118100" cy="2743200"/>
          <a:chOff x="1533525" y="2490787"/>
          <a:chExt cx="4572000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1533525" y="2490787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Freeform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3819525" y="3181350"/>
            <a:ext cx="1295400" cy="1505026"/>
          </a:xfrm>
          <a:custGeom>
            <a:avLst/>
            <a:gdLst>
              <a:gd name="connsiteX0" fmla="*/ 0 w 1295400"/>
              <a:gd name="connsiteY0" fmla="*/ 1485900 h 1505026"/>
              <a:gd name="connsiteX1" fmla="*/ 104775 w 1295400"/>
              <a:gd name="connsiteY1" fmla="*/ 1504950 h 1505026"/>
              <a:gd name="connsiteX2" fmla="*/ 142875 w 1295400"/>
              <a:gd name="connsiteY2" fmla="*/ 1495425 h 1505026"/>
              <a:gd name="connsiteX3" fmla="*/ 200025 w 1295400"/>
              <a:gd name="connsiteY3" fmla="*/ 1466850 h 1505026"/>
              <a:gd name="connsiteX4" fmla="*/ 247650 w 1295400"/>
              <a:gd name="connsiteY4" fmla="*/ 1428750 h 1505026"/>
              <a:gd name="connsiteX5" fmla="*/ 304800 w 1295400"/>
              <a:gd name="connsiteY5" fmla="*/ 1390650 h 1505026"/>
              <a:gd name="connsiteX6" fmla="*/ 352425 w 1295400"/>
              <a:gd name="connsiteY6" fmla="*/ 1343025 h 1505026"/>
              <a:gd name="connsiteX7" fmla="*/ 371475 w 1295400"/>
              <a:gd name="connsiteY7" fmla="*/ 1314450 h 1505026"/>
              <a:gd name="connsiteX8" fmla="*/ 428625 w 1295400"/>
              <a:gd name="connsiteY8" fmla="*/ 1266825 h 1505026"/>
              <a:gd name="connsiteX9" fmla="*/ 495300 w 1295400"/>
              <a:gd name="connsiteY9" fmla="*/ 1190625 h 1505026"/>
              <a:gd name="connsiteX10" fmla="*/ 533400 w 1295400"/>
              <a:gd name="connsiteY10" fmla="*/ 1114425 h 1505026"/>
              <a:gd name="connsiteX11" fmla="*/ 590550 w 1295400"/>
              <a:gd name="connsiteY11" fmla="*/ 1057275 h 1505026"/>
              <a:gd name="connsiteX12" fmla="*/ 628650 w 1295400"/>
              <a:gd name="connsiteY12" fmla="*/ 1000125 h 1505026"/>
              <a:gd name="connsiteX13" fmla="*/ 647700 w 1295400"/>
              <a:gd name="connsiteY13" fmla="*/ 962025 h 1505026"/>
              <a:gd name="connsiteX14" fmla="*/ 676275 w 1295400"/>
              <a:gd name="connsiteY14" fmla="*/ 942975 h 1505026"/>
              <a:gd name="connsiteX15" fmla="*/ 704850 w 1295400"/>
              <a:gd name="connsiteY15" fmla="*/ 904875 h 1505026"/>
              <a:gd name="connsiteX16" fmla="*/ 742950 w 1295400"/>
              <a:gd name="connsiteY16" fmla="*/ 847725 h 1505026"/>
              <a:gd name="connsiteX17" fmla="*/ 781050 w 1295400"/>
              <a:gd name="connsiteY17" fmla="*/ 809625 h 1505026"/>
              <a:gd name="connsiteX18" fmla="*/ 809625 w 1295400"/>
              <a:gd name="connsiteY18" fmla="*/ 742950 h 1505026"/>
              <a:gd name="connsiteX19" fmla="*/ 904875 w 1295400"/>
              <a:gd name="connsiteY19" fmla="*/ 619125 h 1505026"/>
              <a:gd name="connsiteX20" fmla="*/ 990600 w 1295400"/>
              <a:gd name="connsiteY20" fmla="*/ 495300 h 1505026"/>
              <a:gd name="connsiteX21" fmla="*/ 1066800 w 1295400"/>
              <a:gd name="connsiteY21" fmla="*/ 352425 h 1505026"/>
              <a:gd name="connsiteX22" fmla="*/ 1114425 w 1295400"/>
              <a:gd name="connsiteY22" fmla="*/ 276225 h 1505026"/>
              <a:gd name="connsiteX23" fmla="*/ 1143000 w 1295400"/>
              <a:gd name="connsiteY23" fmla="*/ 209550 h 1505026"/>
              <a:gd name="connsiteX24" fmla="*/ 1171575 w 1295400"/>
              <a:gd name="connsiteY24" fmla="*/ 171450 h 1505026"/>
              <a:gd name="connsiteX25" fmla="*/ 1200150 w 1295400"/>
              <a:gd name="connsiteY25" fmla="*/ 114300 h 1505026"/>
              <a:gd name="connsiteX26" fmla="*/ 1209675 w 1295400"/>
              <a:gd name="connsiteY26" fmla="*/ 85725 h 1505026"/>
              <a:gd name="connsiteX27" fmla="*/ 1238250 w 1295400"/>
              <a:gd name="connsiteY27" fmla="*/ 66675 h 1505026"/>
              <a:gd name="connsiteX28" fmla="*/ 1257300 w 1295400"/>
              <a:gd name="connsiteY28" fmla="*/ 38100 h 1505026"/>
              <a:gd name="connsiteX29" fmla="*/ 1295400 w 1295400"/>
              <a:gd name="connsiteY29" fmla="*/ 0 h 15050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</a:cxnLst>
            <a:rect l="l" t="t" r="r" b="b"/>
            <a:pathLst>
              <a:path w="1295400" h="1505026">
                <a:moveTo>
                  <a:pt x="0" y="1485900"/>
                </a:moveTo>
                <a:cubicBezTo>
                  <a:pt x="34925" y="1492250"/>
                  <a:pt x="69356" y="1502589"/>
                  <a:pt x="104775" y="1504950"/>
                </a:cubicBezTo>
                <a:cubicBezTo>
                  <a:pt x="117837" y="1505821"/>
                  <a:pt x="130288" y="1499021"/>
                  <a:pt x="142875" y="1495425"/>
                </a:cubicBezTo>
                <a:cubicBezTo>
                  <a:pt x="177381" y="1485566"/>
                  <a:pt x="168716" y="1487722"/>
                  <a:pt x="200025" y="1466850"/>
                </a:cubicBezTo>
                <a:cubicBezTo>
                  <a:pt x="235224" y="1414052"/>
                  <a:pt x="198936" y="1455813"/>
                  <a:pt x="247650" y="1428750"/>
                </a:cubicBezTo>
                <a:cubicBezTo>
                  <a:pt x="267664" y="1417631"/>
                  <a:pt x="304800" y="1390650"/>
                  <a:pt x="304800" y="1390650"/>
                </a:cubicBezTo>
                <a:cubicBezTo>
                  <a:pt x="355600" y="1314450"/>
                  <a:pt x="288925" y="1406525"/>
                  <a:pt x="352425" y="1343025"/>
                </a:cubicBezTo>
                <a:cubicBezTo>
                  <a:pt x="360520" y="1334930"/>
                  <a:pt x="364146" y="1323244"/>
                  <a:pt x="371475" y="1314450"/>
                </a:cubicBezTo>
                <a:cubicBezTo>
                  <a:pt x="394394" y="1286948"/>
                  <a:pt x="400528" y="1285556"/>
                  <a:pt x="428625" y="1266825"/>
                </a:cubicBezTo>
                <a:cubicBezTo>
                  <a:pt x="473075" y="1200150"/>
                  <a:pt x="447675" y="1222375"/>
                  <a:pt x="495300" y="1190625"/>
                </a:cubicBezTo>
                <a:cubicBezTo>
                  <a:pt x="506105" y="1158211"/>
                  <a:pt x="508095" y="1145354"/>
                  <a:pt x="533400" y="1114425"/>
                </a:cubicBezTo>
                <a:cubicBezTo>
                  <a:pt x="550460" y="1093574"/>
                  <a:pt x="590550" y="1057275"/>
                  <a:pt x="590550" y="1057275"/>
                </a:cubicBezTo>
                <a:cubicBezTo>
                  <a:pt x="610982" y="995978"/>
                  <a:pt x="584057" y="1062555"/>
                  <a:pt x="628650" y="1000125"/>
                </a:cubicBezTo>
                <a:cubicBezTo>
                  <a:pt x="636903" y="988571"/>
                  <a:pt x="638610" y="972933"/>
                  <a:pt x="647700" y="962025"/>
                </a:cubicBezTo>
                <a:cubicBezTo>
                  <a:pt x="655029" y="953231"/>
                  <a:pt x="668180" y="951070"/>
                  <a:pt x="676275" y="942975"/>
                </a:cubicBezTo>
                <a:cubicBezTo>
                  <a:pt x="687500" y="931750"/>
                  <a:pt x="695746" y="917880"/>
                  <a:pt x="704850" y="904875"/>
                </a:cubicBezTo>
                <a:cubicBezTo>
                  <a:pt x="717980" y="886118"/>
                  <a:pt x="726761" y="863914"/>
                  <a:pt x="742950" y="847725"/>
                </a:cubicBezTo>
                <a:lnTo>
                  <a:pt x="781050" y="809625"/>
                </a:lnTo>
                <a:cubicBezTo>
                  <a:pt x="790575" y="787400"/>
                  <a:pt x="796447" y="763224"/>
                  <a:pt x="809625" y="742950"/>
                </a:cubicBezTo>
                <a:cubicBezTo>
                  <a:pt x="838005" y="699289"/>
                  <a:pt x="874151" y="661169"/>
                  <a:pt x="904875" y="619125"/>
                </a:cubicBezTo>
                <a:cubicBezTo>
                  <a:pt x="934495" y="578593"/>
                  <a:pt x="963648" y="537653"/>
                  <a:pt x="990600" y="495300"/>
                </a:cubicBezTo>
                <a:cubicBezTo>
                  <a:pt x="1000574" y="479627"/>
                  <a:pt x="1054878" y="381039"/>
                  <a:pt x="1066800" y="352425"/>
                </a:cubicBezTo>
                <a:cubicBezTo>
                  <a:pt x="1097317" y="279183"/>
                  <a:pt x="1064668" y="309396"/>
                  <a:pt x="1114425" y="276225"/>
                </a:cubicBezTo>
                <a:cubicBezTo>
                  <a:pt x="1123684" y="248447"/>
                  <a:pt x="1126186" y="236453"/>
                  <a:pt x="1143000" y="209550"/>
                </a:cubicBezTo>
                <a:cubicBezTo>
                  <a:pt x="1151414" y="196088"/>
                  <a:pt x="1162050" y="184150"/>
                  <a:pt x="1171575" y="171450"/>
                </a:cubicBezTo>
                <a:cubicBezTo>
                  <a:pt x="1195516" y="99626"/>
                  <a:pt x="1163221" y="188158"/>
                  <a:pt x="1200150" y="114300"/>
                </a:cubicBezTo>
                <a:cubicBezTo>
                  <a:pt x="1204640" y="105320"/>
                  <a:pt x="1203403" y="93565"/>
                  <a:pt x="1209675" y="85725"/>
                </a:cubicBezTo>
                <a:cubicBezTo>
                  <a:pt x="1216826" y="76786"/>
                  <a:pt x="1228725" y="73025"/>
                  <a:pt x="1238250" y="66675"/>
                </a:cubicBezTo>
                <a:cubicBezTo>
                  <a:pt x="1244600" y="57150"/>
                  <a:pt x="1249205" y="46195"/>
                  <a:pt x="1257300" y="38100"/>
                </a:cubicBezTo>
                <a:cubicBezTo>
                  <a:pt x="1303276" y="-7876"/>
                  <a:pt x="1273627" y="43546"/>
                  <a:pt x="1295400" y="0"/>
                </a:cubicBezTo>
              </a:path>
            </a:pathLst>
          </a:cu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 editAs="oneCell">
    <xdr:from>
      <xdr:col>12</xdr:col>
      <xdr:colOff>581025</xdr:colOff>
      <xdr:row>2</xdr:row>
      <xdr:rowOff>0</xdr:rowOff>
    </xdr:from>
    <xdr:to>
      <xdr:col>17</xdr:col>
      <xdr:colOff>490887</xdr:colOff>
      <xdr:row>7</xdr:row>
      <xdr:rowOff>110866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15475" y="381000"/>
          <a:ext cx="2957862" cy="10633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37</xdr:row>
      <xdr:rowOff>47625</xdr:rowOff>
    </xdr:from>
    <xdr:to>
      <xdr:col>12</xdr:col>
      <xdr:colOff>81312</xdr:colOff>
      <xdr:row>42</xdr:row>
      <xdr:rowOff>158491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3525" y="7096125"/>
          <a:ext cx="2957862" cy="10633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12700</xdr:colOff>
      <xdr:row>5</xdr:row>
      <xdr:rowOff>152400</xdr:rowOff>
    </xdr:from>
    <xdr:to>
      <xdr:col>13</xdr:col>
      <xdr:colOff>732187</xdr:colOff>
      <xdr:row>11</xdr:row>
      <xdr:rowOff>72766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104900"/>
          <a:ext cx="3284887" cy="1063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L18" sqref="L18"/>
    </sheetView>
  </sheetViews>
  <sheetFormatPr baseColWidth="10" defaultColWidth="8.83203125" defaultRowHeight="15" x14ac:dyDescent="0.2"/>
  <cols>
    <col min="4" max="4" width="13.5" customWidth="1"/>
    <col min="5" max="5" width="16.33203125" customWidth="1"/>
    <col min="7" max="7" width="13.1640625" customWidth="1"/>
    <col min="11" max="12" width="13.5" customWidth="1"/>
  </cols>
  <sheetData>
    <row r="1" spans="1:12" x14ac:dyDescent="0.2">
      <c r="A1" s="14" t="s">
        <v>59</v>
      </c>
      <c r="B1" s="14" t="s">
        <v>60</v>
      </c>
      <c r="C1" s="14" t="s">
        <v>61</v>
      </c>
      <c r="D1" s="14" t="s">
        <v>62</v>
      </c>
      <c r="E1" s="14" t="s">
        <v>63</v>
      </c>
      <c r="G1" s="14" t="s">
        <v>64</v>
      </c>
      <c r="H1" s="15">
        <v>-1</v>
      </c>
      <c r="J1" s="11"/>
      <c r="K1" s="11" t="s">
        <v>65</v>
      </c>
      <c r="L1" s="11" t="s">
        <v>66</v>
      </c>
    </row>
    <row r="2" spans="1:12" x14ac:dyDescent="0.2">
      <c r="A2">
        <v>1</v>
      </c>
      <c r="B2">
        <v>0</v>
      </c>
      <c r="C2">
        <f>1-B2</f>
        <v>1</v>
      </c>
      <c r="D2">
        <f>SUMPRODUCT(B2:C2,K$2:L$2)</f>
        <v>0.2</v>
      </c>
      <c r="E2" s="2">
        <f>(B2^2*K$3^2+C2^2*L$3^2+2*B2*C2*H$1*K$3*L$3)^(1/2)</f>
        <v>0.25</v>
      </c>
      <c r="J2" s="11" t="s">
        <v>67</v>
      </c>
      <c r="K2" s="13">
        <v>0.1</v>
      </c>
      <c r="L2" s="13">
        <v>0.2</v>
      </c>
    </row>
    <row r="3" spans="1:12" x14ac:dyDescent="0.2">
      <c r="A3">
        <v>2</v>
      </c>
      <c r="B3">
        <f>B2+0.1</f>
        <v>0.1</v>
      </c>
      <c r="C3">
        <f>1-B3</f>
        <v>0.9</v>
      </c>
      <c r="D3">
        <f t="shared" ref="D3:D12" si="0">SUMPRODUCT(B3:C3,K$2:L$2)</f>
        <v>0.19000000000000003</v>
      </c>
      <c r="E3" s="2">
        <f t="shared" ref="E3:E12" si="1">(B3^2*K$3^2+C3^2*L$3^2+2*B3*C3*H$1*K$3*L$3)^(1/2)</f>
        <v>0.21700000000000003</v>
      </c>
      <c r="J3" s="11" t="s">
        <v>68</v>
      </c>
      <c r="K3" s="13">
        <v>0.08</v>
      </c>
      <c r="L3" s="13">
        <v>0.25</v>
      </c>
    </row>
    <row r="4" spans="1:12" x14ac:dyDescent="0.2">
      <c r="A4">
        <v>3</v>
      </c>
      <c r="B4">
        <f t="shared" ref="B4:B12" si="2">B3+0.1</f>
        <v>0.2</v>
      </c>
      <c r="C4">
        <f t="shared" ref="C4:C12" si="3">1-B4</f>
        <v>0.8</v>
      </c>
      <c r="D4">
        <f t="shared" si="0"/>
        <v>0.18000000000000005</v>
      </c>
      <c r="E4" s="2">
        <f>(B4^2*K$3^2+C4^2*L$3^2+2*B4*C4*H$1*K$3*L$3)^(1/2)</f>
        <v>0.18400000000000002</v>
      </c>
    </row>
    <row r="5" spans="1:12" x14ac:dyDescent="0.2">
      <c r="A5">
        <v>4</v>
      </c>
      <c r="B5">
        <f t="shared" si="2"/>
        <v>0.30000000000000004</v>
      </c>
      <c r="C5">
        <f t="shared" si="3"/>
        <v>0.7</v>
      </c>
      <c r="D5">
        <f t="shared" si="0"/>
        <v>0.16999999999999998</v>
      </c>
      <c r="E5" s="2">
        <f t="shared" si="1"/>
        <v>0.151</v>
      </c>
    </row>
    <row r="6" spans="1:12" x14ac:dyDescent="0.2">
      <c r="A6">
        <v>5</v>
      </c>
      <c r="B6">
        <f t="shared" si="2"/>
        <v>0.4</v>
      </c>
      <c r="C6">
        <f t="shared" si="3"/>
        <v>0.6</v>
      </c>
      <c r="D6">
        <f t="shared" si="0"/>
        <v>0.16</v>
      </c>
      <c r="E6" s="2">
        <f t="shared" si="1"/>
        <v>0.11800000000000001</v>
      </c>
      <c r="K6" t="s">
        <v>18</v>
      </c>
      <c r="L6" t="s">
        <v>19</v>
      </c>
    </row>
    <row r="7" spans="1:12" x14ac:dyDescent="0.2">
      <c r="A7">
        <v>6</v>
      </c>
      <c r="B7">
        <f t="shared" si="2"/>
        <v>0.5</v>
      </c>
      <c r="C7">
        <f t="shared" si="3"/>
        <v>0.5</v>
      </c>
      <c r="D7">
        <f t="shared" si="0"/>
        <v>0.15000000000000002</v>
      </c>
      <c r="E7" s="2">
        <f t="shared" si="1"/>
        <v>8.5000000000000006E-2</v>
      </c>
      <c r="K7" t="s">
        <v>69</v>
      </c>
      <c r="L7" t="s">
        <v>70</v>
      </c>
    </row>
    <row r="8" spans="1:12" x14ac:dyDescent="0.2">
      <c r="A8">
        <v>7</v>
      </c>
      <c r="B8">
        <f t="shared" si="2"/>
        <v>0.6</v>
      </c>
      <c r="C8">
        <f t="shared" si="3"/>
        <v>0.4</v>
      </c>
      <c r="D8">
        <f t="shared" si="0"/>
        <v>0.14000000000000001</v>
      </c>
      <c r="E8" s="2">
        <f>(B8^2*K$3^2+C8^2*L$3^2+2*B8*C8*H$1*K$3*L$3)^(1/2)</f>
        <v>5.2000000000000032E-2</v>
      </c>
      <c r="K8" t="s">
        <v>71</v>
      </c>
      <c r="L8" t="s">
        <v>72</v>
      </c>
    </row>
    <row r="9" spans="1:12" x14ac:dyDescent="0.2">
      <c r="A9">
        <v>8</v>
      </c>
      <c r="B9">
        <f t="shared" si="2"/>
        <v>0.7</v>
      </c>
      <c r="C9">
        <f t="shared" si="3"/>
        <v>0.30000000000000004</v>
      </c>
      <c r="D9">
        <f t="shared" si="0"/>
        <v>0.13</v>
      </c>
      <c r="E9" s="2">
        <f t="shared" si="1"/>
        <v>1.9000000000000006E-2</v>
      </c>
      <c r="K9" t="s">
        <v>73</v>
      </c>
    </row>
    <row r="10" spans="1:12" x14ac:dyDescent="0.2">
      <c r="A10">
        <v>9</v>
      </c>
      <c r="B10">
        <f t="shared" si="2"/>
        <v>0.79999999999999993</v>
      </c>
      <c r="C10">
        <f t="shared" si="3"/>
        <v>0.20000000000000007</v>
      </c>
      <c r="D10">
        <f t="shared" si="0"/>
        <v>0.12000000000000002</v>
      </c>
      <c r="E10" s="2">
        <f t="shared" si="1"/>
        <v>1.4E-2</v>
      </c>
    </row>
    <row r="11" spans="1:12" x14ac:dyDescent="0.2">
      <c r="A11">
        <v>10</v>
      </c>
      <c r="B11">
        <f t="shared" si="2"/>
        <v>0.89999999999999991</v>
      </c>
      <c r="C11">
        <f t="shared" si="3"/>
        <v>0.10000000000000009</v>
      </c>
      <c r="D11">
        <f t="shared" si="0"/>
        <v>0.11000000000000001</v>
      </c>
      <c r="E11" s="2">
        <f t="shared" si="1"/>
        <v>4.6999999999999979E-2</v>
      </c>
      <c r="J11" t="s">
        <v>74</v>
      </c>
      <c r="K11" s="1" t="s">
        <v>75</v>
      </c>
    </row>
    <row r="12" spans="1:12" x14ac:dyDescent="0.2">
      <c r="A12">
        <v>11</v>
      </c>
      <c r="B12">
        <f t="shared" si="2"/>
        <v>0.99999999999999989</v>
      </c>
      <c r="C12">
        <f t="shared" si="3"/>
        <v>0</v>
      </c>
      <c r="D12">
        <f t="shared" si="0"/>
        <v>9.9999999999999992E-2</v>
      </c>
      <c r="E12" s="2">
        <f t="shared" si="1"/>
        <v>7.9999999999999988E-2</v>
      </c>
      <c r="J12" t="s">
        <v>76</v>
      </c>
      <c r="K12" s="1" t="s">
        <v>77</v>
      </c>
    </row>
    <row r="14" spans="1:12" x14ac:dyDescent="0.2">
      <c r="J14" t="s">
        <v>78</v>
      </c>
      <c r="K14" s="1" t="s">
        <v>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22.6640625" customWidth="1"/>
  </cols>
  <sheetData>
    <row r="1" spans="1:17" x14ac:dyDescent="0.2">
      <c r="A1" t="s">
        <v>17</v>
      </c>
    </row>
    <row r="2" spans="1:17" x14ac:dyDescent="0.2">
      <c r="B2" t="s">
        <v>0</v>
      </c>
      <c r="C2" t="s">
        <v>1</v>
      </c>
      <c r="D2" t="s">
        <v>2</v>
      </c>
      <c r="E2" t="s">
        <v>3</v>
      </c>
      <c r="I2" s="8">
        <v>1000000</v>
      </c>
      <c r="K2" t="s">
        <v>28</v>
      </c>
      <c r="N2" t="s">
        <v>53</v>
      </c>
      <c r="Q2" t="s">
        <v>56</v>
      </c>
    </row>
    <row r="3" spans="1:17" x14ac:dyDescent="0.2">
      <c r="A3" t="s">
        <v>14</v>
      </c>
      <c r="B3" s="12">
        <v>156.07065926598608</v>
      </c>
      <c r="C3" s="12">
        <v>162.97477604346409</v>
      </c>
      <c r="D3" s="12">
        <v>139.05253287012246</v>
      </c>
      <c r="E3" s="12">
        <v>91.723535418828732</v>
      </c>
    </row>
    <row r="4" spans="1:17" x14ac:dyDescent="0.2">
      <c r="A4" t="s">
        <v>4</v>
      </c>
      <c r="B4" s="12">
        <v>180.23912729984548</v>
      </c>
      <c r="C4" s="12">
        <v>185.4507315756907</v>
      </c>
      <c r="D4" s="12">
        <v>230</v>
      </c>
      <c r="E4" s="12">
        <v>90.46004626141216</v>
      </c>
      <c r="K4" t="s">
        <v>29</v>
      </c>
      <c r="N4" t="s">
        <v>54</v>
      </c>
      <c r="Q4" t="s">
        <v>57</v>
      </c>
    </row>
    <row r="5" spans="1:17" x14ac:dyDescent="0.2">
      <c r="A5" t="s">
        <v>5</v>
      </c>
      <c r="B5" s="12">
        <v>100</v>
      </c>
      <c r="C5" s="12">
        <v>191.59038839531351</v>
      </c>
      <c r="D5" s="12">
        <v>183.79604214147517</v>
      </c>
      <c r="E5" s="12">
        <v>94.681107647396871</v>
      </c>
    </row>
    <row r="6" spans="1:17" x14ac:dyDescent="0.2">
      <c r="A6" t="s">
        <v>6</v>
      </c>
      <c r="B6" s="12">
        <v>184.23312456872674</v>
      </c>
      <c r="C6" s="12">
        <v>250</v>
      </c>
      <c r="D6" s="12">
        <v>182.06041516819525</v>
      </c>
      <c r="E6" s="12">
        <v>93.578792879989024</v>
      </c>
      <c r="Q6" t="s">
        <v>58</v>
      </c>
    </row>
    <row r="7" spans="1:17" x14ac:dyDescent="0.2">
      <c r="A7" t="s">
        <v>7</v>
      </c>
      <c r="B7" s="12">
        <v>181.69531838554096</v>
      </c>
      <c r="C7" s="12">
        <v>199.57144593291926</v>
      </c>
      <c r="D7" s="12">
        <v>201.02694582036898</v>
      </c>
      <c r="E7" s="12">
        <v>100.73313670382288</v>
      </c>
    </row>
    <row r="8" spans="1:17" x14ac:dyDescent="0.2">
      <c r="A8" t="s">
        <v>8</v>
      </c>
      <c r="B8" s="12">
        <v>190.17361487275559</v>
      </c>
      <c r="C8" s="12">
        <v>218.18382570177369</v>
      </c>
      <c r="D8" s="12">
        <v>201.3661737879882</v>
      </c>
      <c r="E8" s="12">
        <v>116.91618310622144</v>
      </c>
      <c r="K8" t="s">
        <v>33</v>
      </c>
      <c r="L8" s="1" t="s">
        <v>34</v>
      </c>
    </row>
    <row r="9" spans="1:17" x14ac:dyDescent="0.2">
      <c r="A9" t="s">
        <v>9</v>
      </c>
      <c r="B9" s="12">
        <v>110</v>
      </c>
      <c r="C9" s="12">
        <v>215.64364362050483</v>
      </c>
      <c r="D9" s="12">
        <v>215.05724342098449</v>
      </c>
      <c r="E9" s="12">
        <v>133.72863128044401</v>
      </c>
    </row>
    <row r="10" spans="1:17" x14ac:dyDescent="0.2">
      <c r="A10" t="s">
        <v>10</v>
      </c>
      <c r="B10" s="12">
        <v>212.34322496652092</v>
      </c>
      <c r="C10" s="12">
        <v>310</v>
      </c>
      <c r="D10" s="12">
        <v>370</v>
      </c>
      <c r="E10" s="12">
        <v>151.03713446014632</v>
      </c>
      <c r="K10" t="s">
        <v>35</v>
      </c>
      <c r="L10" s="1" t="s">
        <v>36</v>
      </c>
    </row>
    <row r="11" spans="1:17" x14ac:dyDescent="0.2">
      <c r="A11" t="s">
        <v>11</v>
      </c>
      <c r="B11" s="12">
        <v>240.07789210544479</v>
      </c>
      <c r="C11" s="12">
        <v>256.1422788782541</v>
      </c>
      <c r="D11" s="12">
        <v>257.83804761778401</v>
      </c>
      <c r="E11" s="12">
        <v>190</v>
      </c>
    </row>
    <row r="12" spans="1:17" x14ac:dyDescent="0.2">
      <c r="A12" t="s">
        <v>12</v>
      </c>
      <c r="B12" s="12">
        <v>400</v>
      </c>
      <c r="C12" s="12">
        <v>295.38608845421402</v>
      </c>
      <c r="D12" s="12">
        <v>299.26041592118361</v>
      </c>
      <c r="E12" s="12">
        <v>290</v>
      </c>
    </row>
    <row r="13" spans="1:17" x14ac:dyDescent="0.2">
      <c r="A13" t="s">
        <v>13</v>
      </c>
      <c r="B13" s="12">
        <v>316.31356432387776</v>
      </c>
      <c r="C13" s="12">
        <v>340.18034523042326</v>
      </c>
      <c r="D13" s="12">
        <v>342.2938104402308</v>
      </c>
      <c r="E13" s="12">
        <v>350</v>
      </c>
    </row>
    <row r="15" spans="1:17" x14ac:dyDescent="0.2">
      <c r="A15" t="s">
        <v>30</v>
      </c>
      <c r="I15" t="s">
        <v>16</v>
      </c>
      <c r="J15" t="s">
        <v>26</v>
      </c>
      <c r="K15" t="s">
        <v>15</v>
      </c>
      <c r="L15" s="1" t="s">
        <v>27</v>
      </c>
      <c r="M15" t="s">
        <v>41</v>
      </c>
    </row>
    <row r="16" spans="1:17" x14ac:dyDescent="0.2">
      <c r="B16" t="s">
        <v>0</v>
      </c>
      <c r="C16" t="s">
        <v>1</v>
      </c>
      <c r="D16" t="s">
        <v>2</v>
      </c>
      <c r="E16" t="s">
        <v>3</v>
      </c>
    </row>
    <row r="17" spans="1:9" x14ac:dyDescent="0.2">
      <c r="A17" t="s">
        <v>4</v>
      </c>
      <c r="B17" s="9">
        <f>B4/B3-1</f>
        <v>0.15485593607104509</v>
      </c>
      <c r="C17" s="9">
        <f t="shared" ref="C17:E17" si="0">C4/C3-1</f>
        <v>0.13791063916683921</v>
      </c>
      <c r="D17" s="9">
        <f t="shared" si="0"/>
        <v>0.6540511363056154</v>
      </c>
      <c r="E17" s="9">
        <f t="shared" si="0"/>
        <v>-1.3774972275623854E-2</v>
      </c>
    </row>
    <row r="18" spans="1:9" x14ac:dyDescent="0.2">
      <c r="A18" t="s">
        <v>5</v>
      </c>
      <c r="B18" s="9">
        <f t="shared" ref="B18:E18" si="1">B5/B4-1</f>
        <v>-0.44518151248235804</v>
      </c>
      <c r="C18" s="9">
        <f t="shared" si="1"/>
        <v>3.310667349466323E-2</v>
      </c>
      <c r="D18" s="9">
        <f t="shared" si="1"/>
        <v>-0.20088677329793403</v>
      </c>
      <c r="E18" s="9">
        <f t="shared" si="1"/>
        <v>4.6662162583762656E-2</v>
      </c>
    </row>
    <row r="19" spans="1:9" x14ac:dyDescent="0.2">
      <c r="A19" t="s">
        <v>6</v>
      </c>
      <c r="B19" s="9">
        <f t="shared" ref="B19:E19" si="2">B6/B5-1</f>
        <v>0.84233124568726736</v>
      </c>
      <c r="C19" s="9">
        <f t="shared" si="2"/>
        <v>0.30486712874222266</v>
      </c>
      <c r="D19" s="9">
        <f t="shared" si="2"/>
        <v>-9.4432227868320728E-3</v>
      </c>
      <c r="E19" s="9">
        <f t="shared" si="2"/>
        <v>-1.1642394082597707E-2</v>
      </c>
      <c r="I19" t="s">
        <v>55</v>
      </c>
    </row>
    <row r="20" spans="1:9" x14ac:dyDescent="0.2">
      <c r="A20" t="s">
        <v>7</v>
      </c>
      <c r="B20" s="9">
        <f t="shared" ref="B20:E20" si="3">B7/B6-1</f>
        <v>-1.3774972275623965E-2</v>
      </c>
      <c r="C20" s="9">
        <f t="shared" si="3"/>
        <v>-0.20171421626832298</v>
      </c>
      <c r="D20" s="9">
        <f t="shared" si="3"/>
        <v>0.10417712512987309</v>
      </c>
      <c r="E20" s="9">
        <f t="shared" si="3"/>
        <v>7.6452619270361843E-2</v>
      </c>
    </row>
    <row r="21" spans="1:9" x14ac:dyDescent="0.2">
      <c r="A21" t="s">
        <v>8</v>
      </c>
      <c r="B21" s="9">
        <f t="shared" ref="B21:E21" si="4">B8/B7-1</f>
        <v>4.6662162583762656E-2</v>
      </c>
      <c r="C21" s="9">
        <f t="shared" si="4"/>
        <v>9.3261737328447669E-2</v>
      </c>
      <c r="D21" s="9">
        <f t="shared" si="4"/>
        <v>1.6874751105373509E-3</v>
      </c>
      <c r="E21" s="9">
        <f t="shared" si="4"/>
        <v>0.16065266040488946</v>
      </c>
    </row>
    <row r="22" spans="1:9" x14ac:dyDescent="0.2">
      <c r="A22" t="s">
        <v>9</v>
      </c>
      <c r="B22" s="9">
        <f t="shared" ref="B22:E22" si="5">B9/B8-1</f>
        <v>-0.42158116900916798</v>
      </c>
      <c r="C22" s="9">
        <f t="shared" si="5"/>
        <v>-1.1642394082597707E-2</v>
      </c>
      <c r="D22" s="9">
        <f t="shared" si="5"/>
        <v>6.7990911161728507E-2</v>
      </c>
      <c r="E22" s="9">
        <f t="shared" si="5"/>
        <v>0.14379915361201978</v>
      </c>
    </row>
    <row r="23" spans="1:9" x14ac:dyDescent="0.2">
      <c r="A23" t="s">
        <v>10</v>
      </c>
      <c r="B23" s="9">
        <f t="shared" ref="B23:E23" si="6">B10/B9-1</f>
        <v>0.93039295424109936</v>
      </c>
      <c r="C23" s="9">
        <f t="shared" si="6"/>
        <v>0.43755686370030866</v>
      </c>
      <c r="D23" s="9">
        <f t="shared" si="6"/>
        <v>0.72047215947852505</v>
      </c>
      <c r="E23" s="9">
        <f t="shared" si="6"/>
        <v>0.12943004810543846</v>
      </c>
    </row>
    <row r="24" spans="1:9" x14ac:dyDescent="0.2">
      <c r="A24" t="s">
        <v>11</v>
      </c>
      <c r="B24" s="9">
        <f t="shared" ref="B24:E24" si="7">B11/B10-1</f>
        <v>0.1306124419241379</v>
      </c>
      <c r="C24" s="9">
        <f t="shared" si="7"/>
        <v>-0.17373458426369648</v>
      </c>
      <c r="D24" s="9">
        <f t="shared" si="7"/>
        <v>-0.30314041184382701</v>
      </c>
      <c r="E24" s="9">
        <f t="shared" si="7"/>
        <v>0.25796878151269942</v>
      </c>
    </row>
    <row r="25" spans="1:9" x14ac:dyDescent="0.2">
      <c r="A25" t="s">
        <v>12</v>
      </c>
      <c r="B25" s="9">
        <f t="shared" ref="B25:E25" si="8">B12/B11-1</f>
        <v>0.66612592476576604</v>
      </c>
      <c r="C25" s="9">
        <f t="shared" si="8"/>
        <v>0.15321098003743749</v>
      </c>
      <c r="D25" s="9">
        <f t="shared" si="8"/>
        <v>0.16065266040488946</v>
      </c>
      <c r="E25" s="9">
        <f t="shared" si="8"/>
        <v>0.52631578947368429</v>
      </c>
    </row>
    <row r="26" spans="1:9" x14ac:dyDescent="0.2">
      <c r="A26" t="s">
        <v>13</v>
      </c>
      <c r="B26" s="9">
        <f t="shared" ref="B26:E26" si="9">B13/B12-1</f>
        <v>-0.20921608919030565</v>
      </c>
      <c r="C26" s="9">
        <f t="shared" si="9"/>
        <v>0.15164646720711272</v>
      </c>
      <c r="D26" s="9">
        <f t="shared" si="9"/>
        <v>0.14379915361201978</v>
      </c>
      <c r="E26" s="9">
        <f t="shared" si="9"/>
        <v>0.2068965517241379</v>
      </c>
    </row>
    <row r="28" spans="1:9" x14ac:dyDescent="0.2">
      <c r="A28" t="s">
        <v>31</v>
      </c>
      <c r="B28" s="9">
        <f>AVERAGE(B17:B26)</f>
        <v>0.16812269223156226</v>
      </c>
      <c r="C28" s="9">
        <f t="shared" ref="C28:E28" si="10">AVERAGE(C17:C26)</f>
        <v>9.2446929506241449E-2</v>
      </c>
      <c r="D28" s="9">
        <f t="shared" si="10"/>
        <v>0.13393602132745955</v>
      </c>
      <c r="E28" s="9">
        <f t="shared" si="10"/>
        <v>0.15227604003287723</v>
      </c>
    </row>
    <row r="29" spans="1:9" x14ac:dyDescent="0.2">
      <c r="A29" t="s">
        <v>32</v>
      </c>
      <c r="B29">
        <f>STDEV(B17:B26)</f>
        <v>0.49433682166346427</v>
      </c>
      <c r="C29">
        <f t="shared" ref="C29:E29" si="11">STDEV(C17:C26)</f>
        <v>0.1958533768059651</v>
      </c>
      <c r="D29">
        <f t="shared" si="11"/>
        <v>0.32690113722643011</v>
      </c>
      <c r="E29">
        <f t="shared" si="11"/>
        <v>0.15848930169207995</v>
      </c>
    </row>
    <row r="31" spans="1:9" x14ac:dyDescent="0.2">
      <c r="A31" t="s">
        <v>37</v>
      </c>
    </row>
    <row r="32" spans="1:9" x14ac:dyDescent="0.2">
      <c r="A32" t="s">
        <v>18</v>
      </c>
      <c r="B32" s="10">
        <v>0</v>
      </c>
      <c r="E32" t="s">
        <v>52</v>
      </c>
      <c r="F32">
        <f>SUM(B32:B35)</f>
        <v>1</v>
      </c>
    </row>
    <row r="33" spans="1:5" x14ac:dyDescent="0.2">
      <c r="A33" t="s">
        <v>19</v>
      </c>
      <c r="B33" s="10">
        <v>0.21280315538452255</v>
      </c>
    </row>
    <row r="34" spans="1:5" x14ac:dyDescent="0.2">
      <c r="A34" t="s">
        <v>38</v>
      </c>
      <c r="B34" s="10">
        <v>0.10740172756682495</v>
      </c>
    </row>
    <row r="35" spans="1:5" x14ac:dyDescent="0.2">
      <c r="A35" t="s">
        <v>39</v>
      </c>
      <c r="B35" s="10">
        <v>0.67979511704865248</v>
      </c>
    </row>
    <row r="37" spans="1:5" x14ac:dyDescent="0.2">
      <c r="A37" t="s">
        <v>40</v>
      </c>
      <c r="B37">
        <f t="array" ref="B37">MMULT(B28:E28,B32:B35)</f>
        <v>0.13757446683639002</v>
      </c>
    </row>
    <row r="38" spans="1:5" x14ac:dyDescent="0.2">
      <c r="A38" t="s">
        <v>51</v>
      </c>
      <c r="B38">
        <f t="array" ref="B38">MMULT(TRANSPOSE(B32:B35),(MMULT(B48:E51,B32:B35)))</f>
        <v>1.4400239007193234E-2</v>
      </c>
    </row>
    <row r="39" spans="1:5" x14ac:dyDescent="0.2">
      <c r="A39" t="s">
        <v>42</v>
      </c>
      <c r="B39">
        <f>B38^(1/2)</f>
        <v>0.12000099585917291</v>
      </c>
    </row>
    <row r="41" spans="1:5" x14ac:dyDescent="0.2">
      <c r="A41" t="s">
        <v>43</v>
      </c>
      <c r="B41" t="s">
        <v>0</v>
      </c>
      <c r="C41" t="s">
        <v>1</v>
      </c>
      <c r="D41" t="s">
        <v>2</v>
      </c>
      <c r="E41" t="s">
        <v>3</v>
      </c>
    </row>
    <row r="42" spans="1:5" x14ac:dyDescent="0.2">
      <c r="A42" t="s">
        <v>0</v>
      </c>
      <c r="B42">
        <f t="shared" ref="B42:D42" si="12">CORREL($B$17:$B$26,B$17:B$26)</f>
        <v>1</v>
      </c>
      <c r="C42">
        <f t="shared" si="12"/>
        <v>0.65962581037665613</v>
      </c>
      <c r="D42">
        <f t="shared" si="12"/>
        <v>0.43676060098144515</v>
      </c>
      <c r="E42">
        <f>CORREL($B$17:$B$26,E$17:E$26)</f>
        <v>0.16808095598500414</v>
      </c>
    </row>
    <row r="43" spans="1:5" x14ac:dyDescent="0.2">
      <c r="A43" t="s">
        <v>1</v>
      </c>
      <c r="B43">
        <f>CORREL($C$17:$C$26,B$17:B$26)</f>
        <v>0.65962581037665613</v>
      </c>
      <c r="C43">
        <f t="shared" ref="C43:E43" si="13">CORREL($C$17:$C$26,C$17:C$26)</f>
        <v>1.0000000000000002</v>
      </c>
      <c r="D43">
        <f t="shared" si="13"/>
        <v>0.60660093447027508</v>
      </c>
      <c r="E43">
        <f t="shared" si="13"/>
        <v>-8.2201837684854853E-2</v>
      </c>
    </row>
    <row r="44" spans="1:5" x14ac:dyDescent="0.2">
      <c r="A44" t="s">
        <v>2</v>
      </c>
      <c r="B44">
        <f>CORREL($D$17:$D$26,B$17:B$26)</f>
        <v>0.43676060098144515</v>
      </c>
      <c r="C44">
        <f t="shared" ref="C44:E44" si="14">CORREL($D$17:$D$26,C$17:C$26)</f>
        <v>0.60660093447027508</v>
      </c>
      <c r="D44">
        <f t="shared" si="14"/>
        <v>1</v>
      </c>
      <c r="E44">
        <f t="shared" si="14"/>
        <v>-0.16053761151114915</v>
      </c>
    </row>
    <row r="45" spans="1:5" x14ac:dyDescent="0.2">
      <c r="A45" t="s">
        <v>3</v>
      </c>
      <c r="B45">
        <f>CORREL($E$17:$E$26,B$17:B$26)</f>
        <v>0.16808095598500414</v>
      </c>
      <c r="C45">
        <f t="shared" ref="C45:E45" si="15">CORREL($E$17:$E$26,C$17:C$26)</f>
        <v>-8.2201837684854853E-2</v>
      </c>
      <c r="D45">
        <f t="shared" si="15"/>
        <v>-0.16053761151114915</v>
      </c>
      <c r="E45">
        <f t="shared" si="15"/>
        <v>0.99999999999999989</v>
      </c>
    </row>
    <row r="47" spans="1:5" x14ac:dyDescent="0.2">
      <c r="A47" t="s">
        <v>44</v>
      </c>
      <c r="B47" t="s">
        <v>0</v>
      </c>
      <c r="C47" t="s">
        <v>1</v>
      </c>
      <c r="D47" t="s">
        <v>2</v>
      </c>
      <c r="E47" t="s">
        <v>3</v>
      </c>
    </row>
    <row r="48" spans="1:5" x14ac:dyDescent="0.2">
      <c r="A48" t="s">
        <v>0</v>
      </c>
      <c r="B48">
        <f>B42*$B29*B29</f>
        <v>0.24436889325233568</v>
      </c>
      <c r="C48">
        <f t="shared" ref="C48:E48" si="16">C42*$B29*C29</f>
        <v>6.3863345512274683E-2</v>
      </c>
      <c r="D48">
        <f t="shared" si="16"/>
        <v>7.0580193922897924E-2</v>
      </c>
      <c r="E48">
        <f t="shared" si="16"/>
        <v>1.3168655074372726E-2</v>
      </c>
    </row>
    <row r="49" spans="1:5" x14ac:dyDescent="0.2">
      <c r="A49" t="s">
        <v>1</v>
      </c>
      <c r="B49">
        <f>B43*$C$29*B$29</f>
        <v>6.3863345512274683E-2</v>
      </c>
      <c r="C49">
        <f t="shared" ref="C49:E49" si="17">C43*$C$29*C$29</f>
        <v>3.835854520629936E-2</v>
      </c>
      <c r="D49">
        <f t="shared" si="17"/>
        <v>3.8837437758284632E-2</v>
      </c>
      <c r="E49">
        <f t="shared" si="17"/>
        <v>-2.5515996997137014E-3</v>
      </c>
    </row>
    <row r="50" spans="1:5" x14ac:dyDescent="0.2">
      <c r="A50" t="s">
        <v>2</v>
      </c>
      <c r="B50">
        <f>B44*$D$29*B$29</f>
        <v>7.0580193922897938E-2</v>
      </c>
      <c r="C50">
        <f t="shared" ref="C50:E50" si="18">C44*$D$29*C$29</f>
        <v>3.8837437758284632E-2</v>
      </c>
      <c r="D50">
        <f t="shared" si="18"/>
        <v>0.10686435351993329</v>
      </c>
      <c r="E50">
        <f t="shared" si="18"/>
        <v>-8.3175071052146929E-3</v>
      </c>
    </row>
    <row r="51" spans="1:5" x14ac:dyDescent="0.2">
      <c r="A51" t="s">
        <v>3</v>
      </c>
      <c r="B51">
        <f>B45*$E$29*B$29</f>
        <v>1.3168655074372728E-2</v>
      </c>
      <c r="C51">
        <f t="shared" ref="C51:E51" si="19">C45*$E$29*C$29</f>
        <v>-2.5515996997137018E-3</v>
      </c>
      <c r="D51">
        <f t="shared" si="19"/>
        <v>-8.3175071052146929E-3</v>
      </c>
      <c r="E51">
        <f t="shared" si="19"/>
        <v>2.5118858750843132E-2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5.33203125" customWidth="1"/>
    <col min="2" max="2" width="5.83203125" customWidth="1"/>
    <col min="3" max="3" width="1.83203125" customWidth="1"/>
    <col min="6" max="6" width="2" bestFit="1" customWidth="1"/>
    <col min="8" max="8" width="2.1640625" customWidth="1"/>
    <col min="9" max="9" width="20.1640625" customWidth="1"/>
    <col min="10" max="10" width="21" customWidth="1"/>
    <col min="11" max="11" width="2" customWidth="1"/>
    <col min="13" max="13" width="1.83203125" customWidth="1"/>
    <col min="14" max="14" width="56" customWidth="1"/>
  </cols>
  <sheetData>
    <row r="1" spans="1:14" x14ac:dyDescent="0.2">
      <c r="A1" s="3" t="s">
        <v>18</v>
      </c>
      <c r="B1" s="3" t="s">
        <v>19</v>
      </c>
      <c r="C1" t="s">
        <v>26</v>
      </c>
      <c r="D1" s="4" t="s">
        <v>20</v>
      </c>
      <c r="E1" s="4" t="s">
        <v>22</v>
      </c>
      <c r="F1" t="s">
        <v>26</v>
      </c>
      <c r="G1" s="5" t="s">
        <v>18</v>
      </c>
      <c r="H1" s="1" t="s">
        <v>27</v>
      </c>
      <c r="I1" s="6" t="s">
        <v>23</v>
      </c>
      <c r="J1" s="6" t="s">
        <v>24</v>
      </c>
      <c r="K1" t="s">
        <v>26</v>
      </c>
      <c r="L1" s="5" t="s">
        <v>18</v>
      </c>
      <c r="M1" s="1" t="s">
        <v>27</v>
      </c>
      <c r="N1" s="7" t="s">
        <v>25</v>
      </c>
    </row>
    <row r="2" spans="1:14" x14ac:dyDescent="0.2">
      <c r="D2" s="4" t="s">
        <v>22</v>
      </c>
      <c r="E2" s="4" t="s">
        <v>21</v>
      </c>
      <c r="G2" s="5" t="s">
        <v>19</v>
      </c>
      <c r="L2" s="5" t="s">
        <v>19</v>
      </c>
    </row>
    <row r="4" spans="1:14" x14ac:dyDescent="0.2">
      <c r="A4" t="s">
        <v>45</v>
      </c>
      <c r="D4" t="s">
        <v>46</v>
      </c>
      <c r="G4" t="s">
        <v>47</v>
      </c>
      <c r="I4" t="s">
        <v>45</v>
      </c>
      <c r="L4" t="s">
        <v>47</v>
      </c>
      <c r="N4" t="s">
        <v>41</v>
      </c>
    </row>
    <row r="7" spans="1:14" x14ac:dyDescent="0.2">
      <c r="A7" t="s">
        <v>48</v>
      </c>
      <c r="D7" t="s">
        <v>49</v>
      </c>
      <c r="G7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Concept</vt:lpstr>
      <vt:lpstr>Optimisation</vt:lpstr>
      <vt:lpstr>Illustration of 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2015-06-05T18:17:20Z</dcterms:created>
  <dcterms:modified xsi:type="dcterms:W3CDTF">2021-07-07T07:48:49Z</dcterms:modified>
</cp:coreProperties>
</file>