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vichabbra/Desktop/Portfolio Analysis/"/>
    </mc:Choice>
  </mc:AlternateContent>
  <xr:revisionPtr revIDLastSave="0" documentId="13_ncr:1_{5F789DA8-BCF4-E34A-898D-82328A299CBC}" xr6:coauthVersionLast="47" xr6:coauthVersionMax="47" xr10:uidLastSave="{00000000-0000-0000-0000-000000000000}"/>
  <bookViews>
    <workbookView xWindow="0" yWindow="0" windowWidth="28800" windowHeight="18000" activeTab="1" xr2:uid="{10D0D124-7403-E249-9F16-7D19AFDDDEFB}"/>
  </bookViews>
  <sheets>
    <sheet name="BASICS" sheetId="1" r:id="rId1"/>
    <sheet name="10 YR DATA" sheetId="2" r:id="rId2"/>
    <sheet name="MATRIX FORMULA EXPLAINATION" sheetId="3" r:id="rId3"/>
  </sheets>
  <definedNames>
    <definedName name="_xlchart.v1.0" hidden="1">BASICS!$D$3:$D$4</definedName>
    <definedName name="_xlchart.v1.1" hidden="1">BASICS!$D$5:$D$15</definedName>
    <definedName name="_xlchart.v1.2" hidden="1">BASICS!$E$3:$E$4</definedName>
    <definedName name="_xlchart.v1.3" hidden="1">BASICS!$E$5:$E$15</definedName>
    <definedName name="_xlchart.v2.4" hidden="1">BASICS!$D$3:$D$4</definedName>
    <definedName name="_xlchart.v2.5" hidden="1">BASICS!$D$5:$D$15</definedName>
    <definedName name="_xlchart.v2.6" hidden="1">BASICS!$E$3:$E$4</definedName>
    <definedName name="_xlchart.v2.7" hidden="1">BASICS!$E$5:$E$15</definedName>
    <definedName name="solver_adj" localSheetId="1" hidden="1">'10 YR DATA'!$I$2:$I$5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'10 YR DATA'!$I$10</definedName>
    <definedName name="solver_lhs2" localSheetId="1" hidden="1">'10 YR DATA'!$I$6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'10 YR DATA'!$I$9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2</definedName>
    <definedName name="solver_rhs1" localSheetId="1" hidden="1">0.07</definedName>
    <definedName name="solver_rhs2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10" i="2" a="1"/>
  <c r="I10" i="2" s="1"/>
  <c r="I9" i="2" a="1"/>
  <c r="I9" i="2" s="1"/>
  <c r="C51" i="2"/>
  <c r="D51" i="2"/>
  <c r="E51" i="2"/>
  <c r="B51" i="2"/>
  <c r="C50" i="2"/>
  <c r="D50" i="2"/>
  <c r="E50" i="2"/>
  <c r="B50" i="2"/>
  <c r="E49" i="2"/>
  <c r="D49" i="2"/>
  <c r="C49" i="2"/>
  <c r="B49" i="2"/>
  <c r="B48" i="2"/>
  <c r="C48" i="2"/>
  <c r="D48" i="2"/>
  <c r="E48" i="2"/>
  <c r="C43" i="2"/>
  <c r="D43" i="2"/>
  <c r="E43" i="2"/>
  <c r="B43" i="2"/>
  <c r="C42" i="2"/>
  <c r="D42" i="2"/>
  <c r="E42" i="2"/>
  <c r="B42" i="2"/>
  <c r="C41" i="2"/>
  <c r="D41" i="2"/>
  <c r="E41" i="2"/>
  <c r="B41" i="2"/>
  <c r="D40" i="2"/>
  <c r="C40" i="2"/>
  <c r="B40" i="2"/>
  <c r="E40" i="2"/>
  <c r="C34" i="2"/>
  <c r="B33" i="2"/>
  <c r="E23" i="2"/>
  <c r="E24" i="2"/>
  <c r="E25" i="2"/>
  <c r="E26" i="2"/>
  <c r="E27" i="2"/>
  <c r="E28" i="2"/>
  <c r="E29" i="2"/>
  <c r="E33" i="2" s="1"/>
  <c r="E30" i="2"/>
  <c r="E31" i="2"/>
  <c r="D24" i="2"/>
  <c r="D25" i="2"/>
  <c r="D26" i="2"/>
  <c r="D27" i="2"/>
  <c r="D28" i="2"/>
  <c r="D29" i="2"/>
  <c r="D34" i="2" s="1"/>
  <c r="D30" i="2"/>
  <c r="D31" i="2"/>
  <c r="C24" i="2"/>
  <c r="C25" i="2"/>
  <c r="C26" i="2"/>
  <c r="C27" i="2"/>
  <c r="C28" i="2"/>
  <c r="C29" i="2"/>
  <c r="C30" i="2"/>
  <c r="C31" i="2"/>
  <c r="C23" i="2"/>
  <c r="D23" i="2"/>
  <c r="C22" i="2"/>
  <c r="D22" i="2"/>
  <c r="E22" i="2"/>
  <c r="B25" i="2"/>
  <c r="B23" i="2"/>
  <c r="B24" i="2"/>
  <c r="B26" i="2"/>
  <c r="B27" i="2"/>
  <c r="B28" i="2"/>
  <c r="B29" i="2"/>
  <c r="B30" i="2"/>
  <c r="B31" i="2"/>
  <c r="B22" i="2"/>
  <c r="E6" i="1"/>
  <c r="E7" i="1"/>
  <c r="E8" i="1"/>
  <c r="E9" i="1"/>
  <c r="E10" i="1"/>
  <c r="E11" i="1"/>
  <c r="E12" i="1"/>
  <c r="E13" i="1"/>
  <c r="E14" i="1"/>
  <c r="E15" i="1"/>
  <c r="E5" i="1"/>
  <c r="D5" i="1"/>
  <c r="I2" i="1"/>
  <c r="E34" i="2" l="1"/>
  <c r="B34" i="2"/>
  <c r="D33" i="2"/>
  <c r="C33" i="2"/>
  <c r="D6" i="1" l="1"/>
  <c r="D7" i="1"/>
  <c r="D8" i="1"/>
  <c r="D9" i="1"/>
  <c r="D10" i="1"/>
  <c r="D11" i="1"/>
  <c r="D12" i="1"/>
  <c r="D13" i="1"/>
  <c r="D14" i="1"/>
  <c r="D15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<sst xmlns="http://schemas.openxmlformats.org/spreadsheetml/2006/main" count="106" uniqueCount="62">
  <si>
    <t xml:space="preserve">Portfolio no </t>
  </si>
  <si>
    <t>Wa</t>
  </si>
  <si>
    <t>Wb</t>
  </si>
  <si>
    <t xml:space="preserve">Risk </t>
  </si>
  <si>
    <t xml:space="preserve">Return </t>
  </si>
  <si>
    <t>Column1</t>
  </si>
  <si>
    <t>Portfolio 1</t>
  </si>
  <si>
    <t>Portfollio2</t>
  </si>
  <si>
    <t xml:space="preserve">expected return </t>
  </si>
  <si>
    <t xml:space="preserve">expected risk </t>
  </si>
  <si>
    <t>wa^2*var(a) + wb^2 var(b) + 2wa.wb.cov(a,b)</t>
  </si>
  <si>
    <r>
      <rPr>
        <b/>
        <sz val="12"/>
        <color theme="1"/>
        <rFont val="Calibri"/>
        <family val="2"/>
        <scheme val="minor"/>
      </rPr>
      <t>Expected return</t>
    </r>
    <r>
      <rPr>
        <sz val="12"/>
        <color theme="1"/>
        <rFont val="Calibri"/>
        <family val="2"/>
        <scheme val="minor"/>
      </rPr>
      <t xml:space="preserve">= sum product of the weightages and returns </t>
    </r>
  </si>
  <si>
    <r>
      <rPr>
        <b/>
        <sz val="12"/>
        <color theme="1"/>
        <rFont val="Calibri"/>
        <family val="2"/>
        <scheme val="minor"/>
      </rPr>
      <t>expected risk</t>
    </r>
    <r>
      <rPr>
        <sz val="12"/>
        <color theme="1"/>
        <rFont val="Calibri"/>
        <family val="2"/>
        <scheme val="minor"/>
      </rPr>
      <t xml:space="preserve">= sigma^2wa + </t>
    </r>
  </si>
  <si>
    <r>
      <rPr>
        <b/>
        <sz val="12"/>
        <color theme="1"/>
        <rFont val="Calibri"/>
        <family val="2"/>
        <scheme val="minor"/>
      </rPr>
      <t>cov(a,b)</t>
    </r>
    <r>
      <rPr>
        <sz val="12"/>
        <color theme="1"/>
        <rFont val="Calibri"/>
        <family val="2"/>
        <scheme val="minor"/>
      </rPr>
      <t>=sa*sb*correl</t>
    </r>
  </si>
  <si>
    <t>sa</t>
  </si>
  <si>
    <t>sb</t>
  </si>
  <si>
    <t>Correl coeff</t>
  </si>
  <si>
    <t>Cov(a,b)</t>
  </si>
  <si>
    <t>A</t>
  </si>
  <si>
    <t>B</t>
  </si>
  <si>
    <t>C</t>
  </si>
  <si>
    <t>D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</si>
  <si>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</si>
  <si>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</si>
  <si>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</si>
  <si>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</si>
  <si>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</si>
  <si>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</si>
  <si>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</si>
  <si>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</si>
  <si>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</si>
  <si>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</si>
  <si>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</si>
  <si>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 xml:space="preserve">HISTORICAL DATA </t>
  </si>
  <si>
    <t xml:space="preserve">RETURNS </t>
  </si>
  <si>
    <t xml:space="preserve"> </t>
  </si>
  <si>
    <t>AVG RETURNS</t>
  </si>
  <si>
    <t>STD_DEV</t>
  </si>
  <si>
    <t>Cor(X,Y)</t>
  </si>
  <si>
    <t>Cov(X,Y)</t>
  </si>
  <si>
    <t>wa</t>
  </si>
  <si>
    <t>wb</t>
  </si>
  <si>
    <t>x</t>
  </si>
  <si>
    <t>var a</t>
  </si>
  <si>
    <t>covar ab</t>
  </si>
  <si>
    <t>=</t>
  </si>
  <si>
    <t>wa vara + wb covar ab</t>
  </si>
  <si>
    <t>wa covar ab + wb varb</t>
  </si>
  <si>
    <t>wa^2. var a + wb.wa covar ab + wa.wb covar ab + wb^2. var b</t>
  </si>
  <si>
    <t>var b</t>
  </si>
  <si>
    <t>1*2</t>
  </si>
  <si>
    <t>2*2</t>
  </si>
  <si>
    <t>2*1</t>
  </si>
  <si>
    <t>1*1</t>
  </si>
  <si>
    <t>Transpose of weightage</t>
  </si>
  <si>
    <t>Cov Matrix</t>
  </si>
  <si>
    <t>weightage matrix</t>
  </si>
  <si>
    <t>wc</t>
  </si>
  <si>
    <t>wd</t>
  </si>
  <si>
    <t>E avg return</t>
  </si>
  <si>
    <t xml:space="preserve">E risk 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</si>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</sst>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ont="1"/>
    <xf numFmtId="9" fontId="0" fillId="3" borderId="1" xfId="0" applyNumberFormat="1" applyFont="1" applyFill="1" applyBorder="1"/>
    <xf numFmtId="9" fontId="0" fillId="3" borderId="2" xfId="0" applyNumberFormat="1" applyFont="1" applyFill="1" applyBorder="1"/>
    <xf numFmtId="0" fontId="1" fillId="4" borderId="0" xfId="0" applyFont="1" applyFill="1"/>
    <xf numFmtId="0" fontId="0" fillId="4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0" xfId="0" applyFont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1" fontId="0" fillId="0" borderId="0" xfId="0" applyNumberFormat="1" applyFont="1" applyAlignment="1">
      <alignment horizontal="right" vertical="center"/>
    </xf>
    <xf numFmtId="2" fontId="0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2" fontId="1" fillId="5" borderId="0" xfId="0" applyNumberFormat="1" applyFont="1" applyFill="1"/>
    <xf numFmtId="0" fontId="0" fillId="6" borderId="0" xfId="0" applyFill="1"/>
    <xf numFmtId="0" fontId="0" fillId="0" borderId="0" xfId="0" quotePrefix="1"/>
    <xf numFmtId="0" fontId="0" fillId="7" borderId="0" xfId="0" applyFill="1"/>
    <xf numFmtId="0" fontId="0" fillId="8" borderId="0" xfId="0" applyFill="1"/>
    <xf numFmtId="0" fontId="1" fillId="5" borderId="0" xfId="0" applyFont="1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BASICS!$E$3:$E$4</c:f>
              <c:strCache>
                <c:ptCount val="2"/>
                <c:pt idx="1">
                  <c:v>expected risk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BASICS!$D$5:$D$15</c:f>
              <c:numCache>
                <c:formatCode>General</c:formatCode>
                <c:ptCount val="11"/>
                <c:pt idx="0">
                  <c:v>0.2</c:v>
                </c:pt>
                <c:pt idx="1">
                  <c:v>0.19000000000000003</c:v>
                </c:pt>
                <c:pt idx="2">
                  <c:v>0.18000000000000005</c:v>
                </c:pt>
                <c:pt idx="3">
                  <c:v>0.16999999999999998</c:v>
                </c:pt>
                <c:pt idx="4">
                  <c:v>0.16</c:v>
                </c:pt>
                <c:pt idx="5">
                  <c:v>0.15000000000000002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0.12000000000000001</c:v>
                </c:pt>
                <c:pt idx="9">
                  <c:v>0.11000000000000001</c:v>
                </c:pt>
                <c:pt idx="10">
                  <c:v>0.1</c:v>
                </c:pt>
              </c:numCache>
            </c:numRef>
          </c:xVal>
          <c:yVal>
            <c:numRef>
              <c:f>BASICS!$E$5:$E$15</c:f>
              <c:numCache>
                <c:formatCode>General</c:formatCode>
                <c:ptCount val="11"/>
                <c:pt idx="0">
                  <c:v>0.25</c:v>
                </c:pt>
                <c:pt idx="1">
                  <c:v>0.21700000000000003</c:v>
                </c:pt>
                <c:pt idx="2">
                  <c:v>0.18400000000000002</c:v>
                </c:pt>
                <c:pt idx="3">
                  <c:v>0.151</c:v>
                </c:pt>
                <c:pt idx="4">
                  <c:v>0.11800000000000001</c:v>
                </c:pt>
                <c:pt idx="5">
                  <c:v>8.5000000000000006E-2</c:v>
                </c:pt>
                <c:pt idx="6">
                  <c:v>5.2000000000000032E-2</c:v>
                </c:pt>
                <c:pt idx="7">
                  <c:v>1.9000000000000006E-2</c:v>
                </c:pt>
                <c:pt idx="8">
                  <c:v>1.4E-2</c:v>
                </c:pt>
                <c:pt idx="9">
                  <c:v>4.7000000000000007E-2</c:v>
                </c:pt>
                <c:pt idx="10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E-E746-B64B-53D852E1D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235071"/>
        <c:axId val="1054236719"/>
      </c:scatterChart>
      <c:valAx>
        <c:axId val="105423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36719"/>
        <c:crosses val="autoZero"/>
        <c:crossBetween val="midCat"/>
      </c:valAx>
      <c:valAx>
        <c:axId val="105423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3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14</xdr:col>
      <xdr:colOff>12700</xdr:colOff>
      <xdr:row>30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8BB201-3290-DE4C-A81F-F28B0ECCA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11</xdr:col>
      <xdr:colOff>414687</xdr:colOff>
      <xdr:row>11</xdr:row>
      <xdr:rowOff>34666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231552-3445-9947-8848-A9591E9DB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143000"/>
          <a:ext cx="3284887" cy="10633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5F1409-4CA8-284E-B636-2B73EF3DD636}" name="Table3" displayName="Table3" ref="P6:R9" totalsRowShown="0" tableBorderDxfId="3">
  <autoFilter ref="P6:R9" xr:uid="{F0AAB997-3BA3-0843-BE1F-CA4343B13F26}"/>
  <tableColumns count="3">
    <tableColumn id="1" xr3:uid="{D5CE8845-FE34-EB41-A100-9C79C2EABCE0}" name="Column1" dataDxfId="0"/>
    <tableColumn id="2" xr3:uid="{B4E0F571-631E-2A4F-82C7-FE32F6EC7642}" name="Portfolio 1" dataDxfId="1"/>
    <tableColumn id="3" xr3:uid="{16F6B37C-B70F-E944-9C41-E598E7D742D4}" name="Portfollio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B84A-7C2D-434E-952E-6A57583DDD47}">
  <dimension ref="A1:R16"/>
  <sheetViews>
    <sheetView workbookViewId="0">
      <selection activeCell="S19" sqref="S19"/>
    </sheetView>
  </sheetViews>
  <sheetFormatPr baseColWidth="10" defaultRowHeight="16" x14ac:dyDescent="0.2"/>
  <cols>
    <col min="4" max="4" width="14.5" bestFit="1" customWidth="1"/>
    <col min="5" max="5" width="12.6640625" bestFit="1" customWidth="1"/>
    <col min="10" max="11" width="12" customWidth="1"/>
  </cols>
  <sheetData>
    <row r="1" spans="1:18" x14ac:dyDescent="0.2">
      <c r="E1" s="2"/>
      <c r="H1" s="5" t="s">
        <v>16</v>
      </c>
      <c r="I1" s="5">
        <v>-1</v>
      </c>
    </row>
    <row r="2" spans="1:18" x14ac:dyDescent="0.2">
      <c r="H2" s="5" t="s">
        <v>17</v>
      </c>
      <c r="I2" s="5">
        <f>Q7*R7*I1</f>
        <v>-0.02</v>
      </c>
    </row>
    <row r="4" spans="1:18" x14ac:dyDescent="0.2">
      <c r="A4" s="5" t="s">
        <v>0</v>
      </c>
      <c r="B4" s="5" t="s">
        <v>1</v>
      </c>
      <c r="C4" s="5" t="s">
        <v>2</v>
      </c>
      <c r="D4" s="5" t="s">
        <v>8</v>
      </c>
      <c r="E4" s="5" t="s">
        <v>9</v>
      </c>
    </row>
    <row r="5" spans="1:18" x14ac:dyDescent="0.2">
      <c r="A5">
        <v>1</v>
      </c>
      <c r="B5">
        <v>0</v>
      </c>
      <c r="C5">
        <f>1-B5</f>
        <v>1</v>
      </c>
      <c r="D5">
        <f>SUMPRODUCT(Q$8:R$8,B5:C5)</f>
        <v>0.2</v>
      </c>
      <c r="E5">
        <f>(B5^2*$Q$7^2+C5^2*$R$7^2+2*B5*C5*$I$2)^0.5</f>
        <v>0.25</v>
      </c>
    </row>
    <row r="6" spans="1:18" x14ac:dyDescent="0.2">
      <c r="A6">
        <v>2</v>
      </c>
      <c r="B6">
        <v>0.1</v>
      </c>
      <c r="C6">
        <f t="shared" ref="C6:C15" si="0">1-B6</f>
        <v>0.9</v>
      </c>
      <c r="D6">
        <f>SUMPRODUCT(Q$8:R$8,B6:C6)</f>
        <v>0.19000000000000003</v>
      </c>
      <c r="E6">
        <f t="shared" ref="E6:E15" si="1">(B6^2*$Q$7^2+C6^2*$R$7^2+2*B6*C6*$I$2)^0.5</f>
        <v>0.21700000000000003</v>
      </c>
      <c r="P6" t="s">
        <v>5</v>
      </c>
      <c r="Q6" t="s">
        <v>6</v>
      </c>
      <c r="R6" t="s">
        <v>7</v>
      </c>
    </row>
    <row r="7" spans="1:18" x14ac:dyDescent="0.2">
      <c r="A7">
        <v>3</v>
      </c>
      <c r="B7">
        <v>0.2</v>
      </c>
      <c r="C7">
        <f t="shared" si="0"/>
        <v>0.8</v>
      </c>
      <c r="D7">
        <f>SUMPRODUCT(Q$8:R$8,B7:C7)</f>
        <v>0.18000000000000005</v>
      </c>
      <c r="E7">
        <f t="shared" si="1"/>
        <v>0.18400000000000002</v>
      </c>
      <c r="N7" t="s">
        <v>14</v>
      </c>
      <c r="O7" t="s">
        <v>15</v>
      </c>
      <c r="P7" s="7" t="s">
        <v>3</v>
      </c>
      <c r="Q7" s="3">
        <v>0.08</v>
      </c>
      <c r="R7" s="3">
        <v>0.25</v>
      </c>
    </row>
    <row r="8" spans="1:18" x14ac:dyDescent="0.2">
      <c r="A8">
        <v>4</v>
      </c>
      <c r="B8">
        <v>0.3</v>
      </c>
      <c r="C8">
        <f t="shared" si="0"/>
        <v>0.7</v>
      </c>
      <c r="D8">
        <f>SUMPRODUCT(Q$8:R$8,B8:C8)</f>
        <v>0.16999999999999998</v>
      </c>
      <c r="E8">
        <f t="shared" si="1"/>
        <v>0.151</v>
      </c>
      <c r="P8" s="8" t="s">
        <v>4</v>
      </c>
      <c r="Q8" s="4">
        <v>0.1</v>
      </c>
      <c r="R8" s="4">
        <v>0.2</v>
      </c>
    </row>
    <row r="9" spans="1:18" x14ac:dyDescent="0.2">
      <c r="A9">
        <v>5</v>
      </c>
      <c r="B9">
        <v>0.4</v>
      </c>
      <c r="C9">
        <f t="shared" si="0"/>
        <v>0.6</v>
      </c>
      <c r="D9">
        <f>SUMPRODUCT(Q$8:R$8,B9:C9)</f>
        <v>0.16</v>
      </c>
      <c r="E9">
        <f t="shared" si="1"/>
        <v>0.11800000000000001</v>
      </c>
      <c r="P9" s="8"/>
      <c r="Q9" s="4"/>
      <c r="R9" s="4"/>
    </row>
    <row r="10" spans="1:18" x14ac:dyDescent="0.2">
      <c r="A10">
        <v>6</v>
      </c>
      <c r="B10">
        <v>0.5</v>
      </c>
      <c r="C10">
        <f t="shared" si="0"/>
        <v>0.5</v>
      </c>
      <c r="D10">
        <f>SUMPRODUCT(Q$8:R$8,B10:C10)</f>
        <v>0.15000000000000002</v>
      </c>
      <c r="E10">
        <f t="shared" si="1"/>
        <v>8.5000000000000006E-2</v>
      </c>
    </row>
    <row r="11" spans="1:18" x14ac:dyDescent="0.2">
      <c r="A11">
        <v>7</v>
      </c>
      <c r="B11">
        <v>0.6</v>
      </c>
      <c r="C11">
        <f t="shared" si="0"/>
        <v>0.4</v>
      </c>
      <c r="D11">
        <f>SUMPRODUCT(Q$8:R$8,B11:C11)</f>
        <v>0.14000000000000001</v>
      </c>
      <c r="E11">
        <f t="shared" si="1"/>
        <v>5.2000000000000032E-2</v>
      </c>
    </row>
    <row r="12" spans="1:18" x14ac:dyDescent="0.2">
      <c r="A12">
        <v>8</v>
      </c>
      <c r="B12">
        <v>0.7</v>
      </c>
      <c r="C12">
        <f t="shared" si="0"/>
        <v>0.30000000000000004</v>
      </c>
      <c r="D12">
        <f>SUMPRODUCT(Q$8:R$8,B12:C12)</f>
        <v>0.13</v>
      </c>
      <c r="E12">
        <f t="shared" si="1"/>
        <v>1.9000000000000006E-2</v>
      </c>
    </row>
    <row r="13" spans="1:18" x14ac:dyDescent="0.2">
      <c r="A13">
        <v>9</v>
      </c>
      <c r="B13">
        <v>0.8</v>
      </c>
      <c r="C13">
        <f t="shared" si="0"/>
        <v>0.19999999999999996</v>
      </c>
      <c r="D13">
        <f>SUMPRODUCT(Q$8:R$8,B13:C13)</f>
        <v>0.12000000000000001</v>
      </c>
      <c r="E13">
        <f t="shared" si="1"/>
        <v>1.4E-2</v>
      </c>
    </row>
    <row r="14" spans="1:18" x14ac:dyDescent="0.2">
      <c r="A14">
        <v>10</v>
      </c>
      <c r="B14">
        <v>0.9</v>
      </c>
      <c r="C14">
        <f t="shared" si="0"/>
        <v>9.9999999999999978E-2</v>
      </c>
      <c r="D14">
        <f>SUMPRODUCT(Q$8:R$8,B14:C14)</f>
        <v>0.11000000000000001</v>
      </c>
      <c r="E14">
        <f t="shared" si="1"/>
        <v>4.7000000000000007E-2</v>
      </c>
      <c r="J14" t="s">
        <v>11</v>
      </c>
    </row>
    <row r="15" spans="1:18" x14ac:dyDescent="0.2">
      <c r="A15">
        <v>11</v>
      </c>
      <c r="B15">
        <v>1</v>
      </c>
      <c r="C15">
        <f t="shared" si="0"/>
        <v>0</v>
      </c>
      <c r="D15">
        <f>SUMPRODUCT(Q$8:R$8,B15:C15)</f>
        <v>0.1</v>
      </c>
      <c r="E15">
        <f t="shared" si="1"/>
        <v>0.08</v>
      </c>
      <c r="J15" t="s">
        <v>12</v>
      </c>
      <c r="K15" t="s">
        <v>10</v>
      </c>
    </row>
    <row r="16" spans="1:18" x14ac:dyDescent="0.2">
      <c r="J16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3568-666B-104A-807E-218212D2235E}">
  <dimension ref="A1:I51"/>
  <sheetViews>
    <sheetView tabSelected="1" zoomScale="99" workbookViewId="0">
      <selection activeCell="I9" sqref="I9"/>
    </sheetView>
  </sheetViews>
  <sheetFormatPr baseColWidth="10" defaultRowHeight="16" x14ac:dyDescent="0.2"/>
  <cols>
    <col min="1" max="1" width="16.5" bestFit="1" customWidth="1"/>
    <col min="2" max="2" width="22.33203125" customWidth="1"/>
    <col min="3" max="3" width="17.6640625" customWidth="1"/>
    <col min="4" max="4" width="19.6640625" customWidth="1"/>
    <col min="5" max="5" width="28.1640625" customWidth="1"/>
  </cols>
  <sheetData>
    <row r="1" spans="1:9" x14ac:dyDescent="0.2">
      <c r="A1" s="10" t="s">
        <v>33</v>
      </c>
      <c r="B1" s="9"/>
      <c r="C1" s="9"/>
      <c r="D1" s="9"/>
      <c r="E1" s="9"/>
    </row>
    <row r="2" spans="1:9" x14ac:dyDescent="0.2">
      <c r="A2" s="10" t="s">
        <v>35</v>
      </c>
      <c r="B2" s="10" t="s">
        <v>18</v>
      </c>
      <c r="C2" s="10" t="s">
        <v>19</v>
      </c>
      <c r="D2" s="10" t="s">
        <v>20</v>
      </c>
      <c r="E2" s="10" t="s">
        <v>21</v>
      </c>
      <c r="H2" s="10" t="s">
        <v>40</v>
      </c>
      <c r="I2" s="15">
        <v>0.48158000696412595</v>
      </c>
    </row>
    <row r="3" spans="1:9" x14ac:dyDescent="0.2">
      <c r="A3" s="10" t="s">
        <v>22</v>
      </c>
      <c r="B3" s="11">
        <v>156.070659265986</v>
      </c>
      <c r="C3" s="11">
        <v>162.97477604346409</v>
      </c>
      <c r="D3" s="11">
        <v>139.05253287012246</v>
      </c>
      <c r="E3" s="11">
        <v>91.723535418828732</v>
      </c>
      <c r="H3" s="10" t="s">
        <v>41</v>
      </c>
      <c r="I3" s="15">
        <v>0</v>
      </c>
    </row>
    <row r="4" spans="1:9" x14ac:dyDescent="0.2">
      <c r="A4" s="10" t="s">
        <v>23</v>
      </c>
      <c r="B4" s="11">
        <v>180.23912729984548</v>
      </c>
      <c r="C4" s="11">
        <v>185.4507315756907</v>
      </c>
      <c r="D4" s="11">
        <v>230</v>
      </c>
      <c r="E4" s="11">
        <v>90.46004626141216</v>
      </c>
      <c r="H4" s="10" t="s">
        <v>57</v>
      </c>
      <c r="I4" s="15">
        <v>0</v>
      </c>
    </row>
    <row r="5" spans="1:9" x14ac:dyDescent="0.2">
      <c r="A5" s="10" t="s">
        <v>24</v>
      </c>
      <c r="B5" s="11">
        <v>100</v>
      </c>
      <c r="C5" s="11">
        <v>191.59038839531351</v>
      </c>
      <c r="D5" s="11">
        <v>183.79604214147517</v>
      </c>
      <c r="E5" s="11">
        <v>94.681107647396871</v>
      </c>
      <c r="H5" s="10" t="s">
        <v>58</v>
      </c>
      <c r="I5" s="15">
        <v>0.51841999303587416</v>
      </c>
    </row>
    <row r="6" spans="1:9" x14ac:dyDescent="0.2">
      <c r="A6" s="10" t="s">
        <v>25</v>
      </c>
      <c r="B6" s="11">
        <v>184.23312456872674</v>
      </c>
      <c r="C6" s="11">
        <v>250</v>
      </c>
      <c r="D6" s="11">
        <v>182.06041516819525</v>
      </c>
      <c r="E6" s="11">
        <v>93.578792879989024</v>
      </c>
      <c r="H6" s="10" t="s">
        <v>61</v>
      </c>
      <c r="I6" s="15">
        <f>SUM(I2:I5)</f>
        <v>1</v>
      </c>
    </row>
    <row r="7" spans="1:9" x14ac:dyDescent="0.2">
      <c r="A7" s="10" t="s">
        <v>26</v>
      </c>
      <c r="B7" s="11">
        <v>181.69531838554096</v>
      </c>
      <c r="C7" s="11">
        <v>199.57144593291926</v>
      </c>
      <c r="D7" s="11">
        <v>201.02694582036898</v>
      </c>
      <c r="E7" s="11">
        <v>100.73313670382288</v>
      </c>
    </row>
    <row r="8" spans="1:9" x14ac:dyDescent="0.2">
      <c r="A8" s="10" t="s">
        <v>27</v>
      </c>
      <c r="B8" s="11">
        <v>190.17361487275559</v>
      </c>
      <c r="C8" s="11">
        <v>218.18382570177369</v>
      </c>
      <c r="D8" s="11">
        <v>201.3661737879882</v>
      </c>
      <c r="E8" s="11">
        <v>116.91618310622144</v>
      </c>
    </row>
    <row r="9" spans="1:9" x14ac:dyDescent="0.2">
      <c r="A9" s="10" t="s">
        <v>28</v>
      </c>
      <c r="B9" s="11">
        <v>110</v>
      </c>
      <c r="C9" s="11">
        <v>215.64364362050483</v>
      </c>
      <c r="D9" s="11">
        <v>215.05724342098449</v>
      </c>
      <c r="E9" s="11">
        <v>133.72863128044401</v>
      </c>
      <c r="H9" s="10" t="s">
        <v>59</v>
      </c>
      <c r="I9" s="20">
        <f t="array" ref="I9">MMULT(B33:E33,I2:I5)</f>
        <v>0.15990747090907809</v>
      </c>
    </row>
    <row r="10" spans="1:9" x14ac:dyDescent="0.2">
      <c r="A10" s="10" t="s">
        <v>29</v>
      </c>
      <c r="B10" s="11">
        <v>212.34322496652092</v>
      </c>
      <c r="C10" s="11">
        <v>310</v>
      </c>
      <c r="D10" s="11">
        <v>370</v>
      </c>
      <c r="E10" s="11">
        <v>151.03713446014632</v>
      </c>
      <c r="H10" s="10" t="s">
        <v>60</v>
      </c>
      <c r="I10" s="20">
        <f t="array" ref="I10">MMULT(MMULT(TRANSPOSE('10 YR DATA'!I2:I5),'10 YR DATA'!B48:E51),'10 YR DATA'!I2:I5)</f>
        <v>7.0000181436545766E-2</v>
      </c>
    </row>
    <row r="11" spans="1:9" x14ac:dyDescent="0.2">
      <c r="A11" s="10" t="s">
        <v>30</v>
      </c>
      <c r="B11" s="11">
        <v>240.07789210544479</v>
      </c>
      <c r="C11" s="11">
        <v>256.1422788782541</v>
      </c>
      <c r="D11" s="11">
        <v>257.83804761778401</v>
      </c>
      <c r="E11" s="11">
        <v>190</v>
      </c>
    </row>
    <row r="12" spans="1:9" x14ac:dyDescent="0.2">
      <c r="A12" s="10" t="s">
        <v>31</v>
      </c>
      <c r="B12" s="11">
        <v>400</v>
      </c>
      <c r="C12" s="11">
        <v>295.38608845421402</v>
      </c>
      <c r="D12" s="11">
        <v>299.26041592118361</v>
      </c>
      <c r="E12" s="11">
        <v>290</v>
      </c>
    </row>
    <row r="13" spans="1:9" x14ac:dyDescent="0.2">
      <c r="A13" s="10" t="s">
        <v>32</v>
      </c>
      <c r="B13" s="11">
        <v>316.31356432387776</v>
      </c>
      <c r="C13" s="11">
        <v>340.18034523042326</v>
      </c>
      <c r="D13" s="11">
        <v>342.2938104402308</v>
      </c>
      <c r="E13" s="11">
        <v>350</v>
      </c>
    </row>
    <row r="14" spans="1:9" x14ac:dyDescent="0.2">
      <c r="A14" s="9"/>
      <c r="B14" s="9"/>
      <c r="C14" s="9"/>
      <c r="D14" s="9"/>
      <c r="E14" s="9"/>
    </row>
    <row r="15" spans="1:9" x14ac:dyDescent="0.2">
      <c r="A15" s="9"/>
      <c r="B15" s="9"/>
      <c r="C15" s="9"/>
      <c r="D15" s="9"/>
      <c r="E15" s="9"/>
    </row>
    <row r="16" spans="1:9" x14ac:dyDescent="0.2">
      <c r="A16" s="9"/>
      <c r="B16" s="9"/>
      <c r="C16" s="9"/>
      <c r="D16" s="9"/>
      <c r="E16" s="9"/>
    </row>
    <row r="17" spans="1:5" x14ac:dyDescent="0.2">
      <c r="B17" s="9"/>
      <c r="C17" s="9"/>
      <c r="D17" s="9"/>
      <c r="E17" s="9"/>
    </row>
    <row r="18" spans="1:5" x14ac:dyDescent="0.2">
      <c r="A18" s="9"/>
      <c r="B18" s="9"/>
      <c r="C18" s="9"/>
      <c r="D18" s="9"/>
      <c r="E18" s="9"/>
    </row>
    <row r="19" spans="1:5" x14ac:dyDescent="0.2">
      <c r="A19" s="13" t="s">
        <v>34</v>
      </c>
      <c r="B19" s="9"/>
      <c r="C19" s="9"/>
      <c r="D19" s="9"/>
      <c r="E19" s="9"/>
    </row>
    <row r="20" spans="1:5" x14ac:dyDescent="0.2">
      <c r="A20" s="10" t="s">
        <v>35</v>
      </c>
      <c r="B20" s="10" t="s">
        <v>18</v>
      </c>
      <c r="C20" s="10" t="s">
        <v>19</v>
      </c>
      <c r="D20" s="10" t="s">
        <v>20</v>
      </c>
      <c r="E20" s="10" t="s">
        <v>21</v>
      </c>
    </row>
    <row r="21" spans="1:5" x14ac:dyDescent="0.2">
      <c r="A21" s="10" t="s">
        <v>22</v>
      </c>
      <c r="B21" s="11"/>
      <c r="C21" s="11"/>
      <c r="D21" s="11"/>
      <c r="E21" s="11"/>
    </row>
    <row r="22" spans="1:5" x14ac:dyDescent="0.2">
      <c r="A22" s="10" t="s">
        <v>23</v>
      </c>
      <c r="B22" s="12">
        <f>(B4-B3)/B3</f>
        <v>0.1548559360710457</v>
      </c>
      <c r="C22" s="12">
        <f t="shared" ref="C22:E22" si="0">(C4-C3)/C3</f>
        <v>0.13791063916683921</v>
      </c>
      <c r="D22" s="12">
        <f t="shared" si="0"/>
        <v>0.6540511363056154</v>
      </c>
      <c r="E22" s="12">
        <f t="shared" si="0"/>
        <v>-1.3774972275623895E-2</v>
      </c>
    </row>
    <row r="23" spans="1:5" x14ac:dyDescent="0.2">
      <c r="A23" s="10" t="s">
        <v>24</v>
      </c>
      <c r="B23" s="12">
        <f t="shared" ref="B23:E31" si="1">(B5-B4)/B4</f>
        <v>-0.44518151248235804</v>
      </c>
      <c r="C23" s="12">
        <f t="shared" si="1"/>
        <v>3.3106673494663175E-2</v>
      </c>
      <c r="D23" s="12">
        <f t="shared" si="1"/>
        <v>-0.20088677329793406</v>
      </c>
      <c r="E23" s="12">
        <f t="shared" si="1"/>
        <v>4.6662162583762726E-2</v>
      </c>
    </row>
    <row r="24" spans="1:5" x14ac:dyDescent="0.2">
      <c r="A24" s="10" t="s">
        <v>25</v>
      </c>
      <c r="B24" s="12">
        <f t="shared" si="1"/>
        <v>0.84233124568726736</v>
      </c>
      <c r="C24" s="12">
        <f t="shared" ref="C24:E24" si="2">(C6-C5)/C5</f>
        <v>0.30486712874222266</v>
      </c>
      <c r="D24" s="12">
        <f t="shared" si="2"/>
        <v>-9.4432227868320416E-3</v>
      </c>
      <c r="E24" s="12">
        <f t="shared" si="2"/>
        <v>-1.1642394082597681E-2</v>
      </c>
    </row>
    <row r="25" spans="1:5" x14ac:dyDescent="0.2">
      <c r="A25" s="10" t="s">
        <v>26</v>
      </c>
      <c r="B25" s="12">
        <f>(B7-B6)/B6</f>
        <v>-1.3774972275623921E-2</v>
      </c>
      <c r="C25" s="12">
        <f t="shared" ref="C25:E25" si="3">(C7-C6)/C6</f>
        <v>-0.20171421626832295</v>
      </c>
      <c r="D25" s="12">
        <f t="shared" si="3"/>
        <v>0.10417712512987315</v>
      </c>
      <c r="E25" s="12">
        <f t="shared" si="3"/>
        <v>7.6452619270361913E-2</v>
      </c>
    </row>
    <row r="26" spans="1:5" x14ac:dyDescent="0.2">
      <c r="A26" s="10" t="s">
        <v>27</v>
      </c>
      <c r="B26" s="12">
        <f t="shared" si="1"/>
        <v>4.666216258376267E-2</v>
      </c>
      <c r="C26" s="12">
        <f t="shared" ref="C26:E26" si="4">(C8-C7)/C7</f>
        <v>9.3261737328447725E-2</v>
      </c>
      <c r="D26" s="12">
        <f t="shared" si="4"/>
        <v>1.6874751105374003E-3</v>
      </c>
      <c r="E26" s="12">
        <f t="shared" si="4"/>
        <v>0.16065266040488943</v>
      </c>
    </row>
    <row r="27" spans="1:5" x14ac:dyDescent="0.2">
      <c r="A27" s="10" t="s">
        <v>28</v>
      </c>
      <c r="B27" s="12">
        <f t="shared" si="1"/>
        <v>-0.42158116900916798</v>
      </c>
      <c r="C27" s="12">
        <f t="shared" ref="C27:E27" si="5">(C9-C8)/C8</f>
        <v>-1.1642394082597676E-2</v>
      </c>
      <c r="D27" s="12">
        <f t="shared" si="5"/>
        <v>6.7990911161728507E-2</v>
      </c>
      <c r="E27" s="12">
        <f t="shared" si="5"/>
        <v>0.14379915361201975</v>
      </c>
    </row>
    <row r="28" spans="1:5" x14ac:dyDescent="0.2">
      <c r="A28" s="10" t="s">
        <v>29</v>
      </c>
      <c r="B28" s="12">
        <f t="shared" si="1"/>
        <v>0.93039295424109925</v>
      </c>
      <c r="C28" s="12">
        <f t="shared" ref="C28:E28" si="6">(C10-C9)/C9</f>
        <v>0.43755686370030866</v>
      </c>
      <c r="D28" s="12">
        <f t="shared" si="6"/>
        <v>0.72047215947852494</v>
      </c>
      <c r="E28" s="12">
        <f t="shared" si="6"/>
        <v>0.12943004810543848</v>
      </c>
    </row>
    <row r="29" spans="1:5" x14ac:dyDescent="0.2">
      <c r="A29" s="10" t="s">
        <v>30</v>
      </c>
      <c r="B29" s="12">
        <f t="shared" si="1"/>
        <v>0.13061244192413793</v>
      </c>
      <c r="C29" s="12">
        <f t="shared" ref="C29:E29" si="7">(C11-C10)/C10</f>
        <v>-0.17373458426369645</v>
      </c>
      <c r="D29" s="12">
        <f t="shared" si="7"/>
        <v>-0.30314041184382701</v>
      </c>
      <c r="E29" s="12">
        <f t="shared" si="7"/>
        <v>0.25796878151269936</v>
      </c>
    </row>
    <row r="30" spans="1:5" x14ac:dyDescent="0.2">
      <c r="A30" s="10" t="s">
        <v>31</v>
      </c>
      <c r="B30" s="12">
        <f t="shared" si="1"/>
        <v>0.66612592476576604</v>
      </c>
      <c r="C30" s="12">
        <f t="shared" ref="C30:E30" si="8">(C12-C11)/C11</f>
        <v>0.15321098003743741</v>
      </c>
      <c r="D30" s="12">
        <f t="shared" si="8"/>
        <v>0.16065266040488954</v>
      </c>
      <c r="E30" s="12">
        <f t="shared" si="8"/>
        <v>0.52631578947368418</v>
      </c>
    </row>
    <row r="31" spans="1:5" x14ac:dyDescent="0.2">
      <c r="A31" s="10" t="s">
        <v>32</v>
      </c>
      <c r="B31" s="12">
        <f t="shared" si="1"/>
        <v>-0.2092160891903056</v>
      </c>
      <c r="C31" s="12">
        <f t="shared" ref="C31:E31" si="9">(C13-C12)/C12</f>
        <v>0.15164646720711264</v>
      </c>
      <c r="D31" s="12">
        <f t="shared" si="9"/>
        <v>0.14379915361201973</v>
      </c>
      <c r="E31" s="12">
        <f t="shared" si="9"/>
        <v>0.20689655172413793</v>
      </c>
    </row>
    <row r="33" spans="1:5" x14ac:dyDescent="0.2">
      <c r="A33" s="10" t="s">
        <v>36</v>
      </c>
      <c r="B33" s="15">
        <f>AVERAGE(B22:B31)</f>
        <v>0.16812269223156232</v>
      </c>
      <c r="C33" s="15">
        <f t="shared" ref="C33:E33" si="10">AVERAGE(C22:C31)</f>
        <v>9.2446929506241435E-2</v>
      </c>
      <c r="D33" s="15">
        <f t="shared" si="10"/>
        <v>0.13393602132745955</v>
      </c>
      <c r="E33" s="15">
        <f t="shared" si="10"/>
        <v>0.15227604003287723</v>
      </c>
    </row>
    <row r="34" spans="1:5" x14ac:dyDescent="0.2">
      <c r="A34" s="10" t="s">
        <v>37</v>
      </c>
      <c r="B34" s="15">
        <f>_xlfn.STDEV.S(B22:B31)</f>
        <v>0.49433682166346427</v>
      </c>
      <c r="C34" s="15">
        <f t="shared" ref="C34:E34" si="11">_xlfn.STDEV.S(C22:C31)</f>
        <v>0.1958533768059651</v>
      </c>
      <c r="D34" s="15">
        <f t="shared" si="11"/>
        <v>0.32690113722643005</v>
      </c>
      <c r="E34" s="15">
        <f t="shared" si="11"/>
        <v>0.15848930169207992</v>
      </c>
    </row>
    <row r="36" spans="1:5" x14ac:dyDescent="0.2">
      <c r="A36" s="14"/>
    </row>
    <row r="38" spans="1:5" x14ac:dyDescent="0.2">
      <c r="A38" s="10" t="s">
        <v>38</v>
      </c>
    </row>
    <row r="39" spans="1:5" x14ac:dyDescent="0.2">
      <c r="A39" s="10"/>
      <c r="B39" s="10" t="s">
        <v>18</v>
      </c>
      <c r="C39" s="10" t="s">
        <v>19</v>
      </c>
      <c r="D39" s="10" t="s">
        <v>20</v>
      </c>
      <c r="E39" s="10" t="s">
        <v>21</v>
      </c>
    </row>
    <row r="40" spans="1:5" x14ac:dyDescent="0.2">
      <c r="A40" s="10" t="s">
        <v>18</v>
      </c>
      <c r="B40">
        <f>CORREL($B$22:$B$31,B22:B31)</f>
        <v>1</v>
      </c>
      <c r="C40">
        <f>CORREL($B22:$B31,C22:C31)</f>
        <v>0.65962581037665624</v>
      </c>
      <c r="D40">
        <f>CORREL($B22:$B31,D22:D31)</f>
        <v>0.43676060098144537</v>
      </c>
      <c r="E40">
        <f t="shared" ref="C40:E40" si="12">CORREL($B22:$B31,E22:E31)</f>
        <v>0.16808095598500397</v>
      </c>
    </row>
    <row r="41" spans="1:5" x14ac:dyDescent="0.2">
      <c r="A41" s="10" t="s">
        <v>19</v>
      </c>
      <c r="B41">
        <f>CORREL(B22:B31,$C$22:$C$31)</f>
        <v>0.65962581037665624</v>
      </c>
      <c r="C41">
        <f t="shared" ref="C41:E41" si="13">CORREL(C22:C31,$C$22:$C$31)</f>
        <v>1</v>
      </c>
      <c r="D41">
        <f t="shared" si="13"/>
        <v>0.60660093447027519</v>
      </c>
      <c r="E41">
        <f t="shared" si="13"/>
        <v>-8.2201837684854964E-2</v>
      </c>
    </row>
    <row r="42" spans="1:5" x14ac:dyDescent="0.2">
      <c r="A42" s="10" t="s">
        <v>20</v>
      </c>
      <c r="B42">
        <f>CORREL(B22:B31,$D22:$D31)</f>
        <v>0.43676060098144537</v>
      </c>
      <c r="C42">
        <f t="shared" ref="C42:E42" si="14">CORREL(C22:C31,$D22:$D31)</f>
        <v>0.60660093447027519</v>
      </c>
      <c r="D42">
        <f t="shared" si="14"/>
        <v>0.99999999999999989</v>
      </c>
      <c r="E42">
        <f t="shared" si="14"/>
        <v>-0.16053761151114915</v>
      </c>
    </row>
    <row r="43" spans="1:5" x14ac:dyDescent="0.2">
      <c r="A43" s="10" t="s">
        <v>21</v>
      </c>
      <c r="B43">
        <f>CORREL(B22:B31,$E22:$E31)</f>
        <v>0.16808095598500397</v>
      </c>
      <c r="C43">
        <f t="shared" ref="C43:E43" si="15">CORREL(C22:C31,$E22:$E31)</f>
        <v>-8.2201837684854964E-2</v>
      </c>
      <c r="D43">
        <f t="shared" si="15"/>
        <v>-0.16053761151114915</v>
      </c>
      <c r="E43">
        <f t="shared" si="15"/>
        <v>1</v>
      </c>
    </row>
    <row r="46" spans="1:5" x14ac:dyDescent="0.2">
      <c r="A46" s="10" t="s">
        <v>39</v>
      </c>
    </row>
    <row r="47" spans="1:5" x14ac:dyDescent="0.2">
      <c r="A47" s="10"/>
      <c r="B47" s="10" t="s">
        <v>18</v>
      </c>
      <c r="C47" s="10" t="s">
        <v>19</v>
      </c>
      <c r="D47" s="10" t="s">
        <v>20</v>
      </c>
      <c r="E47" s="10" t="s">
        <v>21</v>
      </c>
    </row>
    <row r="48" spans="1:5" x14ac:dyDescent="0.2">
      <c r="A48" s="10" t="s">
        <v>18</v>
      </c>
      <c r="B48">
        <f>B40*$B$34*B$34</f>
        <v>0.24436889325233568</v>
      </c>
      <c r="C48">
        <f t="shared" ref="C48:E48" si="16">C40*$B34*C34</f>
        <v>6.3863345512274697E-2</v>
      </c>
      <c r="D48">
        <f t="shared" si="16"/>
        <v>7.0580193922897952E-2</v>
      </c>
      <c r="E48">
        <f t="shared" si="16"/>
        <v>1.3168655074372711E-2</v>
      </c>
    </row>
    <row r="49" spans="1:5" x14ac:dyDescent="0.2">
      <c r="A49" s="10" t="s">
        <v>19</v>
      </c>
      <c r="B49">
        <f>B41*$C$34*B$34</f>
        <v>6.3863345512274697E-2</v>
      </c>
      <c r="C49">
        <f>C41*$C$34*C$34</f>
        <v>3.8358545206299346E-2</v>
      </c>
      <c r="D49">
        <f>D41*$C$34*D$34</f>
        <v>3.8837437758284632E-2</v>
      </c>
      <c r="E49">
        <f>E41*$C$34*E$34</f>
        <v>-2.5515996997137048E-3</v>
      </c>
    </row>
    <row r="50" spans="1:5" x14ac:dyDescent="0.2">
      <c r="A50" s="10" t="s">
        <v>20</v>
      </c>
      <c r="B50">
        <f>B42*$D34*B$34</f>
        <v>7.0580193922897952E-2</v>
      </c>
      <c r="C50">
        <f t="shared" ref="C50:E50" si="17">C42*$D34*C$34</f>
        <v>3.8837437758284632E-2</v>
      </c>
      <c r="D50">
        <f t="shared" si="17"/>
        <v>0.10686435351993323</v>
      </c>
      <c r="E50">
        <f t="shared" si="17"/>
        <v>-8.3175071052146894E-3</v>
      </c>
    </row>
    <row r="51" spans="1:5" x14ac:dyDescent="0.2">
      <c r="A51" s="10" t="s">
        <v>21</v>
      </c>
      <c r="B51">
        <f>B43*$E$34*B$34</f>
        <v>1.3168655074372712E-2</v>
      </c>
      <c r="C51">
        <f t="shared" ref="C51:E51" si="18">C43*$E$34*C$34</f>
        <v>-2.5515996997137048E-3</v>
      </c>
      <c r="D51">
        <f t="shared" si="18"/>
        <v>-8.3175071052146894E-3</v>
      </c>
      <c r="E51">
        <f t="shared" si="18"/>
        <v>2.5118858750843128E-2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1765-32CD-D048-96F2-55A63C863D9D}">
  <dimension ref="A1:N7"/>
  <sheetViews>
    <sheetView workbookViewId="0">
      <selection activeCell="K16" sqref="K16"/>
    </sheetView>
  </sheetViews>
  <sheetFormatPr baseColWidth="10" defaultColWidth="8.83203125" defaultRowHeight="16" x14ac:dyDescent="0.2"/>
  <cols>
    <col min="1" max="1" width="5.33203125" customWidth="1"/>
    <col min="2" max="2" width="5.83203125" customWidth="1"/>
    <col min="3" max="3" width="3.5" customWidth="1"/>
    <col min="6" max="6" width="1.6640625" customWidth="1"/>
    <col min="9" max="9" width="20.1640625" customWidth="1"/>
    <col min="10" max="10" width="21" customWidth="1"/>
    <col min="14" max="14" width="56" customWidth="1"/>
  </cols>
  <sheetData>
    <row r="1" spans="1:14" x14ac:dyDescent="0.2">
      <c r="A1" s="1" t="s">
        <v>40</v>
      </c>
      <c r="B1" s="1" t="s">
        <v>41</v>
      </c>
      <c r="C1" t="s">
        <v>42</v>
      </c>
      <c r="D1" s="16" t="s">
        <v>43</v>
      </c>
      <c r="E1" s="16" t="s">
        <v>44</v>
      </c>
      <c r="F1" t="s">
        <v>42</v>
      </c>
      <c r="G1" s="6" t="s">
        <v>40</v>
      </c>
      <c r="H1" s="17" t="s">
        <v>45</v>
      </c>
      <c r="I1" s="18" t="s">
        <v>46</v>
      </c>
      <c r="J1" s="18" t="s">
        <v>47</v>
      </c>
      <c r="K1" t="s">
        <v>42</v>
      </c>
      <c r="L1" s="6" t="s">
        <v>40</v>
      </c>
      <c r="M1" s="17" t="s">
        <v>45</v>
      </c>
      <c r="N1" s="19" t="s">
        <v>48</v>
      </c>
    </row>
    <row r="2" spans="1:14" x14ac:dyDescent="0.2">
      <c r="D2" s="16" t="s">
        <v>44</v>
      </c>
      <c r="E2" s="16" t="s">
        <v>49</v>
      </c>
      <c r="G2" s="6" t="s">
        <v>41</v>
      </c>
      <c r="L2" s="6" t="s">
        <v>41</v>
      </c>
    </row>
    <row r="4" spans="1:14" x14ac:dyDescent="0.2">
      <c r="A4" t="s">
        <v>50</v>
      </c>
      <c r="D4" t="s">
        <v>51</v>
      </c>
      <c r="G4" t="s">
        <v>52</v>
      </c>
      <c r="I4" t="s">
        <v>50</v>
      </c>
      <c r="L4" t="s">
        <v>52</v>
      </c>
      <c r="N4" t="s">
        <v>53</v>
      </c>
    </row>
    <row r="7" spans="1:14" x14ac:dyDescent="0.2">
      <c r="A7" t="s">
        <v>54</v>
      </c>
      <c r="D7" t="s">
        <v>55</v>
      </c>
      <c r="G7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10 YR DATA</vt:lpstr>
      <vt:lpstr>MATRIX FORMULA EXPLAINATION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2021-06-18T03:53:59Z</dcterms:created>
  <dcterms:modified xsi:type="dcterms:W3CDTF">2021-06-18T13:50:43Z</dcterms:modified>
</cp:coreProperties>
</file>