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3b4913816b45b1d/Desktop/Analysis Projects/Crowdfunding Analysis/"/>
    </mc:Choice>
  </mc:AlternateContent>
  <xr:revisionPtr revIDLastSave="488" documentId="13_ncr:1_{D754642E-E684-4F4D-953B-1821B0424A6E}" xr6:coauthVersionLast="47" xr6:coauthVersionMax="47" xr10:uidLastSave="{0AF7CBD6-AC08-4541-AA8A-71724C4C4B19}"/>
  <bookViews>
    <workbookView xWindow="-98" yWindow="-98" windowWidth="19396" windowHeight="10395" firstSheet="1" activeTab="2" xr2:uid="{00000000-000D-0000-FFFF-FFFF00000000}"/>
  </bookViews>
  <sheets>
    <sheet name="Kickstarter" sheetId="1" r:id="rId1"/>
    <sheet name="Theater Outcomes By Launch Date" sheetId="9" r:id="rId2"/>
    <sheet name="Outcomes Based on Goals" sheetId="10" r:id="rId3"/>
    <sheet name="Category Statistics" sheetId="2" r:id="rId4"/>
    <sheet name="Subcategory Statistics" sheetId="3" r:id="rId5"/>
    <sheet name="Successful US Kickstarters" sheetId="6" r:id="rId6"/>
    <sheet name="Failed US Kickstarters" sheetId="5" r:id="rId7"/>
    <sheet name="Descriptive Statistics" sheetId="7" r:id="rId8"/>
    <sheet name="Box Plot" sheetId="8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0" l="1"/>
  <c r="H4" i="10"/>
  <c r="H5" i="10"/>
  <c r="H6" i="10"/>
  <c r="H7" i="10"/>
  <c r="H8" i="10"/>
  <c r="H9" i="10"/>
  <c r="H10" i="10"/>
  <c r="H11" i="10"/>
  <c r="H12" i="10"/>
  <c r="H13" i="10"/>
  <c r="G3" i="10"/>
  <c r="G4" i="10"/>
  <c r="G5" i="10"/>
  <c r="G6" i="10"/>
  <c r="G7" i="10"/>
  <c r="G8" i="10"/>
  <c r="G9" i="10"/>
  <c r="G10" i="10"/>
  <c r="G11" i="10"/>
  <c r="G12" i="10"/>
  <c r="G13" i="10"/>
  <c r="F3" i="10"/>
  <c r="F4" i="10"/>
  <c r="F5" i="10"/>
  <c r="F6" i="10"/>
  <c r="F7" i="10"/>
  <c r="F8" i="10"/>
  <c r="F9" i="10"/>
  <c r="F10" i="10"/>
  <c r="F11" i="10"/>
  <c r="F12" i="10"/>
  <c r="F13" i="10"/>
  <c r="G2" i="10"/>
  <c r="H2" i="10"/>
  <c r="F2" i="10"/>
  <c r="E3" i="10"/>
  <c r="E4" i="10"/>
  <c r="E5" i="10"/>
  <c r="E6" i="10"/>
  <c r="E7" i="10"/>
  <c r="E8" i="10"/>
  <c r="E9" i="10"/>
  <c r="E10" i="10"/>
  <c r="E11" i="10"/>
  <c r="E12" i="10"/>
  <c r="E13" i="10"/>
  <c r="E2" i="10"/>
  <c r="D13" i="10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B13" i="10"/>
  <c r="B12" i="10"/>
  <c r="B11" i="10"/>
  <c r="B10" i="10"/>
  <c r="B9" i="10"/>
  <c r="B8" i="10"/>
  <c r="B7" i="10"/>
  <c r="B6" i="10"/>
  <c r="B5" i="10"/>
  <c r="B4" i="10"/>
  <c r="B3" i="10"/>
  <c r="B2" i="10"/>
  <c r="C2" i="10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4" i="7"/>
  <c r="C13" i="7"/>
  <c r="C12" i="7"/>
  <c r="C11" i="7"/>
  <c r="B14" i="7"/>
  <c r="B13" i="7"/>
  <c r="B12" i="7"/>
  <c r="B11" i="7"/>
  <c r="C7" i="7"/>
  <c r="C6" i="7"/>
  <c r="C5" i="7"/>
  <c r="C4" i="7"/>
  <c r="B7" i="7"/>
  <c r="B6" i="7"/>
  <c r="B5" i="7"/>
  <c r="B4" i="7"/>
  <c r="C10" i="7"/>
  <c r="C9" i="7"/>
  <c r="B10" i="7"/>
  <c r="B9" i="7"/>
  <c r="C3" i="7"/>
  <c r="C2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<sst xmlns="http://schemas.openxmlformats.org/spreadsheetml/2006/main" count="38395" uniqueCount="8414">
  <si>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</si>
  <si>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</si>
  <si>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</si>
  <si>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</si>
  <si>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</si>
  <si>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</si>
  <si>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</si>
  <si>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</si>
  <si>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</si>
  <si>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</si>
  <si>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</si>
  <si>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</si>
  <si>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</si>
  <si>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</si>
  <si>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</si>
  <si>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</si>
  <si>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</si>
  <si>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</si>
  <si>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</si>
  <si>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</si>
  <si>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</si>
  <si>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</si>
  <si>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</si>
  <si>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</si>
  <si>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</si>
  <si>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</si>
  <si>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</si>
  <si>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</si>
  <si>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</si>
  <si>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</si>
  <si>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</si>
  <si>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</si>
  <si>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</si>
  <si>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</si>
  <si>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</si>
  <si>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</si>
  <si>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</si>
  <si>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</si>
  <si>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</si>
  <si>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</si>
  <si>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</si>
  <si>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</si>
  <si>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</si>
  <si>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</si>
  <si>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</si>
  <si>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</si>
  <si>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</si>
  <si>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</si>
  <si>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</si>
  <si>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</si>
  <si>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</si>
  <si>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</si>
  <si>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</si>
  <si>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</si>
  <si>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</si>
  <si>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</si>
  <si>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</si>
  <si>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</si>
  <si>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</si>
  <si>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</si>
  <si>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</si>
  <si>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</si>
  <si>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</si>
  <si>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</si>
  <si>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</si>
  <si>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</si>
  <si>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</si>
  <si>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</si>
  <si>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</si>
  <si>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</si>
  <si>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</si>
  <si>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</si>
  <si>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</si>
  <si>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</si>
  <si>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</si>
  <si>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</si>
  <si>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</si>
  <si>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</si>
  <si>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</si>
  <si>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</si>
  <si>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</si>
  <si>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</si>
  <si>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</si>
  <si>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</si>
  <si>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</si>
  <si>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</si>
  <si>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</si>
  <si>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</si>
  <si>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</si>
  <si>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</si>
  <si>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</si>
  <si>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</si>
  <si>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</si>
  <si>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</si>
  <si>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</si>
  <si>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</si>
  <si>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</si>
  <si>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</si>
  <si>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</si>
  <si>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</si>
  <si>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</si>
  <si>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</si>
  <si>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</si>
  <si>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</si>
  <si>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</si>
  <si>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</si>
  <si>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</si>
  <si>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</si>
  <si>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</si>
  <si>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</si>
  <si>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</si>
  <si>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</si>
  <si>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</si>
  <si>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</si>
  <si>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</si>
  <si>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</si>
  <si>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</si>
  <si>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</si>
  <si>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</si>
  <si>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</si>
  <si>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</si>
  <si>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</si>
  <si>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</si>
  <si>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</si>
  <si>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</si>
  <si>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</si>
  <si>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</si>
  <si>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</si>
  <si>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</si>
  <si>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</si>
  <si>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</si>
  <si>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</si>
  <si>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</si>
  <si>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</si>
  <si>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</si>
  <si>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</si>
  <si>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</si>
  <si>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</si>
  <si>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</si>
  <si>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</si>
  <si>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</si>
  <si>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</si>
  <si>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</si>
  <si>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</si>
  <si>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</si>
  <si>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</si>
  <si>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</si>
  <si>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</si>
  <si>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</si>
  <si>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</si>
  <si>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</si>
  <si>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</si>
  <si>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</si>
  <si>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</si>
  <si>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</si>
  <si>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</si>
  <si>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</si>
  <si>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</si>
  <si>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</si>
  <si>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</si>
  <si>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</si>
  <si>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</si>
  <si>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</si>
  <si>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</si>
  <si>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</si>
  <si>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</si>
  <si>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</si>
  <si>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</si>
  <si>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</si>
  <si>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</si>
  <si>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</si>
  <si>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</si>
  <si>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</si>
  <si>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</si>
  <si>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</si>
  <si>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</si>
  <si>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</si>
  <si>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</si>
  <si>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</si>
  <si>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</si>
  <si>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</si>
  <si>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</si>
  <si>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</si>
  <si>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</si>
  <si>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</si>
  <si>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</si>
  <si>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</si>
  <si>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</si>
  <si>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</si>
  <si>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</si>
  <si>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</si>
  <si>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</si>
  <si>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</si>
  <si>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</si>
  <si>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</si>
  <si>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</si>
  <si>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</si>
  <si>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</si>
  <si>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</si>
  <si>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</si>
  <si>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</si>
  <si>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</si>
  <si>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</si>
  <si>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</si>
  <si>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</si>
  <si>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</si>
  <si>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</si>
  <si>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</si>
  <si>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</si>
  <si>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</si>
  <si>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</si>
  <si>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</si>
  <si>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</si>
  <si>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</si>
  <si>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</si>
  <si>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</si>
  <si>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</si>
  <si>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</si>
  <si>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</si>
  <si>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</si>
  <si>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</si>
  <si>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</si>
  <si>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</si>
  <si>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</si>
  <si>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</si>
  <si>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</si>
  <si>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</si>
  <si>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</si>
  <si>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</si>
  <si>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</si>
  <si>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</si>
  <si>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</si>
  <si>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</si>
  <si>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</si>
  <si>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</si>
  <si>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</si>
  <si>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</si>
  <si>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</si>
  <si>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</si>
  <si>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</si>
  <si>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</si>
  <si>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</si>
  <si>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</si>
  <si>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</si>
  <si>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</si>
  <si>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</si>
  <si>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</si>
  <si>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</si>
  <si>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</si>
  <si>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</si>
  <si>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</si>
  <si>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</si>
  <si>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</si>
  <si>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</si>
  <si>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</si>
  <si>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</si>
  <si>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</si>
  <si>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</si>
  <si>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</si>
  <si>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</si>
  <si>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</si>
  <si>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</si>
  <si>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</si>
  <si>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</si>
  <si>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</si>
  <si>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</si>
  <si>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</si>
  <si>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</si>
  <si>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</si>
  <si>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</si>
  <si>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</si>
  <si>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</si>
  <si>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</si>
  <si>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</si>
  <si>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</si>
  <si>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</si>
  <si>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</si>
  <si>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</si>
  <si>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</si>
  <si>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</si>
  <si>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</si>
  <si>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</si>
  <si>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</si>
  <si>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</si>
  <si>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</si>
  <si>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</si>
  <si>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</si>
  <si>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</si>
  <si>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</si>
  <si>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</si>
  <si>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</si>
  <si>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</si>
  <si>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</si>
  <si>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</si>
  <si>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</si>
  <si>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</si>
  <si>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</si>
  <si>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</si>
  <si>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</si>
  <si>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</si>
  <si>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</si>
  <si>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</si>
  <si>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</si>
  <si>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</si>
  <si>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</si>
  <si>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</si>
  <si>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</si>
  <si>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</si>
  <si>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</si>
  <si>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</si>
  <si>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</si>
  <si>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</si>
  <si>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</si>
  <si>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</si>
  <si>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</si>
  <si>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</si>
  <si>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</si>
  <si>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</si>
  <si>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</si>
  <si>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</si>
  <si>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</si>
  <si>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</si>
  <si>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</si>
  <si>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</si>
  <si>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</si>
  <si>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</si>
  <si>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</si>
  <si>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</si>
  <si>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</si>
  <si>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</si>
  <si>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</si>
  <si>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</si>
  <si>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</si>
  <si>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</si>
  <si>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</si>
  <si>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</si>
  <si>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</si>
  <si>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</si>
  <si>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</si>
  <si>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</si>
  <si>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</si>
  <si>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</si>
  <si>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</si>
  <si>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</si>
  <si>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</si>
  <si>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</si>
  <si>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</si>
  <si>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</si>
  <si>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</si>
  <si>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</si>
  <si>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</si>
  <si>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</si>
  <si>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</si>
  <si>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</si>
  <si>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</si>
  <si>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</si>
  <si>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</si>
  <si>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</si>
  <si>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</si>
  <si>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</si>
  <si>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</si>
  <si>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</si>
  <si>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</si>
  <si>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</si>
  <si>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</si>
  <si>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</si>
  <si>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</si>
  <si>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</si>
  <si>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</si>
  <si>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</si>
  <si>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</si>
  <si>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</si>
  <si>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</si>
  <si>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</si>
  <si>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</si>
  <si>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</si>
  <si>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</si>
  <si>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</si>
  <si>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</si>
  <si>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</si>
  <si>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</si>
  <si>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</si>
  <si>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</si>
  <si>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</si>
  <si>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</si>
  <si>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</si>
  <si>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</si>
  <si>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</si>
  <si>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</si>
  <si>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</si>
  <si>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</si>
  <si>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</si>
  <si>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</si>
  <si>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</si>
  <si>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</si>
  <si>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</si>
  <si>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</si>
  <si>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</si>
  <si>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</si>
  <si>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</si>
  <si>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</si>
  <si>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</si>
  <si>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</si>
  <si>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</si>
  <si>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</si>
  <si>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</si>
  <si>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</si>
  <si>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</si>
  <si>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</si>
  <si>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</si>
  <si>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</si>
  <si>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</si>
  <si>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</si>
  <si>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</si>
  <si>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</si>
  <si>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</si>
  <si>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</si>
  <si>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</si>
  <si>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</si>
  <si>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</si>
  <si>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</si>
  <si>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</si>
  <si>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</si>
  <si>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</si>
  <si>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</si>
  <si>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</si>
  <si>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</si>
  <si>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</si>
  <si>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</si>
  <si>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</si>
  <si>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</si>
  <si>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</si>
  <si>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</si>
  <si>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</si>
  <si>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</si>
  <si>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</si>
  <si>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</si>
  <si>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</si>
  <si>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</si>
  <si>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</si>
  <si>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</si>
  <si>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</si>
  <si>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</si>
  <si>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</si>
  <si>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</si>
  <si>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</si>
  <si>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</si>
  <si>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</si>
  <si>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</si>
  <si>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</si>
  <si>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</si>
  <si>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</si>
  <si>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</si>
  <si>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</si>
  <si>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</si>
  <si>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</si>
  <si>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</si>
  <si>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</si>
  <si>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</si>
  <si>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</si>
  <si>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</si>
  <si>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</si>
  <si>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</si>
  <si>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</si>
  <si>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</si>
  <si>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</si>
  <si>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</si>
  <si>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</si>
  <si>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</si>
  <si>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</si>
  <si>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</si>
  <si>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</si>
  <si>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</si>
  <si>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</si>
  <si>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</si>
  <si>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</si>
  <si>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</si>
  <si>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</si>
  <si>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</si>
  <si>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</si>
  <si>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</si>
  <si>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</si>
  <si>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</si>
  <si>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</si>
  <si>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</si>
  <si>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</si>
  <si>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</si>
  <si>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</si>
  <si>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</si>
  <si>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</si>
  <si>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</si>
  <si>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</si>
  <si>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</si>
  <si>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</si>
  <si>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</si>
  <si>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</si>
  <si>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</si>
  <si>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</si>
  <si>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</si>
  <si>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</si>
  <si>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</si>
  <si>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</si>
  <si>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</si>
  <si>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</si>
  <si>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</si>
  <si>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</si>
  <si>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</si>
  <si>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</si>
  <si>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</si>
  <si>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</si>
  <si>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</si>
  <si>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</si>
  <si>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</si>
  <si>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</si>
  <si>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</si>
  <si>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</si>
  <si>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</si>
  <si>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</si>
  <si>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</si>
  <si>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</si>
  <si>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</si>
  <si>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</si>
  <si>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</si>
  <si>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</si>
  <si>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</si>
  <si>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</si>
  <si>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</si>
  <si>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</si>
  <si>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</si>
  <si>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</si>
  <si>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</si>
  <si>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</si>
  <si>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</si>
  <si>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</si>
  <si>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</si>
  <si>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</si>
  <si>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</si>
  <si>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</si>
  <si>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</si>
  <si>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</si>
  <si>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</si>
  <si>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</si>
  <si>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</si>
  <si>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</si>
  <si>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</si>
  <si>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</si>
  <si>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</si>
  <si>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</si>
  <si>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</si>
  <si>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</si>
  <si>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</si>
  <si>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</si>
  <si>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</si>
  <si>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</si>
  <si>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</si>
  <si>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</si>
  <si>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</si>
  <si>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</si>
  <si>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</si>
  <si>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</si>
  <si>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</si>
  <si>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</si>
  <si>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</si>
  <si>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</si>
  <si>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</si>
  <si>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</si>
  <si>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</si>
  <si>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</si>
  <si>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</si>
  <si>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</si>
  <si>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</si>
  <si>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</si>
  <si>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</si>
  <si>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</si>
  <si>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</si>
  <si>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</si>
  <si>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</si>
  <si>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</si>
  <si>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</si>
  <si>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</si>
  <si>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</si>
  <si>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</si>
  <si>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</si>
  <si>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</si>
  <si>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</si>
  <si>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</si>
  <si>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</si>
  <si>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</si>
  <si>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</si>
  <si>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</si>
  <si>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</si>
  <si>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</si>
  <si>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</si>
  <si>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</si>
  <si>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</si>
  <si>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</si>
  <si>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</si>
  <si>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</si>
  <si>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</si>
  <si>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</si>
  <si>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</si>
  <si>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</si>
  <si>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</si>
  <si>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</si>
  <si>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</si>
  <si>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</si>
  <si>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</si>
  <si>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</si>
  <si>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</si>
  <si>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</si>
  <si>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</si>
  <si>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</si>
  <si>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</si>
  <si>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</si>
  <si>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</si>
  <si>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</si>
  <si>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</si>
  <si>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</si>
  <si>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</si>
  <si>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</si>
  <si>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</si>
  <si>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</si>
  <si>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</si>
  <si>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</si>
  <si>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</si>
  <si>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</si>
  <si>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</si>
  <si>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</si>
  <si>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</si>
  <si>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</si>
  <si>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</si>
  <si>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</si>
  <si>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</si>
  <si>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</si>
  <si>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</si>
  <si>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</si>
  <si>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</si>
  <si>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</si>
  <si>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</si>
  <si>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</si>
  <si>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</si>
  <si>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</si>
  <si>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</si>
  <si>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</si>
  <si>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</si>
  <si>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</si>
  <si>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</si>
  <si>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</si>
  <si>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</si>
  <si>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</si>
  <si>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</si>
  <si>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</si>
  <si>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</si>
  <si>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</si>
  <si>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</si>
  <si>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</si>
  <si>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</si>
  <si>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</si>
  <si>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</si>
  <si>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</si>
  <si>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</si>
  <si>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</si>
  <si>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</si>
  <si>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</si>
  <si>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</si>
  <si>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</si>
  <si>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</si>
  <si>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</si>
  <si>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</si>
  <si>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</si>
  <si>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</si>
  <si>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</si>
  <si>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</si>
  <si>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</si>
  <si>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</si>
  <si>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</si>
  <si>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</si>
  <si>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</si>
  <si>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</si>
  <si>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</si>
  <si>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</si>
  <si>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</si>
  <si>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</si>
  <si>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</si>
  <si>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</si>
  <si>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</si>
  <si>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</si>
  <si>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</si>
  <si>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</si>
  <si>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</si>
  <si>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</si>
  <si>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</si>
  <si>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</si>
  <si>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</si>
  <si>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</si>
  <si>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</si>
  <si>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</si>
  <si>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</si>
  <si>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</si>
  <si>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</si>
  <si>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</si>
  <si>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</si>
  <si>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</si>
  <si>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</si>
  <si>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</si>
  <si>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</si>
  <si>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</si>
  <si>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</si>
  <si>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</si>
  <si>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</si>
  <si>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</si>
  <si>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</si>
  <si>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</si>
  <si>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</si>
  <si>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</si>
  <si>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</si>
  <si>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</si>
  <si>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</si>
  <si>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</si>
  <si>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</si>
  <si>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</si>
  <si>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</si>
  <si>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</si>
  <si>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</si>
  <si>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</si>
  <si>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</si>
  <si>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</si>
  <si>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</si>
  <si>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</si>
  <si>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</si>
  <si>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</si>
  <si>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</si>
  <si>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</si>
  <si>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</si>
  <si>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</si>
  <si>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</si>
  <si>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</si>
  <si>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</si>
  <si>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</si>
  <si>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</si>
  <si>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</si>
  <si>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</si>
  <si>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</si>
  <si>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</si>
  <si>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</si>
  <si>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</si>
  <si>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</si>
  <si>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</si>
  <si>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</si>
  <si>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</si>
  <si>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</si>
  <si>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</si>
  <si>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</si>
  <si>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</si>
  <si>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</si>
  <si>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</si>
  <si>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</si>
  <si>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</si>
  <si>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</si>
  <si>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</si>
  <si>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</si>
  <si>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</si>
  <si>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</si>
  <si>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</si>
  <si>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</si>
  <si>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</si>
  <si>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</si>
  <si>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</si>
  <si>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</si>
  <si>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</si>
  <si>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</si>
  <si>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</si>
  <si>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</si>
  <si>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</si>
  <si>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</si>
  <si>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</si>
  <si>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</si>
  <si>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</si>
  <si>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</si>
  <si>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</si>
  <si>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</si>
  <si>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</si>
  <si>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</si>
  <si>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</si>
  <si>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</si>
  <si>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</si>
  <si>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</si>
  <si>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</si>
  <si>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</si>
  <si>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</si>
  <si>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</si>
  <si>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</si>
  <si>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</si>
  <si>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</si>
  <si>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</si>
  <si>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</si>
  <si>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</si>
  <si>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</si>
  <si>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</si>
  <si>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</si>
  <si>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</si>
  <si>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</si>
  <si>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</si>
  <si>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</si>
  <si>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</si>
  <si>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</si>
  <si>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</si>
  <si>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</si>
  <si>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</si>
  <si>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</si>
  <si>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</si>
  <si>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</si>
  <si>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</si>
  <si>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</si>
  <si>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</si>
  <si>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</si>
  <si>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</si>
  <si>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</si>
  <si>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</si>
  <si>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</si>
  <si>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</si>
  <si>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</si>
  <si>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</si>
  <si>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</si>
  <si>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</si>
  <si>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</si>
  <si>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</si>
  <si>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</si>
  <si>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</si>
  <si>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</si>
  <si>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</si>
  <si>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</si>
  <si>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</si>
  <si>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</si>
  <si>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</si>
  <si>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</si>
  <si>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</si>
  <si>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</si>
  <si>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</si>
  <si>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</si>
  <si>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</si>
  <si>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</si>
  <si>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</si>
  <si>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</si>
  <si>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</si>
  <si>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</si>
  <si>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</si>
  <si>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</si>
  <si>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</si>
  <si>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</si>
  <si>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</si>
  <si>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</si>
  <si>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</si>
  <si>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</si>
  <si>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</si>
  <si>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</si>
  <si>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</si>
  <si>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</si>
  <si>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</si>
  <si>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</si>
  <si>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</si>
  <si>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</si>
  <si>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</si>
  <si>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</si>
  <si>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</si>
  <si>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</si>
  <si>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</si>
  <si>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</si>
  <si>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</si>
  <si>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</si>
  <si>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</si>
  <si>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</si>
  <si>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</si>
  <si>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</si>
  <si>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</si>
  <si>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</si>
  <si>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</si>
  <si>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</si>
  <si>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</si>
  <si>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</si>
  <si>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</si>
  <si>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</si>
  <si>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</si>
  <si>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</si>
  <si>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</si>
  <si>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</si>
  <si>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</si>
  <si>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</si>
  <si>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</si>
  <si>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</si>
  <si>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</si>
  <si>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</si>
  <si>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</si>
  <si>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</si>
  <si>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</si>
  <si>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</si>
  <si>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</si>
  <si>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</si>
  <si>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</si>
  <si>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</si>
  <si>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</si>
  <si>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</si>
  <si>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</si>
  <si>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</si>
  <si>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</si>
  <si>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</si>
  <si>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</si>
  <si>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</si>
  <si>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</si>
  <si>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</si>
  <si>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</si>
  <si>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</si>
  <si>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</si>
  <si>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</si>
  <si>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</si>
  <si>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</si>
  <si>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</si>
  <si>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</si>
  <si>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</si>
  <si>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</si>
  <si>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</si>
  <si>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</si>
  <si>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</si>
  <si>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</si>
  <si>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</si>
  <si>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</si>
  <si>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</si>
  <si>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</si>
  <si>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</si>
  <si>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</si>
  <si>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</si>
  <si>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</si>
  <si>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</si>
  <si>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</si>
  <si>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</si>
  <si>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</si>
  <si>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</si>
  <si>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</si>
  <si>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</si>
  <si>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</si>
  <si>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</si>
  <si>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</si>
  <si>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</si>
  <si>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</si>
  <si>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</si>
  <si>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</si>
  <si>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</si>
  <si>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</si>
  <si>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</si>
  <si>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</si>
  <si>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</si>
  <si>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</si>
  <si>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</si>
  <si>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</si>
  <si>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</si>
  <si>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</si>
  <si>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</si>
  <si>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</si>
  <si>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</si>
  <si>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</si>
  <si>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</si>
  <si>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</si>
  <si>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</si>
  <si>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</si>
  <si>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</si>
  <si>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</si>
  <si>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</si>
  <si>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</si>
  <si>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</si>
  <si>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</si>
  <si>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</si>
  <si>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</si>
  <si>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</si>
  <si>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</si>
  <si>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</si>
  <si>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</si>
  <si>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</si>
  <si>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</si>
  <si>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</si>
  <si>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</si>
  <si>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</si>
  <si>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</si>
  <si>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</si>
  <si>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</si>
  <si>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</si>
  <si>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</si>
  <si>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</si>
  <si>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</si>
  <si>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</si>
  <si>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</si>
  <si>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</si>
  <si>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</si>
  <si>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</si>
  <si>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</si>
  <si>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</si>
  <si>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</si>
  <si>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</si>
  <si>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</si>
  <si>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</si>
  <si>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</si>
  <si>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</si>
  <si>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</si>
  <si>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</si>
  <si>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</si>
  <si>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</si>
  <si>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</si>
  <si>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</si>
  <si>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</si>
  <si>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</si>
  <si>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</si>
  <si>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</si>
  <si>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</si>
  <si>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</si>
  <si>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</si>
  <si>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</si>
  <si>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</si>
  <si>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</si>
  <si>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</si>
  <si>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</si>
  <si>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</si>
  <si>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</si>
  <si>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</si>
  <si>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</si>
  <si>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</si>
  <si>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</si>
  <si>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</si>
  <si>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</si>
  <si>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</si>
  <si>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</si>
  <si>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</si>
  <si>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</si>
  <si>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</si>
  <si>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</si>
  <si>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</si>
  <si>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</si>
  <si>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</si>
  <si>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</si>
  <si>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</si>
  <si>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</si>
  <si>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</si>
  <si>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</si>
  <si>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</si>
  <si>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</si>
  <si>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</si>
  <si>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</si>
  <si>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</si>
  <si>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</si>
  <si>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</si>
  <si>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</si>
  <si>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</si>
  <si>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</si>
  <si>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</si>
  <si>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</si>
  <si>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</si>
  <si>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</si>
  <si>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</si>
  <si>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</si>
  <si>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</si>
  <si>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</si>
  <si>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</si>
  <si>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</si>
  <si>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</si>
  <si>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</si>
  <si>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</si>
  <si>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</si>
  <si>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</si>
  <si>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</si>
  <si>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</si>
  <si>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</si>
  <si>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</si>
  <si>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</si>
  <si>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</si>
  <si>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</si>
  <si>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</si>
  <si>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</si>
  <si>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</si>
  <si>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</si>
  <si>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</si>
  <si>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</si>
  <si>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</si>
  <si>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</si>
  <si>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</si>
  <si>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</si>
  <si>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</si>
  <si>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</si>
  <si>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</si>
  <si>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</si>
  <si>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</si>
  <si>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</si>
  <si>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</si>
  <si>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</si>
  <si>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</si>
  <si>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</si>
  <si>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</si>
  <si>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</si>
  <si>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</si>
  <si>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</si>
  <si>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</si>
  <si>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</si>
  <si>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</si>
  <si>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</si>
  <si>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</si>
  <si>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</si>
  <si>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</si>
  <si>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</si>
  <si>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</si>
  <si>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</si>
  <si>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</si>
  <si>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</si>
  <si>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</si>
  <si>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</si>
  <si>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</si>
  <si>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</si>
  <si>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</si>
  <si>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</si>
  <si>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</si>
  <si>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</si>
  <si>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</si>
  <si>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</si>
  <si>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</si>
  <si>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</si>
  <si>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</si>
  <si>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</si>
  <si>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</si>
  <si>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</si>
  <si>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</si>
  <si>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</si>
  <si>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</si>
  <si>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</si>
  <si>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</si>
  <si>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</si>
  <si>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</si>
  <si>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</si>
  <si>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</si>
  <si>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</si>
  <si>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</si>
  <si>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</si>
  <si>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</si>
  <si>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</si>
  <si>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</si>
  <si>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</si>
  <si>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</si>
  <si>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</si>
  <si>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</si>
  <si>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</si>
  <si>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</si>
  <si>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</si>
  <si>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</si>
  <si>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</si>
  <si>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</si>
  <si>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</si>
  <si>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</si>
  <si>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</si>
  <si>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</si>
  <si>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</si>
  <si>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</si>
  <si>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</si>
  <si>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</si>
  <si>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</si>
  <si>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</si>
  <si>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</si>
  <si>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</si>
  <si>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</si>
  <si>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</si>
  <si>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</si>
  <si>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</si>
  <si>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</si>
  <si>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</si>
  <si>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</si>
  <si>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</si>
  <si>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</si>
  <si>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</si>
  <si>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</si>
  <si>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</si>
  <si>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</si>
  <si>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</si>
  <si>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</si>
  <si>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</si>
  <si>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</si>
  <si>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</si>
  <si>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</si>
  <si>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</si>
  <si>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</si>
  <si>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</si>
  <si>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</si>
  <si>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</si>
  <si>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</si>
  <si>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</si>
  <si>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</si>
  <si>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</si>
  <si>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</si>
  <si>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</si>
  <si>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</si>
  <si>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</si>
  <si>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</si>
  <si>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</si>
  <si>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</si>
  <si>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</si>
  <si>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</si>
  <si>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</si>
  <si>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</si>
  <si>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</si>
  <si>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</si>
  <si>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</si>
  <si>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</si>
  <si>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</si>
  <si>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</si>
  <si>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</si>
  <si>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</si>
  <si>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</si>
  <si>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</si>
  <si>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</si>
  <si>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</si>
  <si>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</si>
  <si>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</si>
  <si>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</si>
  <si>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</si>
  <si>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</si>
  <si>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</si>
  <si>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</si>
  <si>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</si>
  <si>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</si>
  <si>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</si>
  <si>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</si>
  <si>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</si>
  <si>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</si>
  <si>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</si>
  <si>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</si>
  <si>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</si>
  <si>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</si>
  <si>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</si>
  <si>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</si>
  <si>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</si>
  <si>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</si>
  <si>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</si>
  <si>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</si>
  <si>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</si>
  <si>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</si>
  <si>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</si>
  <si>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</si>
  <si>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</si>
  <si>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</si>
  <si>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</si>
  <si>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</si>
  <si>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</si>
  <si>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</si>
  <si>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</si>
  <si>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</si>
  <si>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</si>
  <si>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</si>
  <si>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</si>
  <si>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</si>
  <si>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</si>
  <si>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</si>
  <si>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</si>
  <si>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</si>
  <si>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</si>
  <si>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</si>
  <si>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</si>
  <si>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</si>
  <si>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</si>
  <si>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</si>
  <si>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</si>
  <si>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</si>
  <si>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</si>
  <si>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</si>
  <si>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</si>
  <si>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</si>
  <si>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</si>
  <si>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</si>
  <si>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</si>
  <si>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</si>
  <si>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</si>
  <si>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</si>
  <si>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</si>
  <si>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</si>
  <si>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</si>
  <si>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</si>
  <si>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</si>
  <si>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</si>
  <si>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</si>
  <si>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</si>
  <si>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</si>
  <si>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</si>
  <si>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</si>
  <si>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</si>
  <si>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</si>
  <si>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</si>
  <si>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</si>
  <si>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</si>
  <si>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</si>
  <si>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</si>
  <si>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</si>
  <si>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</si>
  <si>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</si>
  <si>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</si>
  <si>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</si>
  <si>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</si>
  <si>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</si>
  <si>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</si>
  <si>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</si>
  <si>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</si>
  <si>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</si>
  <si>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</si>
  <si>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</si>
  <si>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</si>
  <si>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</si>
  <si>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</si>
  <si>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</si>
  <si>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</si>
  <si>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</si>
  <si>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</si>
  <si>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</si>
  <si>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</si>
  <si>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</si>
  <si>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</si>
  <si>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</si>
  <si>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</si>
  <si>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</si>
  <si>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</si>
  <si>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</si>
  <si>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</si>
  <si>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</si>
  <si>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</si>
  <si>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</si>
  <si>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</si>
  <si>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</si>
  <si>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</si>
  <si>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</si>
  <si>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</si>
  <si>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</si>
  <si>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</si>
  <si>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</si>
  <si>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</si>
  <si>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</si>
  <si>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</si>
  <si>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</si>
  <si>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</si>
  <si>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</si>
  <si>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</si>
  <si>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</si>
  <si>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</si>
  <si>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</si>
  <si>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</si>
  <si>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</si>
  <si>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</si>
  <si>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</si>
  <si>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</si>
  <si>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</si>
  <si>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</si>
  <si>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</si>
  <si>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</si>
  <si>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</si>
  <si>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</si>
  <si>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</si>
  <si>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</si>
  <si>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</si>
  <si>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</si>
  <si>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</si>
  <si>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</si>
  <si>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</si>
  <si>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</si>
  <si>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</si>
  <si>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</si>
  <si>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</si>
  <si>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</si>
  <si>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</si>
  <si>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</si>
  <si>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</si>
  <si>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</si>
  <si>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</si>
  <si>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</si>
  <si>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</si>
  <si>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</si>
  <si>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</si>
  <si>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</si>
  <si>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</si>
  <si>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</si>
  <si>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</si>
  <si>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</si>
  <si>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</si>
  <si>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</si>
  <si>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</si>
  <si>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</si>
  <si>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</si>
  <si>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</si>
  <si>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</si>
  <si>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</si>
  <si>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</si>
  <si>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</si>
  <si>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</si>
  <si>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</si>
  <si>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</si>
  <si>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</si>
  <si>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</si>
  <si>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</si>
  <si>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</si>
  <si>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</si>
  <si>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</si>
  <si>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</si>
  <si>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</si>
  <si>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</si>
  <si>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</si>
  <si>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</si>
  <si>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</si>
  <si>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</si>
  <si>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</si>
  <si>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</si>
  <si>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</si>
  <si>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</si>
  <si>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</si>
  <si>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</si>
  <si>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</si>
  <si>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</si>
  <si>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</si>
  <si>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</si>
  <si>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</si>
  <si>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</si>
  <si>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</si>
  <si>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</si>
  <si>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</si>
  <si>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</si>
  <si>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</si>
  <si>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</si>
  <si>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</si>
  <si>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</si>
  <si>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</si>
  <si>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</si>
  <si>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</si>
  <si>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</si>
  <si>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</si>
  <si>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</si>
  <si>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</si>
  <si>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</si>
  <si>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</si>
  <si>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</si>
  <si>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</si>
  <si>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</si>
  <si>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</si>
  <si>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</si>
  <si>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</si>
  <si>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</si>
  <si>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</si>
  <si>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</si>
  <si>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</si>
  <si>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</si>
  <si>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</si>
  <si>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</si>
  <si>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</si>
  <si>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</si>
  <si>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</si>
  <si>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</si>
  <si>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</si>
  <si>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</si>
  <si>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</si>
  <si>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</si>
  <si>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</si>
  <si>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</si>
  <si>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</si>
  <si>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</si>
  <si>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</si>
  <si>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</si>
  <si>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</si>
  <si>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</si>
  <si>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</si>
  <si>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</si>
  <si>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</si>
  <si>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</si>
  <si>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</si>
  <si>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</si>
  <si>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</si>
  <si>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</si>
  <si>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</si>
  <si>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</si>
  <si>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</si>
  <si>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</si>
  <si>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</si>
  <si>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</si>
  <si>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</si>
  <si>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</si>
  <si>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</si>
  <si>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</si>
  <si>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</si>
  <si>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</si>
  <si>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</si>
  <si>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</si>
  <si>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</si>
  <si>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</si>
  <si>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</si>
  <si>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</si>
  <si>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</si>
  <si>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</si>
  <si>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</si>
  <si>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</si>
  <si>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</si>
  <si>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</si>
  <si>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</si>
  <si>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</si>
  <si>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</si>
  <si>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</si>
  <si>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</si>
  <si>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</si>
  <si>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</si>
  <si>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</si>
  <si>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</si>
  <si>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</si>
  <si>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</si>
  <si>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</si>
  <si>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</si>
  <si>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</si>
  <si>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</si>
  <si>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</si>
  <si>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</si>
  <si>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</si>
  <si>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</si>
  <si>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</si>
  <si>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</si>
  <si>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</si>
  <si>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</si>
  <si>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</si>
  <si>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</si>
  <si>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</si>
  <si>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</si>
  <si>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</si>
  <si>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</si>
  <si>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</si>
  <si>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</si>
  <si>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</si>
  <si>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</si>
  <si>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</si>
  <si>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</si>
  <si>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</si>
  <si>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</si>
  <si>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</si>
  <si>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</si>
  <si>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</si>
  <si>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</si>
  <si>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</si>
  <si>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</si>
  <si>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</si>
  <si>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</si>
  <si>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</si>
  <si>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</si>
  <si>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</si>
  <si>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</si>
  <si>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</si>
  <si>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</si>
  <si>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</si>
  <si>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</si>
  <si>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</si>
  <si>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</si>
  <si>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</si>
  <si>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</si>
  <si>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</si>
  <si>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</si>
  <si>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</si>
  <si>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</si>
  <si>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</si>
  <si>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</si>
  <si>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</si>
  <si>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</si>
  <si>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</si>
  <si>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</si>
  <si>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</si>
  <si>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</si>
  <si>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</si>
  <si>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</si>
  <si>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</si>
  <si>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</si>
  <si>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</si>
  <si>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</si>
  <si>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</si>
  <si>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</si>
  <si>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</si>
  <si>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</si>
  <si>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</si>
  <si>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</si>
  <si>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</si>
  <si>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</si>
  <si>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</si>
  <si>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</si>
  <si>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</si>
  <si>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</si>
  <si>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</si>
  <si>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</si>
  <si>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</si>
  <si>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</si>
  <si>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</si>
  <si>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</si>
  <si>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</si>
  <si>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</si>
  <si>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</si>
  <si>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</si>
  <si>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</si>
  <si>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</si>
  <si>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</si>
  <si>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</si>
  <si>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</si>
  <si>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</si>
  <si>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</si>
  <si>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</si>
  <si>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</si>
  <si>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</si>
  <si>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</si>
  <si>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</si>
  <si>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</si>
  <si>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</si>
  <si>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</si>
  <si>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</si>
  <si>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</si>
  <si>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</si>
  <si>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</si>
  <si>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</si>
  <si>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</si>
  <si>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</si>
  <si>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</si>
  <si>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</si>
  <si>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</si>
  <si>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</si>
  <si>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</si>
  <si>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</si>
  <si>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</si>
  <si>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</si>
  <si>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</si>
  <si>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</si>
  <si>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</si>
  <si>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</si>
  <si>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</si>
  <si>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</si>
  <si>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</si>
  <si>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</si>
  <si>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</si>
  <si>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</si>
  <si>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</si>
  <si>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</si>
  <si>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</si>
  <si>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</si>
  <si>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</si>
  <si>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</si>
  <si>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</si>
  <si>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</si>
  <si>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</si>
  <si>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</si>
  <si>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</si>
  <si>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</si>
  <si>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</si>
  <si>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</si>
  <si>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</si>
  <si>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</si>
  <si>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</si>
  <si>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</si>
  <si>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</si>
  <si>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</si>
  <si>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</si>
  <si>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</si>
  <si>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</si>
  <si>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</si>
  <si>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</si>
  <si>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</si>
  <si>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</si>
  <si>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</si>
  <si>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</si>
  <si>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</si>
  <si>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</si>
  <si>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</si>
  <si>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</si>
  <si>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</si>
  <si>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</si>
  <si>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</si>
  <si>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</si>
  <si>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</si>
  <si>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</si>
  <si>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</si>
  <si>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</si>
  <si>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</si>
  <si>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</si>
  <si>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</si>
  <si>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</si>
  <si>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</si>
  <si>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</si>
  <si>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</si>
  <si>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</si>
  <si>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</si>
  <si>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</si>
  <si>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</si>
  <si>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</si>
  <si>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</si>
  <si>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</si>
  <si>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</si>
  <si>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</si>
  <si>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</si>
  <si>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</si>
  <si>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</si>
  <si>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</si>
  <si>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</si>
  <si>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</si>
  <si>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</si>
  <si>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</si>
  <si>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</si>
  <si>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</si>
  <si>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</si>
  <si>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</si>
  <si>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</si>
  <si>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</si>
  <si>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</si>
  <si>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</si>
  <si>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</si>
  <si>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</si>
  <si>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</si>
  <si>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</si>
  <si>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</si>
  <si>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</si>
  <si>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</si>
  <si>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</si>
  <si>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</si>
  <si>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</si>
  <si>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</si>
  <si>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</si>
  <si>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</si>
  <si>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</si>
  <si>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</si>
  <si>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</si>
  <si>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</si>
  <si>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</si>
  <si>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</si>
  <si>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</si>
  <si>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</si>
  <si>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</si>
  <si>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</si>
  <si>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</si>
  <si>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</si>
  <si>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</si>
  <si>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</si>
  <si>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</si>
  <si>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</si>
  <si>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</si>
  <si>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</si>
  <si>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</si>
  <si>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</si>
  <si>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</si>
  <si>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</si>
  <si>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</si>
  <si>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</si>
  <si>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</si>
  <si>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</si>
  <si>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</si>
  <si>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</si>
  <si>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</si>
  <si>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</si>
  <si>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</si>
  <si>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</si>
  <si>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</si>
  <si>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</si>
  <si>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</si>
  <si>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</si>
  <si>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</si>
  <si>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</si>
  <si>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</si>
  <si>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</si>
  <si>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</si>
  <si>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</si>
  <si>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</si>
  <si>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</si>
  <si>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</si>
  <si>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</si>
  <si>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</si>
  <si>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</si>
  <si>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</si>
  <si>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</si>
  <si>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</si>
  <si>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</si>
  <si>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</si>
  <si>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</si>
  <si>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</si>
  <si>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</si>
  <si>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</si>
  <si>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</si>
  <si>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</si>
  <si>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</si>
  <si>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</si>
  <si>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</si>
  <si>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</si>
  <si>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</si>
  <si>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</si>
  <si>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</si>
  <si>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</si>
  <si>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</si>
  <si>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</si>
  <si>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</si>
  <si>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</si>
  <si>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</si>
  <si>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</si>
  <si>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</si>
  <si>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</si>
  <si>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</si>
  <si>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</si>
  <si>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</si>
  <si>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</si>
  <si>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</si>
  <si>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</si>
  <si>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</si>
  <si>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</si>
  <si>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</si>
  <si>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</si>
  <si>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</si>
  <si>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</si>
  <si>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</si>
  <si>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</si>
  <si>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</si>
  <si>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</si>
  <si>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</si>
  <si>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</si>
  <si>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</si>
  <si>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</si>
  <si>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</si>
  <si>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</si>
  <si>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</si>
  <si>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</si>
  <si>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</si>
  <si>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</si>
  <si>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</si>
  <si>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</si>
  <si>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</si>
  <si>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</si>
  <si>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</si>
  <si>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</si>
  <si>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</si>
  <si>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</si>
  <si>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</si>
  <si>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</si>
  <si>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</si>
  <si>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</si>
  <si>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</si>
  <si>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</si>
  <si>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</si>
  <si>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</si>
  <si>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</si>
  <si>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</si>
  <si>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</si>
  <si>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</si>
  <si>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</si>
  <si>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</si>
  <si>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</si>
  <si>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</si>
  <si>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</si>
  <si>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</si>
  <si>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</si>
  <si>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</si>
  <si>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</si>
  <si>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</si>
  <si>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</si>
  <si>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</si>
  <si>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</si>
  <si>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</si>
  <si>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</si>
  <si>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</si>
  <si>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</si>
  <si>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</si>
  <si>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</si>
  <si>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</si>
  <si>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</si>
  <si>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</si>
  <si>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</si>
  <si>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</si>
  <si>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</si>
  <si>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</si>
  <si>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</si>
  <si>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</si>
  <si>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</si>
  <si>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</si>
  <si>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</si>
  <si>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</si>
  <si>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</si>
  <si>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</si>
  <si>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</si>
  <si>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</si>
  <si>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</si>
  <si>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</si>
  <si>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</si>
  <si>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</si>
  <si>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</si>
  <si>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</si>
  <si>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</si>
  <si>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</si>
  <si>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</si>
  <si>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</si>
  <si>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</si>
  <si>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</si>
  <si>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</si>
  <si>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</si>
  <si>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</si>
  <si>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</si>
  <si>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</si>
  <si>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</si>
  <si>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</si>
  <si>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</si>
  <si>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</si>
  <si>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</si>
  <si>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</si>
  <si>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</si>
  <si>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</si>
  <si>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</si>
  <si>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</si>
  <si>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</si>
  <si>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</si>
  <si>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</si>
  <si>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</si>
  <si>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</si>
  <si>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</si>
  <si>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</si>
  <si>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</si>
  <si>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</si>
  <si>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</si>
  <si>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</si>
  <si>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</si>
  <si>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</si>
  <si>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</si>
  <si>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</si>
  <si>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</si>
  <si>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</si>
  <si>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</si>
  <si>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</si>
  <si>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</si>
  <si>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</si>
  <si>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</si>
  <si>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</si>
  <si>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</si>
  <si>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</si>
  <si>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</si>
  <si>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</si>
  <si>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</si>
  <si>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</si>
  <si>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</si>
  <si>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</si>
  <si>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</si>
  <si>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</si>
  <si>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</si>
  <si>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</si>
  <si>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</si>
  <si>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</si>
  <si>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</si>
  <si>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</si>
  <si>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</si>
  <si>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</si>
  <si>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</si>
  <si>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</si>
  <si>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</si>
  <si>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</si>
  <si>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</si>
  <si>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</si>
  <si>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</si>
  <si>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</si>
  <si>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</si>
  <si>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</si>
  <si>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</si>
  <si>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</si>
  <si>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</si>
  <si>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</si>
  <si>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</si>
  <si>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</si>
  <si>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</si>
  <si>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</si>
  <si>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</si>
  <si>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</si>
  <si>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</si>
  <si>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</si>
  <si>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</si>
  <si>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</si>
  <si>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</si>
  <si>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</si>
  <si>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</si>
  <si>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</si>
  <si>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</si>
  <si>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</si>
  <si>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</si>
  <si>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</si>
  <si>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</si>
  <si>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</si>
  <si>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</si>
  <si>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</si>
  <si>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</si>
  <si>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</si>
  <si>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</si>
  <si>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</si>
  <si>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</si>
  <si>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</si>
  <si>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</si>
  <si>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</si>
  <si>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</si>
  <si>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</si>
  <si>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</si>
  <si>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</si>
  <si>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</si>
  <si>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</si>
  <si>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</si>
  <si>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</si>
  <si>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</si>
  <si>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</si>
  <si>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</si>
  <si>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</si>
  <si>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</si>
  <si>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</si>
  <si>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</si>
  <si>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</si>
  <si>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</si>
  <si>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</si>
  <si>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</si>
  <si>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</si>
  <si>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</si>
  <si>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</si>
  <si>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</si>
  <si>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</si>
  <si>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</si>
  <si>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</si>
  <si>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</si>
  <si>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</si>
  <si>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</si>
  <si>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</si>
  <si>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</si>
  <si>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</si>
  <si>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</si>
  <si>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</si>
  <si>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</si>
  <si>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</si>
  <si>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</si>
  <si>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</si>
  <si>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</si>
  <si>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</si>
  <si>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</si>
  <si>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</si>
  <si>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</si>
  <si>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</si>
  <si>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</si>
  <si>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</si>
  <si>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</si>
  <si>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</si>
  <si>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</si>
  <si>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</si>
  <si>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</si>
  <si>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</si>
  <si>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</si>
  <si>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</si>
  <si>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</si>
  <si>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</si>
  <si>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</si>
  <si>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</si>
  <si>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</si>
  <si>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</si>
  <si>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</si>
  <si>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</si>
  <si>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</si>
  <si>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</si>
  <si>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</si>
  <si>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</si>
  <si>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</si>
  <si>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</si>
  <si>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</si>
  <si>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</si>
  <si>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</si>
  <si>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</si>
  <si>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</si>
  <si>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</si>
  <si>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</si>
  <si>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</si>
  <si>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</si>
  <si>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</si>
  <si>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</si>
  <si>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</si>
  <si>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</si>
  <si>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</si>
  <si>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</si>
  <si>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</si>
  <si>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</si>
  <si>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</si>
  <si>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</si>
  <si>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</si>
  <si>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</si>
  <si>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</si>
  <si>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</si>
  <si>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</si>
  <si>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</si>
  <si>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</si>
  <si>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</si>
  <si>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</si>
  <si>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</si>
  <si>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</si>
  <si>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</si>
  <si>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</si>
  <si>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</si>
  <si>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</si>
  <si>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</si>
  <si>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</si>
  <si>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</si>
  <si>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</si>
  <si>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</si>
  <si>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</si>
  <si>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</si>
  <si>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</si>
  <si>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</si>
  <si>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</si>
  <si>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</si>
  <si>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</si>
  <si>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</si>
  <si>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</si>
  <si>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</si>
  <si>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</si>
  <si>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</si>
  <si>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</si>
  <si>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</si>
  <si>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</si>
  <si>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</si>
  <si>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</si>
  <si>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</si>
  <si>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</si>
  <si>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</si>
  <si>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</si>
  <si>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</si>
  <si>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</si>
  <si>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</si>
  <si>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</si>
  <si>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</si>
  <si>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</si>
  <si>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</si>
  <si>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</si>
  <si>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</si>
  <si>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</si>
  <si>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</si>
  <si>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</si>
  <si>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</si>
  <si>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</si>
  <si>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</si>
  <si>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</si>
  <si>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</si>
  <si>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</si>
  <si>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</si>
  <si>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</si>
  <si>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</si>
  <si>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</si>
  <si>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</si>
  <si>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</si>
  <si>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</si>
  <si>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</si>
  <si>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</si>
  <si>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</si>
  <si>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</si>
  <si>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</si>
  <si>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</si>
  <si>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</si>
  <si>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</si>
  <si>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</si>
  <si>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</si>
  <si>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</si>
  <si>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</si>
  <si>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</si>
  <si>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</si>
  <si>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</si>
  <si>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</si>
  <si>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</si>
  <si>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</si>
  <si>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</si>
  <si>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</si>
  <si>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</si>
  <si>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</si>
  <si>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</si>
  <si>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</si>
  <si>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</si>
  <si>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</si>
  <si>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</si>
  <si>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</si>
  <si>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</si>
  <si>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</si>
  <si>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</si>
  <si>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</si>
  <si>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</si>
  <si>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</si>
  <si>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</si>
  <si>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</si>
  <si>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</si>
  <si>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</si>
  <si>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</si>
  <si>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</si>
  <si>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</si>
  <si>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</si>
  <si>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</si>
  <si>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</si>
  <si>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</si>
  <si>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</si>
  <si>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</si>
  <si>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</si>
  <si>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</si>
  <si>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</si>
  <si>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</si>
  <si>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</si>
  <si>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</si>
  <si>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</si>
  <si>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</si>
  <si>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</si>
  <si>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</si>
  <si>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</si>
  <si>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</si>
  <si>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</si>
  <si>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</si>
  <si>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</si>
  <si>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</si>
  <si>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</si>
  <si>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</si>
  <si>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</si>
  <si>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</si>
  <si>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</si>
  <si>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</si>
  <si>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</si>
  <si>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</si>
  <si>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</si>
  <si>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</si>
  <si>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</si>
  <si>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</si>
  <si>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</si>
  <si>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</si>
  <si>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</si>
  <si>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</si>
  <si>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</si>
  <si>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</si>
  <si>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</si>
  <si>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</si>
  <si>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</si>
  <si>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</si>
  <si>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</si>
  <si>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</si>
  <si>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</si>
  <si>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</si>
  <si>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</si>
  <si>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</si>
  <si>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</si>
  <si>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</si>
  <si>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</si>
  <si>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</si>
  <si>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</si>
  <si>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</si>
  <si>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</si>
  <si>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</si>
  <si>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</si>
  <si>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</si>
  <si>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</si>
  <si>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</si>
  <si>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</si>
  <si>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</si>
  <si>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</si>
  <si>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</si>
  <si>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</si>
  <si>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</si>
  <si>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</si>
  <si>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</si>
  <si>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</si>
  <si>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</si>
  <si>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</si>
  <si>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</si>
  <si>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</si>
  <si>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</si>
  <si>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</si>
  <si>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</si>
  <si>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</si>
  <si>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</si>
  <si>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</si>
  <si>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</si>
  <si>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</si>
  <si>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</si>
  <si>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</si>
  <si>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</si>
  <si>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</si>
  <si>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</si>
  <si>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</si>
  <si>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</si>
  <si>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</si>
  <si>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</si>
  <si>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</si>
  <si>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</si>
  <si>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</si>
  <si>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</si>
  <si>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</si>
  <si>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</si>
  <si>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</si>
  <si>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</si>
  <si>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</si>
  <si>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</si>
  <si>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</si>
  <si>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</si>
  <si>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</si>
  <si>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</si>
  <si>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</si>
  <si>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</si>
  <si>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</si>
  <si>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</si>
  <si>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</si>
  <si>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</si>
  <si>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</si>
  <si>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</si>
  <si>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</si>
  <si>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</si>
  <si>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</si>
  <si>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</si>
  <si>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</si>
  <si>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</si>
  <si>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</si>
  <si>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</si>
  <si>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</si>
  <si>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</si>
  <si>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</si>
  <si>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</si>
  <si>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</si>
  <si>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</si>
  <si>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</si>
  <si>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</si>
  <si>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</si>
  <si>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</si>
  <si>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</si>
  <si>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</si>
  <si>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</si>
  <si>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</si>
  <si>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</si>
  <si>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</si>
  <si>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</si>
  <si>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</si>
  <si>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</si>
  <si>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</si>
  <si>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</si>
  <si>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</si>
  <si>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</si>
  <si>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</si>
  <si>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</si>
  <si>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</si>
  <si>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</si>
  <si>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</si>
  <si>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</si>
  <si>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</si>
  <si>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</si>
  <si>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</si>
  <si>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</si>
  <si>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</si>
  <si>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</si>
  <si>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</si>
  <si>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</si>
  <si>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</si>
  <si>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</si>
  <si>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</si>
  <si>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</si>
  <si>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</si>
  <si>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</si>
  <si>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</si>
  <si>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</si>
  <si>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</si>
  <si>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</si>
  <si>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</si>
  <si>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</si>
  <si>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</si>
  <si>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</si>
  <si>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</si>
  <si>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</si>
  <si>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</si>
  <si>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</si>
  <si>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</si>
  <si>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</si>
  <si>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</si>
  <si>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</si>
  <si>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</si>
  <si>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</si>
  <si>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</si>
  <si>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</si>
  <si>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</si>
  <si>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</si>
  <si>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</si>
  <si>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</si>
  <si>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</si>
  <si>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</si>
  <si>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</si>
  <si>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</si>
  <si>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</si>
  <si>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</si>
  <si>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</si>
  <si>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</si>
  <si>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</si>
  <si>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</si>
  <si>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</si>
  <si>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</si>
  <si>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</si>
  <si>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</si>
  <si>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</si>
  <si>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</si>
  <si>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</si>
  <si>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</si>
  <si>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</si>
  <si>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</si>
  <si>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</si>
  <si>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</si>
  <si>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</si>
  <si>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</si>
  <si>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</si>
  <si>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</si>
  <si>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</si>
  <si>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</si>
  <si>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</si>
  <si>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</si>
  <si>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</si>
  <si>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</si>
  <si>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</si>
  <si>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</si>
  <si>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</si>
  <si>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</si>
  <si>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</si>
  <si>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</si>
  <si>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</si>
  <si>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</si>
  <si>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</si>
  <si>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</si>
  <si>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</si>
  <si>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</si>
  <si>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</si>
  <si>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</si>
  <si>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</si>
  <si>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</si>
  <si>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</si>
  <si>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</si>
  <si>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</si>
  <si>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</si>
  <si>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</si>
  <si>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</si>
  <si>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</si>
  <si>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</si>
  <si>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</si>
  <si>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</si>
  <si>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</si>
  <si>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</si>
  <si>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</si>
  <si>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</si>
  <si>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</si>
  <si>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</si>
  <si>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</si>
  <si>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</si>
  <si>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</si>
  <si>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</si>
  <si>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</si>
  <si>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</si>
  <si>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</si>
  <si>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</si>
  <si>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</si>
  <si>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</si>
  <si>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</si>
  <si>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</si>
  <si>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</si>
  <si>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</si>
  <si>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</si>
  <si>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</si>
  <si>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</si>
  <si>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</si>
  <si>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</si>
  <si>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</si>
  <si>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</si>
  <si>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</si>
  <si>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</si>
  <si>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</si>
  <si>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</si>
  <si>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</si>
  <si>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</si>
  <si>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</si>
  <si>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</si>
  <si>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</si>
  <si>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</si>
  <si>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</si>
  <si>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</si>
  <si>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</si>
  <si>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</si>
  <si>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</si>
  <si>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</si>
  <si>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</si>
  <si>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</si>
  <si>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</si>
  <si>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</si>
  <si>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</si>
  <si>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</si>
  <si>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</si>
  <si>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</si>
  <si>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</si>
  <si>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</si>
  <si>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</si>
  <si>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</si>
  <si>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</si>
  <si>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</si>
  <si>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</si>
  <si>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</si>
  <si>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</si>
  <si>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</si>
  <si>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</si>
  <si>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</si>
  <si>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</si>
  <si>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</si>
  <si>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</si>
  <si>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</si>
  <si>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</si>
  <si>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</si>
  <si>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</si>
  <si>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</si>
  <si>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</si>
  <si>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</si>
  <si>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</si>
  <si>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</si>
  <si>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</si>
  <si>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</si>
  <si>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</si>
  <si>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</si>
  <si>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</si>
  <si>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</si>
  <si>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</si>
  <si>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</si>
  <si>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</si>
  <si>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</si>
  <si>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</si>
  <si>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</si>
  <si>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</si>
  <si>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</si>
  <si>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</si>
  <si>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</si>
  <si>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</si>
  <si>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</si>
  <si>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</si>
  <si>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</si>
  <si>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</si>
  <si>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</si>
  <si>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</si>
  <si>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</si>
  <si>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</si>
  <si>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</si>
  <si>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</si>
  <si>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</si>
  <si>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</si>
  <si>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</si>
  <si>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</si>
  <si>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</si>
  <si>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</si>
  <si>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</si>
  <si>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</si>
  <si>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</si>
  <si>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</si>
  <si>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</si>
  <si>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</si>
  <si>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</si>
  <si>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</si>
  <si>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</si>
  <si>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</si>
  <si>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</si>
  <si>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</si>
  <si>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</si>
  <si>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</si>
  <si>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</si>
  <si>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</si>
  <si>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</si>
  <si>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</si>
  <si>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</si>
  <si>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</si>
  <si>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</si>
  <si>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</si>
  <si>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</si>
  <si>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</si>
  <si>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</si>
  <si>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</si>
  <si>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</si>
  <si>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</si>
  <si>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</si>
  <si>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</si>
  <si>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</si>
  <si>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</si>
  <si>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</si>
  <si>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</si>
  <si>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</si>
  <si>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</si>
  <si>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</si>
  <si>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</si>
  <si>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</si>
  <si>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</si>
  <si>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</si>
  <si>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</si>
  <si>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</si>
  <si>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</si>
  <si>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</si>
  <si>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</si>
  <si>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</si>
  <si>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</si>
  <si>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</si>
  <si>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</si>
  <si>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</si>
  <si>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</si>
  <si>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</si>
  <si>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</si>
  <si>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</si>
  <si>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</si>
  <si>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</si>
  <si>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</si>
  <si>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</si>
  <si>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</si>
  <si>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</si>
  <si>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</si>
  <si>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</si>
  <si>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</si>
  <si>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</si>
  <si>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</si>
  <si>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</si>
  <si>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</si>
  <si>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</si>
  <si>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</si>
  <si>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</si>
  <si>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</si>
  <si>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</si>
  <si>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</si>
  <si>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</si>
  <si>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</si>
  <si>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</si>
  <si>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</si>
  <si>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</si>
  <si>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</si>
  <si>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</si>
  <si>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</si>
  <si>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</si>
  <si>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</si>
  <si>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</si>
  <si>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</si>
  <si>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</si>
  <si>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</si>
  <si>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</si>
  <si>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</si>
  <si>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</si>
  <si>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</si>
  <si>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</si>
  <si>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</si>
  <si>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</si>
  <si>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</si>
  <si>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</si>
  <si>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</si>
  <si>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</si>
  <si>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</si>
  <si>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</si>
  <si>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</si>
  <si>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</si>
  <si>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</si>
  <si>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</si>
  <si>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</si>
  <si>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</si>
  <si>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</si>
  <si>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</si>
  <si>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</si>
  <si>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</si>
  <si>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</si>
  <si>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</si>
  <si>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</si>
  <si>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</si>
  <si>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</si>
  <si>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</si>
  <si>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</si>
  <si>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</si>
  <si>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</si>
  <si>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</si>
  <si>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</si>
  <si>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</si>
  <si>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</si>
  <si>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</si>
  <si>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</si>
  <si>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</si>
  <si>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</si>
  <si>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</si>
  <si>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</si>
  <si>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</si>
  <si>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</si>
  <si>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</si>
  <si>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</si>
  <si>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</si>
  <si>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</si>
  <si>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</si>
  <si>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</si>
  <si>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</si>
  <si>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</si>
  <si>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</si>
  <si>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</si>
  <si>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</si>
  <si>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</si>
  <si>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</si>
  <si>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</si>
  <si>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</si>
  <si>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</si>
  <si>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</si>
  <si>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</si>
  <si>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</si>
  <si>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</si>
  <si>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</si>
  <si>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</si>
  <si>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</si>
  <si>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</si>
  <si>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</si>
  <si>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</si>
  <si>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</si>
  <si>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</si>
  <si>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</si>
  <si>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</si>
  <si>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</si>
  <si>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</si>
  <si>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</si>
  <si>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</si>
  <si>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</si>
  <si>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</si>
  <si>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</si>
  <si>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</si>
  <si>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</si>
  <si>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</si>
  <si>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</si>
  <si>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</si>
  <si>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</si>
  <si>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</si>
  <si>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</si>
  <si>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</si>
  <si>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</si>
  <si>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</si>
  <si>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</si>
  <si>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</si>
  <si>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</si>
  <si>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</si>
  <si>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</si>
  <si>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</si>
  <si>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</si>
  <si>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</si>
  <si>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</si>
  <si>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</si>
  <si>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</si>
  <si>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</si>
  <si>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</si>
  <si>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</si>
  <si>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</si>
  <si>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</si>
  <si>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</si>
  <si>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</si>
  <si>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</si>
  <si>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</si>
  <si>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</si>
  <si>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</si>
  <si>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</si>
  <si>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</si>
  <si>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</si>
  <si>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</si>
  <si>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</si>
  <si>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</si>
  <si>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</si>
  <si>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</si>
  <si>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</si>
  <si>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</si>
  <si>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</si>
  <si>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</si>
  <si>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</si>
  <si>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</si>
  <si>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</si>
  <si>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</si>
  <si>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</si>
  <si>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</si>
  <si>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</si>
  <si>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</si>
  <si>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</si>
  <si>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</si>
  <si>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</si>
  <si>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</si>
  <si>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</si>
  <si>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</si>
  <si>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</si>
  <si>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</si>
  <si>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</si>
  <si>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</si>
  <si>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</si>
  <si>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</si>
  <si>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</si>
  <si>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</si>
  <si>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</si>
  <si>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</si>
  <si>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</si>
  <si>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</si>
  <si>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</si>
  <si>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</si>
  <si>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</si>
  <si>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</si>
  <si>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</si>
  <si>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</si>
  <si>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</si>
  <si>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</si>
  <si>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</si>
  <si>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</si>
  <si>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</si>
  <si>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</si>
  <si>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</si>
  <si>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</si>
  <si>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</si>
  <si>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</si>
  <si>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</si>
  <si>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</si>
  <si>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</si>
  <si>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</si>
  <si>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</si>
  <si>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</si>
  <si>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</si>
  <si>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</si>
  <si>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</si>
  <si>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</si>
  <si>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</si>
  <si>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</si>
  <si>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</si>
  <si>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</si>
  <si>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</si>
  <si>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</si>
  <si>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</si>
  <si>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</si>
  <si>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</si>
  <si>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</si>
  <si>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</si>
  <si>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</si>
  <si>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</si>
  <si>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</si>
  <si>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</si>
  <si>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</si>
  <si>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</si>
  <si>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</si>
  <si>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</si>
  <si>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</si>
  <si>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</si>
  <si>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</si>
  <si>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</si>
  <si>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</si>
  <si>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</si>
  <si>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</si>
  <si>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</si>
  <si>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</si>
  <si>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</si>
  <si>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</si>
  <si>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</si>
  <si>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</si>
  <si>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</si>
  <si>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</si>
  <si>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</si>
  <si>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</si>
  <si>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</si>
  <si>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</si>
  <si>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</si>
  <si>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</si>
  <si>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</si>
  <si>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</si>
  <si>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</si>
  <si>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</si>
  <si>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</si>
  <si>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</si>
  <si>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</si>
  <si>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</si>
  <si>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</si>
  <si>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</si>
  <si>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</si>
  <si>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</si>
  <si>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</si>
  <si>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</si>
  <si>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</si>
  <si>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</si>
  <si>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</si>
  <si>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</si>
  <si>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</si>
  <si>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</si>
  <si>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</si>
  <si>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</si>
  <si>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</si>
  <si>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</si>
  <si>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</si>
  <si>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</si>
  <si>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</si>
  <si>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</si>
  <si>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</si>
  <si>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</si>
  <si>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</si>
  <si>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</si>
  <si>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</si>
  <si>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</si>
  <si>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</si>
  <si>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</si>
  <si>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</si>
  <si>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</si>
  <si>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</si>
  <si>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</si>
  <si>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</si>
  <si>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</si>
  <si>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</si>
  <si>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</si>
  <si>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</si>
  <si>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</si>
  <si>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</si>
  <si>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</si>
  <si>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</si>
  <si>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</si>
  <si>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</si>
  <si>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</si>
  <si>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</si>
  <si>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</si>
  <si>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</si>
  <si>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</si>
  <si>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</si>
  <si>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</si>
  <si>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</si>
  <si>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</si>
  <si>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</si>
  <si>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</si>
  <si>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</si>
  <si>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</si>
  <si>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</si>
  <si>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</si>
  <si>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</si>
  <si>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</si>
  <si>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</si>
  <si>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</si>
  <si>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</si>
  <si>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</si>
  <si>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</si>
  <si>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</si>
  <si>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</si>
  <si>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</si>
  <si>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</si>
  <si>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</si>
  <si>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</si>
  <si>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</si>
  <si>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</si>
  <si>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</si>
  <si>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</si>
  <si>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</si>
  <si>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</si>
  <si>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</si>
  <si>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</si>
  <si>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</si>
  <si>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</si>
  <si>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</si>
  <si>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</si>
  <si>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</si>
  <si>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</si>
  <si>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</si>
  <si>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</si>
  <si>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</si>
  <si>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</si>
  <si>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</si>
  <si>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</si>
  <si>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</si>
  <si>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</si>
  <si>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</si>
  <si>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</si>
  <si>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</si>
  <si>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</si>
  <si>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</si>
  <si>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</si>
  <si>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</si>
  <si>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</si>
  <si>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</si>
  <si>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</si>
  <si>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</si>
  <si>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</si>
  <si>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</si>
  <si>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</si>
  <si>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</si>
  <si>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</si>
  <si>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</si>
  <si>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</si>
  <si>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</si>
  <si>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</si>
  <si>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</si>
  <si>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</si>
  <si>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</si>
  <si>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</si>
  <si>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</si>
  <si>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</si>
  <si>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</si>
  <si>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</si>
  <si>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</si>
  <si>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</si>
  <si>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</si>
  <si>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</si>
  <si>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</si>
  <si>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</si>
  <si>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</si>
  <si>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</si>
  <si>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</si>
  <si>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</si>
  <si>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</si>
  <si>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</si>
  <si>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</si>
  <si>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</si>
  <si>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</si>
  <si>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</si>
  <si>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</si>
  <si>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</si>
  <si>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</si>
  <si>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</si>
  <si>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</si>
  <si>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</si>
  <si>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</si>
  <si>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</si>
  <si>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</si>
  <si>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</si>
  <si>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</si>
  <si>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</si>
  <si>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</si>
  <si>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</si>
  <si>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</si>
  <si>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</si>
  <si>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</si>
  <si>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</si>
  <si>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</si>
  <si>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</si>
  <si>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</si>
  <si>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</si>
  <si>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</si>
  <si>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</si>
  <si>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</si>
  <si>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</si>
  <si>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</si>
  <si>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</si>
  <si>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</si>
  <si>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</si>
  <si>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</si>
  <si>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</si>
  <si>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</si>
  <si>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</si>
  <si>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</si>
  <si>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</si>
  <si>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</si>
  <si>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</si>
  <si>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</si>
  <si>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</si>
  <si>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</si>
  <si>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</si>
  <si>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</si>
  <si>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</si>
  <si>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</si>
  <si>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</si>
  <si>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</si>
  <si>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</si>
  <si>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</si>
  <si>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</si>
  <si>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</si>
  <si>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</si>
  <si>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</si>
  <si>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</si>
  <si>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</si>
  <si>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</si>
  <si>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</si>
  <si>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</si>
  <si>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</si>
  <si>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</si>
  <si>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</si>
  <si>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</si>
  <si>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</si>
  <si>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</si>
  <si>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</si>
  <si>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</si>
  <si>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</si>
  <si>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</si>
  <si>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</si>
  <si>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</si>
  <si>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</si>
  <si>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</si>
  <si>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</si>
  <si>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</si>
  <si>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</si>
  <si>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</si>
  <si>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</si>
  <si>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</si>
  <si>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</si>
  <si>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</si>
  <si>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</si>
  <si>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</si>
  <si>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</si>
  <si>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</si>
  <si>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</si>
  <si>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</si>
  <si>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</si>
  <si>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</si>
  <si>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</si>
  <si>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</si>
  <si>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</si>
  <si>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</si>
  <si>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</si>
  <si>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</si>
  <si>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</si>
  <si>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</si>
  <si>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</si>
  <si>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</si>
  <si>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</si>
  <si>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</si>
  <si>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</si>
  <si>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</si>
  <si>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</si>
  <si>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</si>
  <si>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</si>
  <si>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</si>
  <si>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</si>
  <si>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</si>
  <si>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</si>
  <si>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</si>
  <si>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</si>
  <si>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</si>
  <si>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</si>
  <si>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</si>
  <si>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</si>
  <si>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</si>
  <si>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</si>
  <si>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</si>
  <si>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</si>
  <si>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</si>
  <si>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</si>
  <si>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</si>
  <si>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</si>
  <si>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</si>
  <si>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</si>
  <si>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</si>
  <si>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</si>
  <si>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</si>
  <si>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</si>
  <si>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</si>
  <si>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</si>
  <si>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</si>
  <si>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</si>
  <si>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</si>
  <si>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</si>
  <si>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</si>
  <si>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</si>
  <si>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</si>
  <si>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</si>
  <si>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</si>
  <si>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</si>
  <si>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</si>
  <si>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</si>
  <si>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</si>
  <si>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</si>
  <si>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</si>
  <si>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</si>
  <si>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</si>
  <si>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</si>
  <si>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</si>
  <si>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</si>
  <si>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</si>
  <si>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</si>
  <si>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</si>
  <si>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</si>
  <si>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</si>
  <si>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</si>
  <si>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</si>
  <si>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</si>
  <si>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</si>
  <si>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</si>
  <si>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</si>
  <si>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</si>
  <si>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</si>
  <si>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</si>
  <si>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</si>
  <si>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</si>
  <si>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</si>
  <si>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</si>
  <si>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</si>
  <si>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</si>
  <si>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</si>
  <si>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</si>
  <si>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</si>
  <si>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</si>
  <si>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</si>
  <si>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</si>
  <si>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</si>
  <si>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</si>
  <si>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</si>
  <si>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</si>
  <si>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</si>
  <si>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</si>
  <si>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</si>
  <si>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</si>
  <si>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</si>
  <si>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</si>
  <si>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</si>
  <si>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</si>
  <si>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</si>
  <si>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</si>
  <si>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</si>
  <si>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</si>
  <si>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</si>
  <si>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</si>
  <si>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</si>
  <si>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</si>
  <si>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</si>
  <si>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</si>
  <si>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</si>
  <si>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</si>
  <si>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</si>
  <si>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</si>
  <si>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</si>
  <si>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</si>
  <si>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</si>
  <si>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</si>
  <si>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</si>
  <si>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</si>
  <si>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</si>
  <si>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</si>
  <si>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</si>
  <si>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</si>
  <si>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</si>
  <si>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</si>
  <si>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</si>
  <si>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</si>
  <si>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</si>
  <si>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</si>
  <si>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</si>
  <si>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</si>
  <si>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</si>
  <si>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</si>
  <si>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</si>
  <si>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</si>
  <si>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</si>
  <si>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</si>
  <si>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</si>
  <si>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</si>
  <si>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</si>
  <si>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</si>
  <si>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</si>
  <si>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</si>
  <si>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</si>
  <si>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</si>
  <si>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</si>
  <si>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</si>
  <si>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</si>
  <si>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</si>
  <si>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</si>
  <si>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</si>
  <si>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</si>
  <si>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</si>
  <si>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</si>
  <si>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</si>
  <si>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</si>
  <si>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</si>
  <si>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</si>
  <si>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</si>
  <si>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</si>
  <si>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</si>
  <si>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</si>
  <si>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</si>
  <si>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</si>
  <si>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</si>
  <si>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</si>
  <si>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</si>
  <si>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</si>
  <si>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</si>
  <si>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</si>
  <si>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</si>
  <si>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</si>
  <si>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</si>
  <si>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</si>
  <si>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</si>
  <si>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</si>
  <si>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</si>
  <si>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</si>
  <si>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</si>
  <si>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</si>
  <si>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</si>
  <si>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</si>
  <si>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</si>
  <si>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</si>
  <si>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</si>
  <si>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</si>
  <si>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</si>
  <si>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</si>
  <si>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</si>
  <si>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</si>
  <si>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</si>
  <si>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</si>
  <si>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</si>
  <si>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</si>
  <si>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</si>
  <si>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</si>
  <si>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</si>
  <si>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</si>
  <si>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</si>
  <si>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</si>
  <si>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</si>
  <si>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</si>
  <si>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</si>
  <si>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</si>
  <si>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</si>
  <si>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</si>
  <si>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</si>
  <si>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</si>
  <si>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</si>
  <si>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</si>
  <si>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</si>
  <si>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</si>
  <si>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</si>
  <si>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</si>
  <si>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</si>
  <si>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</si>
  <si>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</si>
  <si>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</si>
  <si>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</si>
  <si>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</si>
  <si>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</si>
  <si>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</si>
  <si>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</si>
  <si>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</si>
  <si>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</si>
  <si>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</si>
  <si>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</si>
  <si>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</si>
  <si>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</si>
  <si>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</si>
  <si>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</si>
  <si>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</si>
  <si>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</si>
  <si>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</si>
  <si>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</si>
  <si>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</si>
  <si>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</si>
  <si>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</si>
  <si>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</si>
  <si>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</si>
  <si>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</si>
  <si>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</si>
  <si>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</si>
  <si>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</si>
  <si>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</si>
  <si>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</si>
  <si>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</si>
  <si>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</si>
  <si>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</si>
  <si>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</si>
  <si>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</si>
  <si>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</si>
  <si>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</si>
  <si>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</si>
  <si>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</si>
  <si>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</si>
  <si>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</si>
  <si>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</si>
  <si>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</si>
  <si>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</si>
  <si>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</si>
  <si>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</si>
  <si>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</si>
  <si>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</si>
  <si>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</si>
  <si>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</si>
  <si>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</si>
  <si>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</si>
  <si>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</si>
  <si>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</si>
  <si>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</si>
  <si>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</si>
  <si>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</si>
  <si>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</si>
  <si>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</si>
  <si>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</si>
  <si>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</si>
  <si>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</si>
  <si>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</si>
  <si>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</si>
  <si>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</si>
  <si>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</si>
  <si>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</si>
  <si>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</si>
  <si>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</si>
  <si>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</si>
  <si>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</si>
  <si>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</si>
  <si>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</si>
  <si>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</si>
  <si>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</si>
  <si>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</si>
  <si>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</si>
  <si>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</si>
  <si>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</si>
  <si>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</si>
  <si>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</si>
  <si>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</si>
  <si>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</si>
  <si>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</si>
  <si>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</si>
  <si>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</si>
  <si>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</si>
  <si>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</si>
  <si>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</si>
  <si>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</si>
  <si>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</si>
  <si>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</si>
  <si>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</si>
  <si>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</si>
  <si>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</si>
  <si>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</si>
  <si>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</si>
  <si>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</si>
  <si>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</si>
  <si>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</si>
  <si>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</si>
  <si>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</si>
  <si>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</si>
  <si>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</si>
  <si>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</si>
  <si>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</si>
  <si>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</si>
  <si>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</si>
  <si>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</si>
  <si>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</si>
  <si>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</si>
  <si>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</si>
  <si>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</si>
  <si>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</si>
  <si>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</si>
  <si>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</si>
  <si>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</si>
  <si>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</si>
  <si>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</si>
  <si>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</si>
  <si>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</si>
  <si>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</si>
  <si>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</si>
  <si>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</si>
  <si>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</si>
  <si>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</si>
  <si>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</si>
  <si>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</si>
  <si>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</si>
  <si>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</si>
  <si>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</si>
  <si>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</si>
  <si>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</si>
  <si>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</si>
  <si>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</si>
  <si>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</si>
  <si>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</si>
  <si>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</si>
  <si>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</si>
  <si>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</si>
  <si>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</si>
  <si>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</si>
  <si>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</si>
  <si>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</si>
  <si>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</si>
  <si>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</si>
  <si>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</si>
  <si>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</si>
  <si>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</si>
  <si>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</si>
  <si>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</si>
  <si>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</si>
  <si>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</si>
  <si>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</si>
  <si>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</si>
  <si>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</si>
  <si>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</si>
  <si>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</si>
  <si>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</si>
  <si>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</si>
  <si>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</si>
  <si>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</si>
  <si>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</si>
  <si>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</si>
  <si>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</si>
  <si>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</si>
  <si>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</si>
  <si>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</si>
  <si>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</si>
  <si>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</si>
  <si>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</si>
  <si>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</si>
  <si>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</si>
  <si>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</si>
  <si>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</si>
  <si>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</si>
  <si>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</si>
  <si>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</si>
  <si>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</si>
  <si>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</si>
  <si>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</si>
  <si>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</si>
  <si>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</si>
  <si>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</si>
  <si>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</si>
  <si>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</si>
  <si>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</si>
  <si>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</si>
  <si>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</si>
  <si>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</si>
  <si>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</si>
  <si>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</si>
  <si>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</si>
  <si>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</si>
  <si>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</si>
  <si>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</si>
  <si>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</si>
  <si>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</si>
  <si>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</si>
  <si>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</si>
  <si>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</si>
  <si>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</si>
  <si>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</si>
  <si>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</si>
  <si>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</si>
  <si>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</si>
  <si>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</si>
  <si>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</si>
  <si>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</si>
  <si>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</si>
  <si>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</si>
  <si>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</si>
  <si>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</si>
  <si>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</si>
  <si>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</si>
  <si>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</si>
  <si>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</si>
  <si>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</si>
  <si>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</si>
  <si>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</si>
  <si>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</si>
  <si>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</si>
  <si>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</si>
  <si>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</si>
  <si>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</si>
  <si>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</si>
  <si>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</si>
  <si>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</si>
  <si>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</si>
  <si>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</si>
  <si>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</si>
  <si>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</si>
  <si>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</si>
  <si>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</si>
  <si>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</si>
  <si>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</si>
  <si>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</si>
  <si>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</si>
  <si>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</si>
  <si>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</si>
  <si>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</si>
  <si>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</si>
  <si>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</si>
  <si>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</si>
  <si>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</si>
  <si>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</si>
  <si>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</si>
  <si>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</si>
  <si>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</si>
  <si>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</si>
  <si>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</si>
  <si>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</si>
  <si>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</si>
  <si>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</si>
  <si>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</si>
  <si>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</si>
  <si>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</si>
  <si>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</si>
  <si>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</si>
  <si>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</si>
  <si>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</si>
  <si>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</si>
  <si>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</si>
  <si>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</si>
  <si>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</si>
  <si>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</si>
  <si>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</si>
  <si>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</si>
  <si>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</si>
  <si>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</si>
  <si>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</si>
  <si>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</si>
  <si>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</si>
  <si>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</si>
  <si>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</si>
  <si>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</si>
  <si>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</si>
  <si>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</si>
  <si>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</si>
  <si>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</si>
  <si>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</si>
  <si>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</si>
  <si>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</si>
  <si>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</si>
  <si>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</si>
  <si>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</si>
  <si>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</si>
  <si>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</si>
  <si>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</si>
  <si>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</si>
  <si>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</si>
  <si>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</si>
  <si>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</si>
  <si>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</si>
  <si>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</si>
  <si>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</si>
  <si>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</si>
  <si>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</si>
  <si>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</si>
  <si>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</si>
  <si>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</si>
  <si>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</si>
  <si>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</si>
  <si>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</si>
  <si>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</si>
  <si>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</si>
  <si>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</si>
  <si>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</si>
  <si>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</si>
  <si>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</si>
  <si>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</si>
  <si>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</si>
  <si>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</si>
  <si>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</si>
  <si>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</si>
  <si>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</si>
  <si>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</si>
  <si>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</si>
  <si>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</si>
  <si>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</si>
  <si>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</si>
  <si>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</si>
  <si>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</si>
  <si>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</si>
  <si>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</si>
  <si>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</si>
  <si>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</si>
  <si>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</si>
  <si>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</si>
  <si>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</si>
  <si>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</si>
  <si>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</si>
  <si>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</si>
  <si>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</si>
  <si>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</si>
  <si>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</si>
  <si>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</si>
  <si>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</si>
  <si>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</si>
  <si>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</si>
  <si>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</si>
  <si>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</si>
  <si>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</si>
  <si>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</si>
  <si>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</si>
  <si>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</si>
  <si>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</si>
  <si>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</si>
  <si>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</si>
  <si>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</si>
  <si>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</si>
  <si>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</si>
  <si>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</si>
  <si>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</si>
  <si>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</si>
  <si>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</si>
  <si>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</si>
  <si>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</si>
  <si>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</si>
  <si>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</si>
  <si>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</si>
  <si>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</si>
  <si>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</si>
  <si>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</si>
  <si>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</si>
  <si>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</si>
  <si>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</si>
  <si>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</si>
  <si>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</si>
  <si>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</si>
  <si>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</si>
  <si>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</si>
  <si>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</si>
  <si>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</si>
  <si>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</si>
  <si>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</si>
  <si>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</si>
  <si>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</si>
  <si>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</si>
  <si>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</si>
  <si>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</si>
  <si>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</si>
  <si>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</si>
  <si>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</si>
  <si>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</si>
  <si>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</si>
  <si>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</si>
  <si>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</si>
  <si>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</si>
  <si>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</si>
  <si>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</si>
  <si>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</si>
  <si>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</si>
  <si>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</si>
  <si>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</si>
  <si>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</si>
  <si>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</si>
  <si>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</si>
  <si>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</si>
  <si>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</si>
  <si>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</si>
  <si>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</si>
  <si>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</si>
  <si>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</si>
  <si>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</si>
  <si>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</si>
  <si>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</si>
  <si>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</si>
  <si>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</si>
  <si>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</si>
  <si>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</si>
  <si>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</si>
  <si>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</si>
  <si>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</si>
  <si>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</si>
  <si>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</si>
  <si>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</si>
  <si>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</si>
  <si>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</si>
  <si>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</si>
  <si>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</si>
  <si>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</si>
  <si>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</si>
  <si>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</si>
  <si>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</si>
  <si>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</si>
  <si>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</si>
  <si>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</si>
  <si>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</si>
  <si>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</si>
  <si>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</si>
  <si>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</si>
  <si>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</si>
  <si>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</si>
  <si>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</si>
  <si>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</si>
  <si>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</si>
  <si>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</si>
  <si>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</si>
  <si>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</si>
  <si>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</si>
  <si>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</si>
  <si>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</si>
  <si>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</si>
  <si>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</si>
  <si>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</si>
  <si>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</si>
  <si>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</si>
  <si>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</si>
  <si>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</si>
  <si>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</si>
  <si>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</si>
  <si>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</si>
  <si>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</si>
  <si>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</si>
  <si>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</si>
  <si>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</si>
  <si>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</si>
  <si>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</si>
  <si>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</si>
  <si>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</si>
  <si>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</si>
  <si>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</si>
  <si>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</si>
  <si>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</si>
  <si>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</si>
  <si>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</si>
  <si>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</si>
  <si>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</si>
  <si>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</si>
  <si>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</si>
  <si>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</si>
  <si>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</si>
  <si>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</si>
  <si>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</si>
  <si>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</si>
  <si>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</si>
  <si>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</si>
  <si>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</si>
  <si>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</si>
  <si>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</si>
  <si>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</si>
  <si>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</si>
  <si>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</si>
  <si>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</si>
  <si>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</si>
  <si>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</si>
  <si>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</si>
  <si>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</si>
  <si>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</si>
  <si>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</si>
  <si>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</si>
  <si>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</si>
  <si>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</si>
  <si>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</si>
  <si>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</si>
  <si>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</si>
  <si>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</si>
  <si>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</si>
  <si>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</si>
  <si>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</si>
  <si>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</si>
  <si>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</si>
  <si>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</si>
  <si>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</si>
  <si>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</si>
  <si>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</si>
  <si>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</si>
  <si>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</si>
  <si>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</si>
  <si>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</si>
  <si>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</si>
  <si>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</si>
  <si>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</si>
  <si>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</si>
  <si>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</si>
  <si>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</si>
  <si>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</si>
  <si>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</si>
  <si>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</si>
  <si>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</si>
  <si>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</si>
  <si>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</si>
  <si>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</si>
  <si>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</si>
  <si>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</si>
  <si>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</si>
  <si>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</si>
  <si>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</si>
  <si>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</si>
  <si>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</si>
  <si>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</si>
  <si>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</si>
  <si>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</si>
  <si>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</si>
  <si>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</si>
  <si>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</si>
  <si>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</si>
  <si>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</si>
  <si>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</si>
  <si>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</si>
  <si>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</si>
  <si>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</si>
  <si>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</si>
  <si>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</si>
  <si>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</si>
  <si>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</si>
  <si>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</si>
  <si>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</si>
  <si>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</si>
  <si>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</si>
  <si>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</si>
  <si>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</si>
  <si>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</si>
  <si>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</si>
  <si>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</si>
  <si>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</si>
  <si>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</si>
  <si>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</si>
  <si>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</si>
  <si>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</si>
  <si>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</si>
  <si>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</si>
  <si>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</si>
  <si>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</si>
  <si>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</si>
  <si>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</si>
  <si>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</si>
  <si>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</si>
  <si>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</si>
  <si>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</si>
  <si>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</si>
  <si>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</si>
  <si>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</si>
  <si>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</si>
  <si>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</si>
  <si>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</si>
  <si>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</si>
  <si>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</si>
  <si>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</si>
  <si>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</si>
  <si>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</si>
  <si>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</si>
  <si>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</si>
  <si>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</si>
  <si>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</si>
  <si>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</si>
  <si>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</si>
  <si>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</si>
  <si>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</si>
  <si>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</si>
  <si>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</si>
  <si>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</si>
  <si>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</si>
  <si>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</si>
  <si>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</si>
  <si>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</si>
  <si>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</si>
  <si>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</si>
  <si>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</si>
  <si>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</si>
  <si>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</si>
  <si>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</si>
  <si>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</si>
  <si>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</si>
  <si>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</si>
  <si>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</si>
  <si>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</si>
  <si>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</si>
  <si>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</si>
  <si>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</si>
  <si>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</si>
  <si>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</si>
  <si>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</si>
  <si>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</si>
  <si>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</si>
  <si>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</si>
  <si>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</si>
  <si>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</si>
  <si>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</si>
  <si>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</si>
  <si>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</si>
  <si>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</si>
  <si>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</si>
  <si>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</si>
  <si>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</si>
  <si>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</si>
  <si>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</si>
  <si>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</si>
  <si>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</si>
  <si>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</si>
  <si>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</si>
  <si>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</si>
  <si>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</si>
  <si>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</si>
  <si>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</si>
  <si>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</si>
  <si>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</si>
  <si>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</si>
  <si>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</si>
  <si>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</si>
  <si>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</si>
  <si>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</si>
  <si>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</si>
  <si>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</si>
  <si>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</si>
  <si>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</si>
  <si>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</si>
  <si>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</si>
  <si>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</si>
  <si>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</si>
  <si>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</si>
  <si>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</si>
  <si>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</si>
  <si>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</si>
  <si>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</si>
  <si>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</si>
  <si>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</si>
  <si>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</si>
  <si>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</si>
  <si>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</si>
  <si>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</si>
  <si>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</si>
  <si>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</si>
  <si>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</si>
  <si>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</si>
  <si>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</si>
  <si>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</si>
  <si>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</si>
  <si>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</si>
  <si>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</si>
  <si>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</si>
  <si>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</si>
  <si>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</si>
  <si>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</si>
  <si>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</si>
  <si>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</si>
  <si>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</si>
  <si>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</si>
  <si>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</si>
  <si>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</si>
  <si>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</si>
  <si>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</si>
  <si>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</si>
  <si>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</si>
  <si>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</si>
  <si>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</si>
  <si>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</si>
  <si>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</si>
  <si>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</si>
  <si>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</si>
  <si>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</si>
  <si>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</si>
  <si>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</si>
  <si>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</si>
  <si>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</si>
  <si>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</si>
  <si>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</si>
  <si>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</si>
  <si>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</si>
  <si>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</si>
  <si>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</si>
  <si>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</si>
  <si>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</si>
  <si>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</si>
  <si>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</si>
  <si>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</si>
  <si>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</si>
  <si>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</si>
  <si>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</si>
  <si>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</si>
  <si>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</si>
  <si>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</si>
  <si>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</si>
  <si>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</si>
  <si>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</si>
  <si>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</si>
  <si>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</si>
  <si>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</si>
  <si>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</si>
  <si>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</si>
  <si>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</si>
  <si>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</si>
  <si>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</si>
  <si>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</si>
  <si>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</si>
  <si>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</si>
  <si>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</si>
  <si>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</si>
  <si>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</si>
  <si>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</si>
  <si>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</si>
  <si>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</si>
  <si>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</si>
  <si>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</si>
  <si>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</si>
  <si>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</si>
  <si>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</si>
  <si>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</si>
  <si>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</si>
  <si>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</si>
  <si>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</si>
  <si>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</si>
  <si>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</si>
  <si>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</si>
  <si>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</si>
  <si>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</si>
  <si>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</si>
  <si>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</si>
  <si>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</si>
  <si>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</si>
  <si>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</si>
  <si>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</si>
  <si>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</si>
  <si>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</si>
  <si>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</si>
  <si>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</si>
  <si>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</si>
  <si>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</si>
  <si>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</si>
  <si>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</si>
  <si>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</si>
  <si>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</si>
  <si>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</si>
  <si>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</si>
  <si>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</si>
  <si>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</si>
  <si>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</si>
  <si>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</si>
  <si>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</si>
  <si>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</si>
  <si>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</si>
  <si>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</si>
  <si>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</si>
  <si>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</si>
  <si>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</si>
  <si>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</si>
  <si>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</si>
  <si>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</si>
  <si>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</si>
  <si>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</si>
  <si>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</si>
  <si>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</si>
  <si>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</si>
  <si>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</si>
  <si>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</si>
  <si>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</si>
  <si>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</si>
  <si>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</si>
  <si>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</si>
  <si>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</si>
  <si>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</si>
  <si>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</si>
  <si>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</si>
  <si>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</si>
  <si>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</si>
  <si>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</si>
  <si>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</si>
  <si>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</si>
  <si>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</si>
  <si>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</si>
  <si>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</si>
  <si>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</si>
  <si>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</si>
  <si>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</si>
  <si>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</si>
  <si>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</si>
  <si>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</si>
  <si>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</si>
  <si>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</si>
  <si>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</si>
  <si>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</si>
  <si>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</si>
  <si>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</si>
  <si>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</si>
  <si>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</si>
  <si>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</si>
  <si>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</si>
  <si>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</si>
  <si>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</si>
  <si>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</si>
  <si>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</si>
  <si>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</si>
  <si>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</si>
  <si>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</si>
  <si>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</si>
  <si>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</si>
  <si>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</si>
  <si>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</si>
  <si>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</si>
  <si>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</si>
  <si>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</si>
  <si>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</si>
  <si>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</si>
  <si>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</si>
  <si>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</si>
  <si>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</si>
  <si>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</si>
  <si>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</si>
  <si>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</si>
  <si>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</si>
  <si>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</si>
  <si>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</si>
  <si>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</si>
  <si>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</si>
  <si>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</si>
  <si>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</si>
  <si>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</si>
  <si>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</si>
  <si>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</si>
  <si>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</si>
  <si>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</si>
  <si>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</si>
  <si>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</si>
  <si>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</si>
  <si>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</si>
  <si>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</si>
  <si>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</si>
  <si>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</si>
  <si>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</si>
  <si>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</si>
  <si>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</si>
  <si>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</si>
  <si>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</si>
  <si>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</si>
  <si>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</si>
  <si>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</si>
  <si>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</si>
  <si>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</si>
  <si>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</si>
  <si>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</si>
  <si>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</si>
  <si>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</si>
  <si>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</si>
  <si>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</si>
  <si>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</si>
  <si>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</si>
  <si>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</si>
  <si>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</si>
  <si>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</si>
  <si>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</si>
  <si>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</si>
  <si>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</si>
  <si>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</si>
  <si>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</si>
  <si>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</si>
  <si>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</si>
  <si>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</si>
  <si>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</si>
  <si>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</si>
  <si>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</si>
  <si>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</si>
  <si>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</si>
  <si>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</si>
  <si>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</si>
  <si>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</si>
  <si>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</si>
  <si>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</si>
  <si>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</si>
  <si>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</si>
  <si>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</si>
  <si>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</si>
  <si>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</si>
  <si>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</si>
  <si>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</si>
  <si>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</si>
  <si>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</si>
  <si>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</si>
  <si>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</si>
  <si>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</si>
  <si>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</si>
  <si>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</si>
  <si>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</si>
  <si>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</si>
  <si>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</si>
  <si>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</si>
  <si>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</si>
  <si>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</si>
  <si>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</si>
  <si>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</si>
  <si>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</si>
  <si>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</si>
  <si>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</si>
  <si>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</si>
  <si>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</si>
  <si>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</si>
  <si>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</si>
  <si>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</si>
  <si>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</si>
  <si>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</si>
  <si>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</si>
  <si>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</si>
  <si>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</si>
  <si>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</si>
  <si>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</si>
  <si>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</si>
  <si>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</si>
  <si>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</si>
  <si>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</si>
  <si>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</si>
  <si>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</si>
  <si>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</si>
  <si>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</si>
  <si>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</si>
  <si>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</si>
  <si>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</si>
  <si>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</si>
  <si>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</si>
  <si>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</si>
  <si>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</si>
  <si>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</si>
  <si>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</si>
  <si>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</si>
  <si>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</si>
  <si>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</si>
  <si>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</si>
  <si>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</si>
  <si>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</si>
  <si>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</si>
  <si>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</si>
  <si>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</si>
  <si>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</si>
  <si>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</si>
  <si>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</si>
  <si>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</si>
  <si>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</si>
  <si>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</si>
  <si>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</si>
  <si>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</si>
  <si>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</si>
  <si>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</si>
  <si>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</si>
  <si>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</si>
  <si>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</si>
  <si>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</si>
  <si>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</si>
  <si>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</si>
  <si>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</si>
  <si>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</si>
  <si>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</si>
  <si>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</si>
  <si>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</si>
  <si>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</si>
  <si>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</si>
  <si>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</si>
  <si>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</si>
  <si>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</si>
  <si>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</si>
  <si>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</si>
  <si>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</si>
  <si>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</si>
  <si>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</si>
  <si>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</si>
  <si>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</si>
  <si>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</si>
  <si>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</si>
  <si>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</si>
  <si>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</si>
  <si>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</si>
  <si>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</si>
  <si>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</si>
  <si>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</si>
  <si>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</si>
  <si>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</si>
  <si>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</si>
  <si>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</si>
  <si>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</si>
  <si>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</si>
  <si>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</si>
  <si>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</si>
  <si>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</si>
  <si>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</si>
  <si>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</si>
  <si>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</si>
  <si>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</si>
  <si>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</si>
  <si>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</si>
  <si>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</si>
  <si>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</si>
  <si>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</si>
  <si>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</si>
  <si>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</si>
  <si>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</si>
  <si>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</si>
  <si>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</si>
  <si>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</si>
  <si>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</si>
  <si>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</si>
  <si>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</si>
  <si>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</si>
  <si>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</si>
  <si>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</si>
  <si>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</si>
  <si>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</si>
  <si>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</si>
  <si>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</si>
  <si>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</si>
  <si>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</si>
  <si>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</si>
  <si>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</si>
  <si>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</si>
  <si>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</si>
  <si>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</si>
  <si>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</si>
  <si>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</si>
  <si>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</si>
  <si>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</si>
  <si>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</si>
  <si>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</si>
  <si>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</si>
  <si>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</si>
  <si>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</si>
  <si>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</si>
  <si>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</si>
  <si>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</si>
  <si>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</si>
  <si>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</si>
  <si>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</si>
  <si>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</si>
  <si>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</si>
  <si>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</si>
  <si>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</si>
  <si>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</si>
  <si>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</si>
  <si>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</si>
  <si>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</si>
  <si>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</si>
  <si>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</si>
  <si>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</si>
  <si>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</si>
  <si>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</si>
  <si>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</si>
  <si>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</si>
  <si>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</si>
  <si>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</si>
  <si>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</si>
  <si>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</si>
  <si>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</si>
  <si>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</si>
  <si>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</si>
  <si>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</si>
  <si>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</si>
  <si>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</si>
  <si>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</si>
  <si>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</si>
  <si>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</si>
  <si>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</si>
  <si>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</si>
  <si>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</si>
  <si>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</si>
  <si>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</si>
  <si>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</si>
  <si>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</si>
  <si>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</si>
  <si>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</si>
  <si>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</si>
  <si>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</si>
  <si>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</si>
  <si>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</si>
  <si>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</si>
  <si>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</si>
  <si>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</si>
  <si>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</si>
  <si>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</si>
  <si>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</si>
  <si>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</si>
  <si>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</si>
  <si>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</si>
  <si>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</si>
  <si>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</si>
  <si>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</si>
  <si>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</si>
  <si>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</si>
  <si>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</si>
  <si>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</si>
  <si>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</si>
  <si>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</si>
  <si>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</si>
  <si>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</si>
  <si>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</si>
  <si>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</si>
  <si>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</si>
  <si>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</si>
  <si>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</si>
  <si>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</si>
  <si>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</si>
  <si>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</si>
  <si>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</si>
  <si>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</si>
  <si>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</si>
  <si>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</si>
  <si>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</si>
  <si>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</si>
  <si>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</si>
  <si>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</si>
  <si>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</si>
  <si>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</si>
  <si>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</si>
  <si>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</si>
  <si>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</si>
  <si>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</si>
  <si>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</si>
  <si>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</si>
  <si>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</si>
  <si>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</si>
  <si>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</si>
  <si>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</si>
  <si>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</si>
  <si>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</si>
  <si>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</si>
  <si>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</si>
  <si>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</si>
  <si>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</si>
  <si>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</si>
  <si>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</si>
  <si>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</si>
  <si>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</si>
  <si>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</si>
  <si>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</si>
  <si>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</si>
  <si>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</si>
  <si>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</si>
  <si>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</si>
  <si>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</si>
  <si>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</si>
  <si>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</si>
  <si>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</si>
  <si>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</si>
  <si>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</si>
  <si>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</si>
  <si>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</si>
  <si>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</si>
  <si>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</si>
  <si>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</si>
  <si>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</si>
  <si>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</si>
  <si>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</si>
  <si>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</si>
  <si>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</si>
  <si>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</si>
  <si>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</si>
  <si>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</si>
  <si>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</si>
  <si>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</si>
  <si>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</si>
  <si>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</si>
  <si>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</si>
  <si>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</si>
  <si>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</si>
  <si>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</si>
  <si>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</si>
  <si>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</si>
  <si>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</si>
  <si>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</si>
  <si>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</si>
  <si>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</si>
  <si>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</si>
  <si>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</si>
  <si>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</si>
  <si>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</si>
  <si>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</si>
  <si>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</si>
  <si>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</si>
  <si>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</si>
  <si>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</si>
  <si>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</si>
  <si>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</si>
  <si>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</si>
  <si>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</si>
  <si>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</si>
  <si>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</si>
  <si>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</si>
  <si>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</si>
  <si>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</si>
  <si>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</si>
  <si>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</si>
  <si>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</si>
  <si>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</si>
  <si>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</si>
  <si>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</si>
  <si>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</si>
  <si>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</si>
  <si>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</si>
  <si>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</si>
  <si>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</si>
  <si>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</si>
  <si>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</si>
  <si>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</si>
  <si>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</si>
  <si>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</si>
  <si>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</si>
  <si>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</si>
  <si>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</si>
  <si>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</si>
  <si>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</si>
  <si>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</si>
  <si>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</si>
  <si>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</si>
  <si>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</si>
  <si>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</si>
  <si>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</si>
  <si>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</si>
  <si>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</si>
  <si>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</si>
  <si>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</si>
  <si>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</si>
  <si>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</si>
  <si>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</si>
  <si>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</si>
  <si>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</si>
  <si>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</si>
  <si>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</si>
  <si>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</si>
  <si>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</si>
  <si>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</si>
  <si>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</si>
  <si>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</si>
  <si>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</si>
  <si>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</si>
  <si>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</si>
  <si>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</si>
  <si>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</si>
  <si>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</si>
  <si>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</si>
  <si>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</si>
  <si>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</si>
  <si>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</si>
  <si>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</si>
  <si>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</si>
  <si>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</si>
  <si>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</si>
  <si>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</si>
  <si>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</si>
  <si>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</si>
  <si>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</si>
  <si>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</si>
  <si>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</si>
  <si>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</si>
  <si>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</si>
  <si>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</si>
  <si>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</si>
  <si>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</si>
  <si>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</si>
  <si>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</si>
  <si>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</si>
  <si>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</si>
  <si>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</si>
  <si>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</si>
  <si>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</si>
  <si>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</si>
  <si>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</si>
  <si>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</si>
  <si>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</si>
  <si>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</si>
  <si>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</si>
  <si>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</si>
  <si>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</si>
  <si>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</si>
  <si>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</si>
  <si>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</si>
  <si>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</si>
  <si>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</si>
  <si>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</si>
  <si>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</si>
  <si>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</si>
  <si>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</si>
  <si>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</si>
  <si>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</si>
  <si>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</si>
  <si>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</si>
  <si>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</si>
  <si>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</si>
  <si>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</si>
  <si>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</si>
  <si>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</si>
  <si>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</si>
  <si>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</si>
  <si>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</si>
  <si>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</si>
  <si>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</si>
  <si>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</si>
  <si>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</si>
  <si>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</si>
  <si>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</si>
  <si>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</si>
  <si>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</si>
  <si>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</si>
  <si>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</si>
  <si>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</si>
  <si>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</si>
  <si>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</si>
  <si>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</si>
  <si>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</si>
  <si>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</si>
  <si>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</si>
  <si>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</si>
  <si>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</si>
  <si>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</si>
  <si>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</si>
  <si>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</si>
  <si>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</si>
  <si>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</si>
  <si>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</si>
  <si>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</si>
  <si>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</si>
  <si>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</si>
  <si>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</si>
  <si>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</si>
  <si>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</si>
  <si>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</si>
  <si>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</si>
  <si>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</si>
  <si>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</si>
  <si>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</si>
  <si>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</si>
  <si>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</si>
  <si>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</si>
  <si>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</si>
  <si>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</si>
  <si>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</si>
  <si>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</si>
  <si>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</si>
  <si>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</si>
  <si>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</si>
  <si>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</si>
  <si>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</si>
  <si>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</si>
  <si>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</si>
  <si>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</si>
  <si>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</si>
  <si>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</si>
  <si>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</si>
  <si>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</si>
  <si>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</si>
  <si>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</si>
  <si>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</si>
  <si>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</si>
  <si>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</si>
  <si>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</si>
  <si>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</si>
  <si>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</si>
  <si>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</si>
  <si>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</si>
  <si>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</si>
  <si>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</si>
  <si>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</si>
  <si>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</si>
  <si>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</si>
  <si>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</si>
  <si>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</si>
  <si>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</si>
  <si>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</si>
  <si>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</si>
  <si>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</si>
  <si>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</si>
  <si>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</si>
  <si>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</si>
  <si>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</si>
  <si>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</si>
  <si>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</si>
  <si>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</si>
  <si>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</si>
  <si>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</si>
  <si>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</si>
  <si>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</si>
  <si>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</si>
  <si>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</si>
  <si>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</si>
  <si>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</si>
  <si>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</si>
  <si>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</si>
  <si>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</si>
  <si>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</si>
  <si>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</si>
  <si>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</si>
  <si>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</si>
  <si>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</si>
  <si>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</si>
  <si>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</si>
  <si>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</si>
  <si>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</si>
  <si>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</si>
  <si>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</si>
  <si>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</si>
  <si>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</si>
  <si>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</si>
  <si>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</si>
  <si>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</si>
  <si>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</si>
  <si>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</si>
  <si>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</si>
  <si>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</si>
  <si>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</si>
  <si>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</si>
  <si>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</si>
  <si>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</si>
  <si>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</si>
  <si>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</si>
  <si>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</si>
  <si>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</si>
  <si>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</si>
  <si>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</si>
  <si>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</si>
  <si>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</si>
  <si>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</si>
  <si>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</si>
  <si>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</si>
  <si>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</si>
  <si>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</si>
  <si>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</si>
  <si>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</si>
  <si>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</si>
  <si>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</si>
  <si>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</si>
  <si>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</si>
  <si>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</si>
  <si>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</si>
  <si>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</si>
  <si>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</si>
  <si>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</si>
  <si>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</si>
  <si>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</si>
  <si>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</si>
  <si>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</si>
  <si>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</si>
  <si>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</si>
  <si>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</si>
  <si>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</si>
  <si>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</si>
  <si>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</si>
  <si>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</si>
  <si>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</si>
  <si>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</si>
  <si>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</si>
  <si>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</si>
  <si>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</si>
  <si>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</si>
  <si>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</si>
  <si>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</si>
  <si>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</si>
  <si>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</si>
  <si>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</si>
  <si>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</si>
  <si>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</si>
  <si>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</si>
  <si>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</si>
  <si>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</si>
  <si>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</si>
  <si>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</si>
  <si>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</si>
  <si>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</si>
  <si>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</si>
  <si>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</si>
  <si>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</si>
  <si>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</si>
  <si>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</si>
  <si>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</si>
  <si>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</si>
  <si>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</si>
  <si>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</si>
  <si>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</si>
  <si>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</si>
  <si>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</si>
  <si>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</si>
  <si>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</si>
  <si>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</si>
  <si>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</si>
  <si>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</si>
  <si>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</si>
  <si>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</si>
  <si>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</si>
  <si>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</si>
  <si>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</si>
  <si>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</si>
  <si>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</si>
  <si>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</si>
  <si>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</si>
  <si>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</si>
  <si>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</si>
  <si>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</si>
  <si>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</si>
  <si>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</si>
  <si>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</si>
  <si>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</si>
  <si>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</si>
  <si>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</si>
  <si>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</si>
  <si>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</si>
  <si>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</si>
  <si>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</si>
  <si>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</si>
  <si>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</si>
  <si>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</si>
  <si>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</si>
  <si>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</si>
  <si>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</si>
  <si>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</si>
  <si>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</si>
  <si>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</si>
  <si>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</si>
  <si>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</si>
  <si>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</si>
  <si>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</si>
  <si>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</si>
  <si>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</si>
  <si>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</si>
  <si>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</si>
  <si>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</si>
  <si>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</si>
  <si>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</si>
  <si>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</si>
  <si>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</si>
  <si>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</si>
  <si>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</si>
  <si>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</si>
  <si>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</si>
  <si>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</si>
  <si>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</si>
  <si>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</si>
  <si>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</si>
  <si>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</si>
  <si>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</si>
  <si>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</si>
  <si>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</si>
  <si>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</si>
  <si>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</si>
  <si>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</si>
  <si>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</si>
  <si>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</si>
  <si>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</si>
  <si>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</si>
  <si>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</si>
  <si>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</si>
  <si>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</si>
  <si>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</si>
  <si>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</si>
  <si>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</si>
  <si>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</si>
  <si>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</si>
  <si>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</si>
  <si>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</si>
  <si>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</si>
  <si>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</si>
  <si>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</si>
  <si>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</si>
  <si>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</si>
  <si>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</si>
  <si>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</si>
  <si>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</si>
  <si>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</si>
  <si>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</si>
  <si>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</si>
  <si>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</si>
  <si>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</si>
  <si>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</si>
  <si>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</si>
  <si>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</si>
  <si>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</si>
  <si>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</si>
  <si>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</si>
  <si>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</si>
  <si>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</si>
  <si>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</si>
  <si>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</si>
  <si>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</si>
  <si>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</si>
  <si>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</si>
  <si>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</si>
  <si>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</si>
  <si>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</si>
  <si>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</si>
  <si>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</si>
  <si>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</si>
  <si>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</si>
  <si>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</si>
  <si>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</si>
  <si>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</si>
  <si>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</si>
  <si>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</si>
  <si>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</si>
  <si>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</si>
  <si>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</si>
  <si>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</si>
  <si>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</si>
  <si>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</si>
  <si>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</si>
  <si>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</si>
  <si>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</si>
  <si>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</si>
  <si>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</si>
  <si>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</si>
  <si>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</si>
  <si>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</si>
  <si>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</si>
  <si>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</si>
  <si>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</si>
  <si>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</si>
  <si>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</si>
  <si>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</si>
  <si>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</si>
  <si>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</si>
  <si>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</si>
  <si>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</si>
  <si>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</si>
  <si>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</si>
  <si>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</si>
  <si>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</si>
  <si>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</si>
  <si>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</si>
  <si>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</si>
  <si>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</si>
  <si>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</si>
  <si>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</si>
  <si>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</si>
  <si>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</si>
  <si>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</si>
  <si>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</si>
  <si>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</si>
  <si>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</si>
  <si>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</si>
  <si>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</si>
  <si>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</si>
  <si>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</si>
  <si>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</si>
  <si>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</si>
  <si>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</si>
  <si>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</si>
  <si>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</si>
  <si>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</si>
  <si>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</si>
  <si>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</si>
  <si>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</si>
  <si>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</si>
  <si>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</si>
  <si>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</si>
  <si>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</si>
  <si>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</si>
  <si>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</si>
  <si>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</si>
  <si>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</si>
  <si>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</si>
  <si>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</si>
  <si>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</si>
  <si>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</si>
  <si>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</si>
  <si>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</si>
  <si>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</si>
  <si>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</si>
  <si>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</si>
  <si>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</si>
  <si>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</si>
  <si>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</si>
  <si>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</si>
  <si>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</si>
  <si>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</si>
  <si>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</si>
  <si>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</si>
  <si>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</si>
  <si>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</si>
  <si>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</si>
  <si>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</si>
  <si>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</si>
  <si>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</si>
  <si>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</si>
  <si>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</si>
  <si>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</si>
  <si>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</si>
  <si>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</si>
  <si>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</si>
  <si>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</si>
  <si>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</si>
  <si>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</si>
  <si>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</si>
  <si>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</si>
  <si>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</si>
  <si>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</si>
  <si>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</si>
  <si>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</si>
  <si>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</si>
  <si>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</si>
  <si>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</si>
  <si>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</si>
  <si>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</si>
  <si>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</si>
  <si>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</si>
  <si>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</si>
  <si>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</si>
  <si>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</si>
  <si>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</si>
  <si>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</si>
  <si>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</si>
  <si>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</si>
  <si>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</si>
  <si>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</si>
  <si>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</si>
  <si>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</si>
  <si>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</si>
  <si>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</si>
  <si>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</si>
  <si>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</si>
  <si>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</si>
  <si>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</si>
  <si>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</si>
  <si>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</si>
  <si>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</si>
  <si>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</si>
  <si>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</si>
  <si>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</si>
  <si>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</si>
  <si>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</si>
  <si>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</si>
  <si>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</si>
  <si>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</si>
  <si>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</si>
  <si>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</si>
  <si>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</si>
  <si>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</si>
  <si>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</si>
  <si>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</si>
  <si>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</si>
  <si>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</si>
  <si>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</si>
  <si>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</si>
  <si>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</si>
  <si>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</si>
  <si>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</si>
  <si>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</si>
  <si>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</si>
  <si>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</si>
  <si>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</si>
  <si>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</si>
  <si>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</si>
  <si>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</si>
  <si>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</si>
  <si>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</si>
  <si>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</si>
  <si>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</si>
  <si>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</si>
  <si>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</si>
  <si>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</si>
  <si>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</si>
  <si>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</si>
  <si>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</si>
  <si>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</si>
  <si>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</si>
  <si>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</si>
  <si>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</si>
  <si>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</si>
  <si>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</si>
  <si>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</si>
  <si>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</si>
  <si>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</si>
  <si>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</si>
  <si>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</si>
  <si>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</si>
  <si>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</si>
  <si>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</si>
  <si>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</si>
  <si>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</si>
  <si>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</si>
  <si>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</si>
  <si>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</si>
  <si>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</si>
  <si>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</si>
  <si>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</si>
  <si>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</si>
  <si>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</si>
  <si>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</si>
  <si>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</si>
  <si>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</si>
  <si>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</si>
  <si>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</si>
  <si>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</si>
  <si>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</si>
  <si>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</si>
  <si>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</si>
  <si>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</si>
  <si>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</si>
  <si>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</si>
  <si>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</si>
  <si>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</si>
  <si>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</si>
  <si>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</si>
  <si>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</si>
  <si>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</si>
  <si>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</si>
  <si>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</si>
  <si>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</si>
  <si>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</si>
  <si>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</si>
  <si>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</si>
  <si>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</si>
  <si>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</si>
  <si>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</si>
  <si>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</si>
  <si>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</si>
  <si>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</si>
  <si>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</si>
  <si>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</si>
  <si>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</si>
  <si>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</si>
  <si>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</si>
  <si>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</si>
  <si>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</si>
  <si>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</si>
  <si>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</si>
  <si>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</si>
  <si>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</si>
  <si>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</si>
  <si>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</si>
  <si>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</si>
  <si>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</si>
  <si>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</si>
  <si>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</si>
  <si>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</si>
  <si>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</si>
  <si>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</si>
  <si>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</si>
  <si>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</si>
  <si>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</si>
  <si>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</si>
  <si>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</si>
  <si>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</si>
  <si>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</si>
  <si>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</si>
  <si>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</si>
  <si>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</si>
  <si>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</si>
  <si>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</si>
  <si>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</si>
  <si>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</si>
  <si>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</si>
  <si>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</si>
  <si>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</si>
  <si>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</si>
  <si>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</si>
  <si>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</si>
  <si>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</si>
  <si>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</si>
  <si>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</si>
  <si>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</si>
  <si>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</si>
  <si>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</si>
  <si>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</si>
  <si>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</si>
  <si>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</si>
  <si>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</si>
  <si>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</si>
  <si>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</si>
  <si>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</si>
  <si>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</si>
  <si>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</si>
  <si>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</si>
  <si>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</si>
  <si>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</si>
  <si>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</si>
  <si>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</si>
  <si>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</si>
  <si>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</si>
  <si>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</si>
  <si>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</si>
  <si>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</si>
  <si>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</si>
  <si>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</si>
  <si>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</si>
  <si>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</si>
  <si>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</si>
  <si>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</si>
  <si>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</si>
  <si>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</si>
  <si>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</si>
  <si>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</si>
  <si>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</si>
  <si>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</si>
  <si>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</si>
  <si>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</si>
  <si>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</si>
  <si>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</si>
  <si>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</si>
  <si>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</si>
  <si>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</si>
  <si>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</si>
  <si>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</si>
  <si>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</si>
  <si>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</si>
  <si>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</si>
  <si>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</si>
  <si>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</si>
  <si>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</si>
  <si>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</si>
  <si>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</si>
  <si>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</si>
  <si>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</si>
  <si>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</si>
  <si>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</si>
  <si>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</si>
  <si>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</si>
  <si>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</si>
  <si>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</si>
  <si>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</si>
  <si>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</si>
  <si>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</si>
  <si>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</si>
  <si>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</si>
  <si>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</si>
  <si>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</si>
  <si>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</si>
  <si>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</si>
  <si>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</si>
  <si>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</si>
  <si>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</si>
  <si>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</si>
  <si>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</si>
  <si>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</si>
  <si>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</si>
  <si>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</si>
  <si>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</si>
  <si>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</si>
  <si>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</si>
  <si>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</si>
  <si>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</si>
  <si>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</si>
  <si>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</si>
  <si>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</si>
  <si>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</si>
  <si>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</si>
  <si>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</si>
  <si>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</si>
  <si>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</si>
  <si>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</si>
  <si>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</si>
  <si>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</si>
  <si>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</si>
  <si>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</si>
  <si>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</si>
  <si>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</si>
  <si>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</si>
  <si>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</si>
  <si>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</si>
  <si>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</si>
  <si>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</si>
  <si>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</si>
  <si>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</si>
  <si>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</si>
  <si>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</si>
  <si>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</si>
  <si>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</si>
  <si>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</si>
  <si>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</si>
  <si>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</si>
  <si>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</si>
  <si>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</si>
  <si>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</si>
  <si>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</si>
  <si>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</si>
  <si>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</si>
  <si>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</si>
  <si>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</si>
  <si>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</si>
  <si>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</si>
  <si>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</si>
  <si>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</si>
  <si>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</si>
  <si>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</si>
  <si>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</si>
  <si>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</si>
  <si>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</si>
  <si>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</si>
  <si>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</si>
  <si>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</si>
  <si>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</si>
  <si>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</si>
  <si>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</si>
  <si>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</si>
  <si>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</si>
  <si>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</si>
  <si>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</si>
  <si>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</si>
  <si>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</si>
  <si>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</si>
  <si>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</si>
  <si>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</si>
  <si>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</si>
  <si>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</si>
  <si>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</si>
  <si>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</si>
  <si>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</si>
  <si>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</si>
  <si>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</si>
  <si>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</si>
  <si>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</si>
  <si>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</si>
  <si>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</si>
  <si>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</si>
  <si>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</si>
  <si>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</si>
  <si>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</si>
  <si>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</si>
  <si>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</si>
  <si>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</si>
  <si>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</si>
  <si>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</si>
  <si>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</si>
  <si>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</si>
  <si>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</si>
  <si>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</si>
  <si>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</si>
  <si>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</si>
  <si>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</si>
  <si>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</si>
  <si>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</si>
  <si>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</si>
  <si>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</si>
  <si>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</si>
  <si>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</si>
  <si>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</si>
  <si>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</si>
  <si>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</si>
  <si>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</si>
  <si>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</si>
  <si>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</si>
  <si>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</si>
  <si>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</si>
  <si>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</si>
  <si>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</si>
  <si>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</si>
  <si>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</si>
  <si>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</si>
  <si>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</si>
  <si>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</si>
  <si>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</si>
  <si>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</si>
  <si>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</si>
  <si>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</si>
  <si>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</si>
  <si>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</si>
  <si>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</si>
  <si>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</si>
  <si>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</si>
  <si>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</si>
  <si>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</si>
  <si>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</si>
  <si>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</si>
  <si>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</si>
  <si>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</si>
  <si>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</si>
  <si>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</si>
  <si>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</si>
  <si>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</si>
  <si>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</si>
  <si>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</si>
  <si>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</si>
  <si>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</si>
  <si>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</si>
  <si>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</si>
  <si>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</si>
  <si>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</si>
  <si>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</si>
  <si>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</si>
  <si>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</si>
  <si>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</si>
  <si>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</si>
  <si>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</si>
  <si>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</si>
  <si>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</si>
  <si>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</si>
  <si>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</si>
  <si>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</si>
  <si>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</si>
  <si>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</si>
  <si>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</si>
  <si>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</si>
  <si>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</si>
  <si>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</si>
  <si>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</si>
  <si>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</si>
  <si>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</si>
  <si>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</si>
  <si>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</si>
  <si>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</si>
  <si>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</si>
  <si>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</si>
  <si>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</si>
  <si>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</si>
  <si>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</si>
  <si>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</si>
  <si>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</si>
  <si>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</si>
  <si>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</si>
  <si>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</si>
  <si>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</si>
  <si>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</si>
  <si>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</si>
  <si>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</si>
  <si>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</si>
  <si>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</si>
  <si>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</si>
  <si>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</si>
  <si>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</si>
  <si>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</si>
  <si>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</si>
  <si>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</si>
  <si>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</si>
  <si>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</si>
  <si>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</si>
  <si>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</si>
  <si>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</si>
  <si>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</si>
  <si>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</si>
  <si>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</si>
  <si>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</si>
  <si>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</si>
  <si>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</si>
  <si>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</si>
  <si>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</si>
  <si>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</si>
  <si>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</si>
  <si>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</si>
  <si>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</si>
  <si>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</si>
  <si>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</si>
  <si>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</si>
  <si>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</si>
  <si>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</si>
  <si>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</si>
  <si>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</si>
  <si>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</si>
  <si>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</si>
  <si>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</si>
  <si>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</si>
  <si>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</si>
  <si>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</si>
  <si>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</si>
  <si>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</si>
  <si>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</si>
  <si>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</si>
  <si>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</si>
  <si>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</si>
  <si>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</si>
  <si>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</si>
  <si>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</si>
  <si>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</si>
  <si>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</si>
  <si>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</si>
  <si>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</si>
  <si>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</si>
  <si>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</si>
  <si>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</si>
  <si>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</si>
  <si>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</si>
  <si>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</si>
  <si>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</si>
  <si>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</si>
  <si>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</si>
  <si>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</si>
  <si>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</si>
  <si>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</si>
  <si>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</si>
  <si>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</si>
  <si>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</si>
  <si>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</si>
  <si>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</si>
  <si>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</si>
  <si>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</si>
  <si>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</si>
  <si>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</si>
  <si>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</si>
  <si>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</si>
  <si>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</si>
  <si>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</si>
  <si>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</si>
  <si>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</si>
  <si>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</si>
  <si>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</si>
  <si>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</si>
  <si>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</si>
  <si>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</si>
  <si>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</si>
  <si>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</si>
  <si>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</si>
  <si>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</si>
  <si>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</si>
  <si>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</si>
  <si>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</si>
  <si>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</si>
  <si>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</si>
  <si>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</si>
  <si>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</si>
  <si>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</si>
  <si>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</si>
  <si>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</si>
  <si>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</si>
  <si>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</si>
  <si>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</si>
  <si>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</si>
  <si>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</si>
  <si>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</si>
  <si>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</si>
  <si>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</si>
  <si>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</si>
  <si>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</si>
  <si>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</si>
  <si>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</si>
  <si>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</si>
  <si>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</si>
  <si>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</si>
  <si>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</si>
  <si>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</si>
  <si>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</si>
  <si>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</si>
  <si>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</si>
  <si>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</si>
  <si>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</si>
  <si>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</si>
  <si>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</si>
  <si>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</si>
  <si>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</si>
  <si>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</si>
  <si>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</si>
  <si>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</si>
  <si>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</si>
  <si>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</si>
  <si>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</si>
  <si>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</si>
  <si>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</si>
  <si>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</si>
  <si>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</si>
  <si>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</si>
  <si>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</si>
  <si>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</si>
  <si>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</si>
  <si>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</si>
  <si>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</si>
  <si>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</si>
  <si>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</si>
  <si>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</si>
  <si>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</si>
  <si>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</si>
  <si>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</si>
  <si>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</si>
  <si>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</si>
  <si>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</si>
  <si>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</si>
  <si>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</si>
  <si>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</si>
  <si>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</si>
  <si>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</si>
  <si>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</si>
  <si>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</si>
  <si>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</si>
  <si>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</si>
  <si>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</si>
  <si>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</si>
  <si>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</si>
  <si>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</si>
  <si>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</si>
  <si>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</si>
  <si>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</si>
  <si>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</si>
  <si>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</si>
  <si>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</si>
  <si>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</si>
  <si>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</si>
  <si>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</si>
  <si>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</si>
  <si>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</si>
  <si>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</si>
  <si>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</si>
  <si>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</si>
  <si>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</si>
  <si>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</si>
  <si>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</si>
  <si>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</si>
  <si>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</si>
  <si>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</si>
  <si>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</si>
  <si>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</si>
  <si>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</si>
  <si>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</si>
  <si>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</si>
  <si>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</si>
  <si>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</si>
  <si>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</si>
  <si>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</si>
  <si>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</si>
  <si>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</si>
  <si>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</si>
  <si>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</si>
  <si>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</si>
  <si>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</si>
  <si>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</si>
  <si>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</si>
  <si>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</si>
  <si>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</si>
  <si>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</si>
  <si>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</si>
  <si>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</si>
  <si>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</si>
  <si>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</si>
  <si>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</si>
  <si>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</si>
  <si>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</si>
  <si>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</si>
  <si>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</si>
  <si>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</si>
  <si>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</si>
  <si>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</si>
  <si>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</si>
  <si>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</si>
  <si>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</si>
  <si>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</si>
  <si>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</si>
  <si>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</si>
  <si>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</si>
  <si>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</si>
  <si>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</si>
  <si>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</si>
  <si>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</si>
  <si>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</si>
  <si>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</si>
  <si>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</si>
  <si>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</si>
  <si>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</si>
  <si>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</si>
  <si>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</si>
  <si>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</si>
  <si>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</si>
  <si>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</si>
  <si>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</si>
  <si>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</si>
  <si>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</si>
  <si>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</si>
  <si>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</si>
  <si>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</si>
  <si>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</si>
  <si>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</si>
  <si>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</si>
  <si>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</si>
  <si>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</si>
  <si>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</si>
  <si>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</si>
  <si>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</si>
  <si>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</si>
  <si>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</si>
  <si>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</si>
  <si>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</si>
  <si>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</si>
  <si>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</si>
  <si>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</si>
  <si>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</si>
  <si>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</si>
  <si>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</si>
  <si>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</si>
  <si>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</si>
  <si>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</si>
  <si>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</si>
  <si>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</si>
  <si>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</si>
  <si>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</si>
  <si>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</si>
  <si>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</si>
  <si>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</si>
  <si>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</si>
  <si>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</si>
  <si>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</si>
  <si>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</si>
  <si>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</si>
  <si>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</si>
  <si>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</si>
  <si>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</si>
  <si>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</si>
  <si>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</si>
  <si>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</si>
  <si>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</si>
  <si>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</si>
  <si>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</si>
  <si>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</si>
  <si>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</si>
  <si>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</si>
  <si>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</si>
  <si>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</si>
  <si>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</si>
  <si>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</si>
  <si>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</si>
  <si>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</si>
  <si>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</si>
  <si>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</si>
  <si>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</si>
  <si>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</si>
  <si>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</si>
  <si>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</si>
  <si>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</si>
  <si>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</si>
  <si>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</si>
  <si>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</si>
  <si>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</si>
  <si>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</si>
  <si>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</si>
  <si>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</si>
  <si>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</si>
  <si>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</si>
  <si>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</si>
  <si>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</si>
  <si>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</si>
  <si>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</si>
  <si>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</si>
  <si>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</si>
  <si>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</si>
  <si>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</si>
  <si>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</si>
  <si>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</si>
  <si>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</si>
  <si>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</si>
  <si>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</si>
  <si>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</si>
  <si>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</si>
  <si>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</si>
  <si>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</si>
  <si>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</si>
  <si>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</si>
  <si>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</si>
  <si>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</si>
  <si>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</si>
  <si>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</si>
  <si>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</si>
  <si>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</si>
  <si>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</si>
  <si>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</si>
  <si>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</si>
  <si>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</si>
  <si>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</si>
  <si>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</si>
  <si>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</si>
  <si>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</si>
  <si>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</si>
  <si>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</si>
  <si>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</si>
  <si>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</si>
  <si>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</si>
  <si>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</si>
  <si>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</si>
  <si>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</si>
  <si>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</si>
  <si>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</si>
  <si>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</si>
  <si>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</si>
  <si>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</si>
  <si>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</si>
  <si>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</si>
  <si>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</si>
  <si>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</si>
  <si>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</si>
  <si>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</si>
  <si>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</si>
  <si>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</si>
  <si>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</si>
  <si>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</si>
  <si>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</si>
  <si>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</si>
  <si>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</si>
  <si>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</si>
  <si>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</si>
  <si>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</si>
  <si>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</si>
  <si>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</si>
  <si>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</si>
  <si>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</si>
  <si>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</si>
  <si>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</si>
  <si>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</si>
  <si>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</si>
  <si>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</si>
  <si>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</si>
  <si>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</si>
  <si>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</si>
  <si>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</si>
  <si>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</si>
  <si>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</si>
  <si>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</si>
  <si>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</si>
  <si>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</si>
  <si>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</si>
  <si>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</si>
  <si>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</si>
  <si>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</si>
  <si>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</si>
  <si>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</si>
  <si>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</si>
  <si>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</si>
  <si>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</si>
  <si>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</si>
  <si>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</si>
  <si>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</si>
  <si>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</si>
  <si>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</si>
  <si>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</si>
  <si>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</si>
  <si>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</si>
  <si>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</si>
  <si>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</si>
  <si>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</si>
  <si>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</si>
  <si>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</si>
  <si>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</si>
  <si>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</si>
  <si>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</si>
  <si>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</si>
  <si>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</si>
  <si>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</si>
  <si>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</si>
  <si>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</si>
  <si>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</si>
  <si>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</si>
  <si>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</si>
  <si>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</si>
  <si>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</si>
  <si>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</si>
  <si>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</si>
  <si>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</si>
  <si>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</si>
  <si>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</si>
  <si>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</si>
  <si>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</si>
  <si>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</si>
  <si>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</si>
  <si>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</si>
  <si>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</si>
  <si>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</si>
  <si>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</si>
  <si>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</si>
  <si>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</si>
  <si>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</si>
  <si>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</si>
  <si>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</si>
  <si>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</si>
  <si>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</si>
  <si>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</si>
  <si>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</si>
  <si>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</si>
  <si>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</si>
  <si>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</si>
  <si>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</si>
  <si>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</si>
  <si>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</si>
  <si>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</si>
  <si>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</si>
  <si>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</si>
  <si>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</si>
  <si>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</si>
  <si>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</si>
  <si>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</si>
  <si>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</si>
  <si>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</si>
  <si>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</si>
  <si>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</si>
  <si>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</si>
  <si>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</si>
  <si>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</si>
  <si>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</si>
  <si>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</si>
  <si>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</si>
  <si>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</si>
  <si>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</si>
  <si>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</si>
  <si>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</si>
  <si>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</si>
  <si>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</si>
  <si>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</si>
  <si>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</si>
  <si>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</si>
  <si>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</si>
  <si>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</si>
  <si>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</si>
  <si>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</si>
  <si>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</si>
  <si>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</si>
  <si>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</si>
  <si>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</si>
  <si>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</si>
  <si>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</si>
  <si>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</si>
  <si>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</si>
  <si>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</si>
  <si>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</si>
  <si>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</si>
  <si>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</si>
  <si>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</si>
  <si>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</si>
  <si>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</si>
  <si>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</si>
  <si>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</si>
  <si>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</si>
  <si>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</si>
  <si>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</si>
  <si>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</si>
  <si>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</si>
  <si>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</si>
  <si>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</si>
  <si>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</si>
  <si>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</si>
  <si>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</si>
  <si>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</si>
  <si>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</si>
  <si>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</si>
  <si>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</si>
  <si>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</si>
  <si>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</si>
  <si>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</si>
  <si>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</si>
  <si>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</si>
  <si>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</si>
  <si>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</si>
  <si>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</si>
  <si>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</si>
  <si>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</si>
  <si>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</si>
  <si>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</si>
  <si>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</si>
  <si>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</si>
  <si>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</si>
  <si>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</si>
  <si>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</si>
  <si>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</si>
  <si>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</si>
  <si>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</si>
  <si>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</si>
  <si>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</si>
  <si>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</si>
  <si>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</si>
  <si>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</si>
  <si>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</si>
  <si>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</si>
  <si>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</si>
  <si>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</si>
  <si>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</si>
  <si>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</si>
  <si>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</si>
  <si>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</si>
  <si>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</si>
  <si>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</si>
  <si>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</si>
  <si>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</si>
  <si>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</si>
  <si>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</si>
  <si>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</si>
  <si>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</si>
  <si>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</si>
  <si>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</si>
  <si>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</si>
  <si>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</si>
  <si>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</si>
  <si>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</si>
  <si>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</si>
  <si>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</si>
  <si>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</si>
  <si>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</si>
  <si>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</si>
  <si>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</si>
  <si>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</si>
  <si>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</si>
  <si>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</si>
  <si>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</si>
  <si>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</si>
  <si>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</si>
  <si>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</si>
  <si>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</si>
  <si>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</si>
  <si>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</si>
  <si>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</si>
  <si>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</si>
  <si>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</si>
  <si>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</si>
  <si>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</si>
  <si>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</si>
  <si>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</si>
  <si>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</si>
  <si>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</si>
  <si>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</si>
  <si>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</si>
  <si>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</si>
  <si>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</si>
  <si>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</si>
  <si>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</si>
  <si>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</si>
  <si>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</si>
  <si>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</si>
  <si>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</si>
  <si>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</si>
  <si>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</si>
  <si>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</si>
  <si>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</si>
  <si>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</si>
  <si>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</si>
  <si>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</si>
  <si>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</si>
  <si>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</si>
  <si>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</si>
  <si>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</si>
  <si>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</si>
  <si>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</si>
  <si>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</si>
  <si>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</si>
  <si>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</si>
  <si>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</si>
  <si>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</si>
  <si>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</si>
  <si>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</si>
  <si>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</si>
  <si>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</si>
  <si>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</si>
  <si>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</si>
  <si>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</si>
  <si>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</si>
  <si>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</si>
  <si>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</si>
  <si>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</si>
  <si>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</si>
  <si>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</si>
  <si>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</si>
  <si>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</si>
  <si>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</si>
  <si>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</si>
  <si>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</si>
  <si>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</si>
  <si>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</si>
  <si>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</si>
  <si>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</si>
  <si>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</si>
  <si>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</si>
  <si>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</si>
  <si>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</si>
  <si>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</si>
  <si>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</si>
  <si>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</si>
  <si>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</si>
  <si>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</si>
  <si>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</si>
  <si>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</si>
  <si>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</si>
  <si>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</si>
  <si>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</si>
  <si>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</si>
  <si>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</si>
  <si>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</si>
  <si>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</si>
  <si>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</si>
  <si>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</si>
  <si>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</si>
  <si>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</si>
  <si>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</si>
  <si>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</si>
  <si>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</si>
  <si>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</si>
  <si>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</si>
  <si>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</si>
  <si>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</si>
  <si>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</si>
  <si>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</si>
  <si>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</si>
  <si>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</si>
  <si>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</si>
  <si>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</si>
  <si>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</si>
  <si>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</si>
  <si>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</si>
  <si>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</si>
  <si>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</si>
  <si>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</si>
  <si>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</si>
  <si>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</si>
  <si>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</si>
  <si>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</si>
  <si>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</si>
  <si>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</si>
  <si>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</si>
  <si>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</si>
  <si>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</si>
  <si>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</si>
  <si>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</si>
  <si>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</si>
  <si>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</si>
  <si>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</si>
  <si>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</si>
  <si>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</si>
  <si>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</si>
  <si>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</si>
  <si>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</si>
  <si>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</si>
  <si>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</si>
  <si>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</si>
  <si>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</si>
  <si>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</si>
  <si>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</si>
  <si>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</si>
  <si>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</si>
  <si>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</si>
  <si>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</si>
  <si>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</si>
  <si>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</si>
  <si>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</si>
  <si>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</si>
  <si>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</si>
  <si>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</si>
  <si>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</si>
  <si>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</si>
  <si>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</si>
  <si>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</si>
  <si>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</si>
  <si>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</si>
  <si>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</si>
  <si>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</si>
  <si>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</si>
  <si>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</si>
  <si>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</si>
  <si>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</si>
  <si>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</si>
  <si>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</si>
  <si>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</si>
  <si>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</si>
  <si>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</si>
  <si>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</si>
  <si>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</si>
  <si>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</si>
  <si>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</si>
  <si>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</si>
  <si>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</si>
  <si>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</si>
  <si>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</si>
  <si>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</si>
  <si>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</si>
  <si>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</si>
  <si>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</si>
  <si>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</si>
  <si>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</si>
  <si>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</si>
  <si>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</si>
  <si>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</si>
  <si>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</si>
  <si>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</si>
  <si>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</si>
  <si>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</si>
  <si>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</si>
  <si>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</si>
  <si>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</si>
  <si>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</si>
  <si>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</si>
  <si>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</si>
  <si>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</si>
  <si>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</si>
  <si>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</si>
  <si>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</si>
  <si>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</si>
  <si>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</si>
  <si>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</si>
  <si>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</si>
  <si>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</si>
  <si>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</si>
  <si>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</si>
  <si>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</si>
  <si>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</si>
  <si>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</si>
  <si>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</si>
  <si>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</si>
  <si>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</si>
  <si>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</si>
  <si>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</si>
  <si>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</si>
  <si>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</si>
  <si>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</si>
  <si>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</si>
  <si>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</si>
  <si>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</si>
  <si>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</si>
  <si>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</si>
  <si>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</si>
  <si>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</si>
  <si>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</si>
  <si>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</si>
  <si>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</si>
  <si>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</si>
  <si>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</si>
  <si>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</si>
  <si>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</si>
  <si>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</si>
  <si>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</si>
  <si>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</si>
  <si>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</si>
  <si>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</si>
  <si>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</si>
  <si>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</si>
  <si>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</si>
  <si>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</si>
  <si>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</si>
  <si>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</si>
  <si>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</si>
  <si>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</si>
  <si>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</si>
  <si>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</si>
  <si>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</si>
  <si>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</si>
  <si>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</si>
  <si>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</si>
  <si>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</si>
  <si>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</si>
  <si>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</si>
  <si>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</si>
  <si>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</si>
  <si>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</si>
  <si>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</si>
  <si>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</si>
  <si>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</si>
  <si>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</si>
  <si>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</si>
  <si>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</si>
  <si>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</si>
  <si>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</si>
  <si>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</si>
  <si>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</si>
  <si>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</si>
  <si>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</si>
  <si>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</si>
  <si>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</si>
  <si>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</si>
  <si>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</si>
  <si>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</si>
  <si>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</si>
  <si>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</si>
  <si>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</si>
  <si>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</si>
  <si>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</si>
  <si>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</si>
  <si>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</si>
  <si>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</si>
  <si>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</si>
  <si>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</si>
  <si>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</si>
  <si>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</si>
  <si>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</si>
  <si>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</si>
  <si>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</si>
  <si>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</si>
  <si>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</si>
  <si>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</si>
  <si>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</si>
  <si>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</si>
  <si>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</si>
  <si>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</si>
  <si>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</si>
  <si>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</si>
  <si>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</si>
  <si>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</si>
  <si>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</si>
  <si>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</si>
  <si>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</si>
  <si>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</si>
  <si>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</si>
  <si>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</si>
  <si>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</si>
  <si>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</si>
  <si>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</si>
  <si>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</si>
  <si>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</si>
  <si>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</si>
  <si>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</si>
  <si>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</si>
  <si>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</si>
  <si>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</si>
  <si>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</si>
  <si>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</si>
  <si>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</si>
  <si>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</si>
  <si>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</si>
  <si>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</si>
  <si>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</si>
  <si>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</si>
  <si>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</si>
  <si>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</si>
  <si>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</si>
  <si>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</si>
  <si>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</si>
  <si>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</si>
  <si>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</si>
  <si>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</si>
  <si>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</si>
  <si>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</si>
  <si>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</si>
  <si>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</si>
  <si>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</si>
  <si>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</si>
  <si>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</si>
  <si>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</si>
  <si>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</si>
  <si>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</si>
  <si>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</si>
  <si>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</si>
  <si>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</si>
  <si>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</si>
  <si>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</si>
  <si>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</si>
  <si>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</si>
  <si>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</si>
  <si>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</si>
  <si>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</si>
  <si>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</si>
  <si>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</si>
  <si>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</si>
  <si>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</si>
  <si>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</si>
  <si>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</si>
  <si>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</si>
  <si>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</si>
  <si>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</si>
  <si>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</si>
  <si>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</si>
  <si>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</si>
  <si>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</si>
  <si>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</si>
  <si>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</si>
  <si>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</si>
  <si>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</si>
  <si>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</si>
  <si>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</si>
  <si>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</si>
  <si>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</si>
  <si>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</si>
  <si>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</si>
  <si>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</si>
  <si>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</si>
  <si>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</si>
  <si>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</si>
  <si>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</si>
  <si>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</si>
  <si>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</si>
  <si>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</si>
  <si>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</si>
  <si>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</si>
  <si>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</si>
  <si>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</si>
  <si>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</si>
  <si>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</si>
  <si>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</si>
  <si>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</si>
  <si>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</si>
  <si>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</si>
  <si>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</si>
  <si>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</si>
  <si>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</si>
  <si>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</si>
  <si>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</si>
  <si>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</si>
  <si>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</si>
  <si>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</si>
  <si>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</si>
  <si>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</si>
  <si>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</si>
  <si>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</si>
  <si>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</si>
  <si>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</si>
  <si>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</si>
  <si>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</si>
  <si>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</si>
  <si>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</si>
  <si>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</si>
  <si>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</si>
  <si>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</si>
  <si>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</si>
  <si>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</si>
  <si>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</si>
  <si>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</si>
  <si>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</si>
  <si>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</si>
  <si>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</si>
  <si>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</si>
  <si>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</si>
  <si>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</si>
  <si>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</si>
  <si>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</si>
  <si>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</si>
  <si>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</si>
  <si>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</si>
  <si>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</si>
  <si>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</si>
  <si>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</si>
  <si>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</si>
  <si>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</si>
  <si>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</si>
  <si>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</si>
  <si>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</si>
  <si>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</si>
  <si>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</si>
  <si>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</si>
  <si>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</si>
  <si>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</si>
  <si>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</si>
  <si>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</si>
  <si>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</si>
  <si>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</si>
  <si>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</si>
  <si>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</si>
  <si>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</si>
  <si>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</si>
  <si>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</si>
  <si>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</si>
  <si>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</si>
  <si>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</si>
  <si>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</si>
  <si>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</si>
  <si>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</si>
  <si>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</si>
  <si>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</si>
  <si>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</si>
  <si>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</si>
  <si>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</si>
  <si>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</si>
  <si>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</si>
  <si>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</si>
  <si>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</si>
  <si>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</si>
  <si>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</si>
  <si>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</si>
  <si>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</si>
  <si>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</si>
  <si>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</si>
  <si>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</si>
  <si>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</si>
  <si>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</si>
  <si>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</si>
  <si>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</si>
  <si>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</si>
  <si>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</si>
  <si>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</si>
  <si>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</si>
  <si>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</si>
  <si>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</si>
  <si>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</si>
  <si>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</si>
  <si>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</si>
  <si>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</si>
  <si>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</si>
  <si>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</si>
  <si>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</si>
  <si>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</si>
  <si>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</si>
  <si>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</si>
  <si>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</si>
  <si>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</si>
  <si>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</si>
  <si>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</si>
  <si>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</si>
  <si>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</si>
  <si>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</si>
  <si>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</si>
  <si>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</si>
  <si>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</si>
  <si>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</si>
  <si>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</si>
  <si>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</si>
  <si>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</si>
  <si>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</si>
  <si>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</si>
  <si>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</si>
  <si>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</si>
  <si>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</si>
  <si>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</si>
  <si>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</si>
  <si>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</si>
  <si>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</si>
  <si>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</si>
  <si>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</si>
  <si>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</si>
  <si>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</si>
  <si>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</si>
  <si>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</si>
  <si>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</si>
  <si>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</si>
  <si>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</si>
  <si>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</si>
  <si>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</si>
  <si>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</si>
  <si>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</si>
  <si>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</si>
  <si>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</si>
  <si>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</si>
  <si>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</si>
  <si>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</si>
  <si>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</si>
  <si>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</si>
  <si>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</si>
  <si>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</si>
  <si>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</si>
  <si>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</si>
  <si>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</si>
  <si>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</si>
  <si>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</si>
  <si>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</si>
  <si>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</si>
  <si>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</si>
  <si>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</si>
  <si>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</si>
  <si>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</si>
  <si>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</si>
  <si>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</si>
  <si>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</si>
  <si>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</si>
  <si>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</si>
  <si>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</si>
  <si>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</si>
  <si>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</si>
  <si>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</si>
  <si>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</si>
  <si>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</si>
  <si>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</si>
  <si>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</si>
  <si>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</si>
  <si>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</si>
  <si>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</si>
  <si>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</si>
  <si>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</si>
  <si>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</si>
  <si>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</si>
  <si>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</si>
  <si>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</si>
  <si>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</si>
  <si>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</si>
  <si>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</si>
  <si>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</si>
  <si>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</si>
  <si>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</si>
  <si>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</si>
  <si>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</si>
  <si>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</si>
  <si>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</si>
  <si>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</si>
  <si>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</si>
  <si>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</si>
  <si>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</si>
  <si>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</si>
  <si>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</si>
  <si>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</si>
  <si>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</si>
  <si>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</si>
  <si>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</si>
  <si>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</si>
  <si>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</si>
  <si>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</si>
  <si>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</si>
  <si>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</si>
  <si>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</si>
  <si>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</si>
  <si>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</si>
  <si>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</si>
  <si>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</si>
  <si>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</si>
  <si>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</si>
  <si>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</si>
  <si>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</si>
  <si>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</si>
  <si>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</si>
  <si>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</si>
  <si>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</si>
  <si>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</si>
  <si>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</si>
  <si>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</si>
  <si>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</si>
  <si>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</si>
  <si>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</si>
  <si>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</si>
  <si>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</si>
  <si>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</si>
  <si>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</si>
  <si>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</si>
  <si>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</si>
  <si>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</si>
  <si>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</si>
  <si>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</si>
  <si>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</si>
  <si>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</si>
  <si>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</si>
  <si>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</si>
  <si>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</si>
  <si>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</si>
  <si>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</si>
  <si>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</si>
  <si>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</si>
  <si>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</si>
  <si>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</si>
  <si>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</si>
  <si>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</si>
  <si>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</si>
  <si>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</si>
  <si>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</si>
  <si>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</si>
  <si>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</si>
  <si>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</si>
  <si>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</si>
  <si>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</si>
  <si>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</si>
  <si>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</si>
  <si>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</si>
  <si>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</si>
  <si>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</si>
  <si>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</si>
  <si>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</si>
  <si>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</si>
  <si>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</si>
  <si>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</si>
  <si>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</si>
  <si>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</si>
  <si>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</si>
  <si>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</si>
  <si>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</si>
  <si>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</si>
  <si>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</si>
  <si>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</si>
  <si>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</si>
  <si>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</si>
  <si>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</si>
  <si>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</si>
  <si>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</si>
  <si>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</si>
  <si>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</si>
  <si>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</si>
  <si>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</si>
  <si>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</si>
  <si>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</si>
  <si>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</si>
  <si>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</si>
  <si>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</si>
  <si>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</si>
  <si>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</si>
  <si>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</si>
  <si>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</si>
  <si>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</si>
  <si>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</si>
  <si>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</si>
  <si>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</si>
  <si>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</si>
  <si>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</si>
  <si>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</si>
  <si>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</si>
  <si>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</si>
  <si>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</si>
  <si>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</si>
  <si>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</si>
  <si>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</si>
  <si>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</si>
  <si>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</si>
  <si>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</si>
  <si>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</si>
  <si>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</si>
  <si>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</si>
  <si>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</si>
  <si>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</si>
  <si>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</si>
  <si>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</si>
  <si>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</si>
  <si>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</si>
  <si>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</si>
  <si>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</si>
  <si>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</si>
  <si>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</si>
  <si>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</si>
  <si>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</si>
  <si>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</si>
  <si>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</si>
  <si>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</si>
  <si>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</si>
  <si>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</si>
  <si>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</si>
  <si>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</si>
  <si>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</si>
  <si>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</si>
  <si>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</si>
  <si>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</si>
  <si>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</si>
  <si>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</si>
  <si>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</si>
  <si>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</si>
  <si>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</si>
  <si>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</si>
  <si>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</si>
  <si>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</si>
  <si>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</si>
  <si>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</si>
  <si>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</si>
  <si>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</si>
  <si>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</si>
  <si>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</si>
  <si>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</si>
  <si>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</si>
  <si>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</si>
  <si>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</si>
  <si>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</si>
  <si>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</si>
  <si>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</si>
  <si>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</si>
  <si>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</si>
  <si>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</si>
  <si>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</si>
  <si>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</si>
  <si>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</si>
  <si>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</si>
  <si>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</si>
  <si>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</si>
  <si>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</si>
  <si>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</si>
  <si>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</si>
  <si>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</si>
  <si>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</si>
  <si>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</si>
  <si>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</si>
  <si>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</si>
  <si>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</si>
  <si>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</si>
  <si>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</si>
  <si>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</si>
  <si>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</si>
  <si>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</si>
  <si>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</si>
  <si>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</si>
  <si>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</si>
  <si>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</si>
  <si>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</si>
  <si>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</si>
  <si>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</si>
  <si>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</si>
  <si>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</si>
  <si>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</si>
  <si>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</si>
  <si>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</si>
  <si>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</si>
  <si>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</si>
  <si>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</si>
  <si>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</si>
  <si>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</si>
  <si>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</si>
  <si>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</si>
  <si>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</si>
  <si>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</si>
  <si>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</si>
  <si>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</si>
  <si>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</si>
  <si>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</si>
  <si>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</si>
  <si>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</si>
  <si>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</si>
  <si>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</si>
  <si>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</si>
  <si>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</si>
  <si>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</si>
  <si>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</si>
  <si>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</si>
  <si>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</si>
  <si>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</si>
  <si>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</si>
  <si>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</si>
  <si>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</si>
  <si>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</si>
  <si>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</si>
  <si>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</si>
  <si>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</si>
  <si>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</si>
  <si>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</si>
  <si>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</si>
  <si>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</si>
  <si>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</si>
  <si>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</si>
  <si>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</si>
  <si>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</si>
  <si>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</si>
  <si>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</si>
  <si>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</si>
  <si>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</si>
  <si>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</si>
  <si>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</si>
  <si>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</si>
  <si>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</si>
  <si>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</si>
  <si>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</si>
  <si>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</si>
  <si>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</si>
  <si>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</si>
  <si>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</si>
  <si>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</si>
  <si>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</si>
  <si>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</si>
  <si>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</si>
  <si>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</si>
  <si>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</si>
  <si>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</si>
  <si>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</si>
  <si>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</si>
  <si>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</si>
  <si>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</si>
  <si>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</si>
  <si>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</si>
  <si>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</si>
  <si>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</si>
  <si>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</si>
  <si>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</si>
  <si>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</si>
  <si>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</si>
  <si>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</si>
  <si>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</si>
  <si>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</si>
  <si>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</si>
  <si>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</si>
  <si>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</si>
  <si>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</si>
  <si>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</si>
  <si>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</si>
  <si>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</si>
  <si>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</si>
  <si>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</si>
  <si>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</si>
  <si>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</si>
  <si>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</si>
  <si>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</si>
  <si>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</si>
  <si>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</si>
  <si>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</si>
  <si>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</si>
  <si>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</si>
  <si>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</si>
  <si>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</si>
  <si>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</si>
  <si>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</si>
  <si>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</si>
  <si>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</si>
  <si>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</si>
  <si>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</si>
  <si>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</si>
  <si>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</si>
  <si>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</si>
  <si>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</si>
  <si>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</si>
  <si>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</si>
  <si>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</si>
  <si>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</si>
  <si>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</si>
  <si>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</si>
  <si>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</si>
  <si>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</si>
  <si>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</si>
  <si>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</si>
  <si>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</si>
  <si>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</si>
  <si>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</si>
  <si>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</si>
  <si>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</si>
  <si>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</si>
  <si>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</si>
  <si>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</si>
  <si>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</si>
  <si>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</si>
  <si>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</si>
  <si>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</si>
  <si>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</si>
  <si>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</si>
  <si>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</si>
  <si>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</si>
  <si>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</si>
  <si>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</si>
  <si>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</si>
  <si>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</si>
  <si>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</si>
  <si>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</si>
  <si>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</si>
  <si>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</si>
  <si>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</si>
  <si>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</si>
  <si>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</si>
  <si>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</si>
  <si>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</si>
  <si>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</si>
  <si>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</si>
  <si>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</si>
  <si>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</si>
  <si>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</si>
  <si>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</si>
  <si>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</si>
  <si>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</si>
  <si>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</si>
  <si>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</si>
  <si>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</si>
  <si>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</si>
  <si>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</si>
  <si>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</si>
  <si>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</si>
  <si>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</si>
  <si>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</si>
  <si>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</si>
  <si>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</si>
  <si>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</si>
  <si>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</si>
  <si>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</si>
  <si>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</si>
  <si>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</si>
  <si>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</si>
  <si>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</si>
  <si>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</si>
  <si>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</si>
  <si>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</si>
  <si>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</si>
  <si>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</si>
  <si>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</si>
  <si>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</si>
  <si>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</si>
  <si>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</si>
  <si>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</si>
  <si>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</si>
  <si>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</si>
  <si>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</si>
  <si>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</si>
  <si>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</si>
  <si>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</si>
  <si>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</si>
  <si>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</si>
  <si>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</si>
  <si>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</si>
  <si>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</si>
  <si>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</si>
  <si>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</si>
  <si>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</si>
  <si>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</si>
  <si>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</si>
  <si>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</si>
  <si>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</si>
  <si>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</si>
  <si>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</si>
  <si>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</si>
  <si>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</si>
  <si>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</si>
  <si>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</si>
  <si>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</si>
  <si>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</si>
  <si>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</si>
  <si>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</si>
  <si>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</si>
  <si>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</si>
  <si>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</si>
  <si>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</si>
  <si>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</si>
  <si>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</si>
  <si>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</si>
  <si>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</si>
  <si>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</si>
  <si>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</si>
  <si>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</si>
  <si>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</si>
  <si>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</si>
  <si>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</si>
  <si>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</si>
  <si>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</si>
  <si>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</si>
  <si>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</si>
  <si>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</si>
  <si>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</si>
  <si>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</si>
  <si>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</si>
  <si>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</si>
  <si>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</si>
  <si>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</si>
  <si>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</si>
  <si>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</si>
  <si>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</si>
  <si>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</si>
  <si>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</si>
  <si>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</si>
  <si>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</si>
  <si>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</si>
  <si>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</si>
  <si>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</si>
  <si>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</si>
  <si>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</si>
  <si>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</si>
  <si>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</si>
  <si>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</si>
  <si>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</si>
  <si>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</si>
  <si>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</si>
  <si>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</si>
  <si>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</si>
  <si>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</si>
  <si>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</si>
  <si>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</si>
  <si>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</si>
  <si>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</si>
  <si>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</si>
  <si>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</si>
  <si>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</si>
  <si>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</si>
  <si>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</si>
  <si>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</si>
  <si>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</si>
  <si>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</si>
  <si>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</si>
  <si>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</si>
  <si>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</si>
  <si>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</si>
  <si>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</si>
  <si>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</si>
  <si>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</si>
  <si>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</si>
  <si>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</si>
  <si>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</si>
  <si>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</si>
  <si>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</si>
  <si>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</si>
  <si>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</si>
  <si>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</si>
  <si>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</si>
  <si>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</si>
  <si>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</si>
  <si>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</si>
  <si>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</si>
  <si>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</si>
  <si>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</si>
  <si>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</si>
  <si>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</si>
  <si>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</si>
  <si>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</si>
  <si>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</si>
  <si>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</si>
  <si>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</si>
  <si>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</si>
  <si>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</si>
  <si>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</si>
  <si>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</si>
  <si>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</si>
  <si>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</si>
  <si>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</si>
  <si>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</si>
  <si>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</si>
  <si>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</si>
  <si>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</si>
  <si>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</si>
  <si>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</si>
  <si>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</si>
  <si>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</si>
  <si>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</si>
  <si>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</si>
  <si>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</si>
  <si>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</si>
  <si>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</si>
  <si>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</si>
  <si>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</si>
  <si>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</si>
  <si>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</si>
  <si>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</si>
  <si>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</si>
  <si>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</si>
  <si>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</si>
  <si>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</si>
  <si>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</si>
  <si>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</si>
  <si>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</si>
  <si>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</si>
  <si>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</si>
  <si>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</si>
  <si>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</si>
  <si>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</si>
  <si>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</si>
  <si>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</si>
  <si>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</si>
  <si>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</si>
  <si>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</si>
  <si>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</si>
  <si>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</si>
  <si>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</si>
  <si>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</si>
  <si>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</si>
  <si>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</si>
  <si>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</si>
  <si>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</si>
  <si>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</si>
  <si>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</si>
  <si>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</si>
  <si>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</si>
  <si>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</si>
  <si>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</si>
  <si>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</si>
  <si>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</si>
  <si>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</si>
  <si>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</si>
  <si>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</si>
  <si>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</si>
  <si>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</si>
  <si>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</si>
  <si>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</si>
  <si>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</si>
  <si>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</si>
  <si>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</si>
  <si>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</si>
  <si>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</si>
  <si>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</si>
  <si>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</si>
  <si>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</si>
  <si>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</si>
  <si>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</si>
  <si>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</si>
  <si>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</si>
  <si>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</si>
  <si>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</si>
  <si>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</si>
  <si>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</si>
  <si>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</si>
  <si>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</si>
  <si>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</si>
  <si>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</si>
  <si>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</si>
  <si>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</si>
  <si>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</si>
  <si>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</si>
  <si>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</si>
  <si>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</si>
  <si>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</si>
  <si>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</si>
  <si>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</si>
  <si>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</si>
  <si>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</si>
  <si>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</si>
  <si>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</si>
  <si>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</si>
  <si>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</si>
  <si>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</si>
  <si>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</si>
  <si>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</si>
  <si>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</si>
  <si>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</si>
  <si>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</si>
  <si>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</si>
  <si>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</si>
  <si>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</si>
  <si>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</si>
  <si>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</si>
  <si>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</si>
  <si>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</si>
  <si>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</si>
  <si>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</si>
  <si>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</si>
  <si>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</si>
  <si>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</si>
  <si>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</si>
  <si>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</si>
  <si>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</si>
  <si>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</si>
  <si>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</si>
  <si>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</si>
  <si>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</si>
  <si>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</si>
  <si>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</si>
  <si>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</si>
  <si>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</si>
  <si>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</si>
  <si>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</si>
  <si>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</si>
  <si>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</si>
  <si>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</si>
  <si>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</si>
  <si>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</si>
  <si>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</si>
  <si>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</si>
  <si>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</si>
  <si>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</si>
  <si>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</si>
  <si>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</si>
  <si>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</si>
  <si>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</si>
  <si>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</si>
  <si>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</si>
  <si>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</si>
  <si>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</si>
  <si>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</si>
  <si>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</si>
  <si>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</si>
  <si>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</si>
  <si>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</si>
  <si>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</si>
  <si>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</si>
  <si>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</si>
  <si>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</si>
  <si>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</si>
  <si>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</si>
  <si>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</si>
  <si>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</si>
  <si>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</si>
  <si>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</si>
  <si>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</si>
  <si>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</si>
  <si>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</si>
  <si>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</si>
  <si>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</si>
  <si>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</si>
  <si>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</si>
  <si>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</si>
  <si>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</si>
  <si>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</si>
  <si>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</si>
  <si>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</si>
  <si>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</si>
  <si>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</si>
  <si>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</si>
  <si>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</si>
  <si>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</si>
  <si>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</si>
  <si>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</si>
  <si>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</si>
  <si>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</si>
  <si>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</si>
  <si>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</si>
  <si>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</si>
  <si>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</si>
  <si>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</si>
  <si>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</si>
  <si>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</si>
  <si>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</si>
  <si>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</si>
  <si>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</si>
  <si>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</si>
  <si>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</si>
  <si>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</si>
  <si>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</si>
  <si>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</si>
  <si>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</si>
  <si>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</si>
  <si>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</si>
  <si>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</si>
  <si>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</si>
  <si>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</si>
  <si>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</si>
  <si>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</si>
  <si>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</si>
  <si>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</si>
  <si>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</si>
  <si>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</si>
  <si>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</si>
  <si>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</si>
  <si>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</si>
  <si>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</si>
  <si>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</si>
  <si>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</si>
  <si>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</si>
  <si>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</si>
  <si>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</si>
  <si>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</si>
  <si>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</si>
  <si>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</si>
  <si>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</si>
  <si>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</si>
  <si>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</si>
  <si>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</si>
  <si>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</si>
  <si>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</si>
  <si>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</si>
  <si>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</si>
  <si>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</si>
  <si>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</si>
  <si>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</si>
  <si>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</si>
  <si>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</si>
  <si>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</si>
  <si>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</si>
  <si>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</si>
  <si>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</si>
  <si>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</si>
  <si>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</si>
  <si>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</si>
  <si>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</si>
  <si>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</si>
  <si>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</si>
  <si>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</si>
  <si>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</si>
  <si>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</si>
  <si>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</si>
  <si>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</si>
  <si>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</si>
  <si>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</si>
  <si>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</si>
  <si>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</si>
  <si>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</si>
  <si>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</si>
  <si>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</si>
  <si>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</si>
  <si>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</si>
  <si>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</si>
  <si>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</si>
  <si>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</si>
  <si>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</si>
  <si>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</si>
  <si>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</si>
  <si>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</si>
  <si>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</si>
  <si>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</si>
  <si>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</si>
  <si>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</si>
  <si>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</si>
  <si>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</si>
  <si>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</si>
  <si>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</si>
  <si>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</si>
  <si>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</si>
  <si>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</si>
  <si>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</si>
  <si>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</si>
  <si>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</si>
  <si>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</si>
  <si>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</si>
  <si>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</si>
  <si>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</si>
  <si>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</si>
  <si>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</si>
  <si>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</si>
  <si>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</si>
  <si>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</si>
  <si>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</si>
  <si>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</si>
  <si>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</si>
  <si>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</si>
  <si>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</si>
  <si>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</si>
  <si>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</si>
  <si>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</si>
  <si>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</si>
  <si>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</si>
  <si>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</si>
  <si>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</si>
  <si>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</si>
  <si>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</si>
  <si>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</si>
  <si>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</si>
  <si>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</si>
  <si>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</si>
  <si>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</si>
  <si>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</si>
  <si>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</si>
  <si>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</si>
  <si>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</si>
  <si>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</si>
  <si>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</si>
  <si>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</si>
  <si>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</si>
  <si>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</si>
  <si>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</si>
  <si>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</si>
  <si>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</si>
  <si>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</si>
  <si>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</si>
  <si>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</si>
  <si>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</si>
  <si>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</si>
  <si>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</si>
  <si>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</si>
  <si>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</si>
  <si>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</si>
  <si>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</si>
  <si>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</si>
  <si>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</si>
  <si>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</si>
  <si>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</si>
  <si>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</si>
  <si>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</si>
  <si>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</si>
  <si>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</si>
  <si>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</si>
  <si>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</si>
  <si>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</si>
  <si>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</si>
  <si>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</si>
  <si>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</si>
  <si>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</si>
  <si>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</si>
  <si>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</si>
  <si>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</si>
  <si>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</si>
  <si>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</si>
  <si>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</si>
  <si>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</si>
  <si>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</si>
  <si>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</si>
  <si>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</si>
  <si>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</si>
  <si>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</si>
  <si>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</si>
  <si>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</si>
  <si>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</si>
  <si>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</si>
  <si>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</si>
  <si>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</si>
  <si>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</si>
  <si>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</si>
  <si>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</si>
  <si>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</si>
  <si>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</si>
  <si>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</si>
  <si>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</si>
  <si>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</si>
  <si>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</si>
  <si>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</si>
  <si>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</si>
  <si>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</si>
  <si>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</si>
  <si>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</si>
  <si>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</si>
  <si>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</si>
  <si>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</si>
  <si>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</si>
  <si>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</si>
  <si>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</si>
  <si>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</si>
  <si>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</si>
  <si>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</si>
  <si>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</si>
  <si>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</si>
  <si>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</si>
  <si>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</si>
  <si>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</si>
  <si>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</si>
  <si>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</si>
  <si>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</si>
  <si>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</si>
  <si>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</si>
  <si>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</si>
  <si>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</si>
  <si>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</si>
  <si>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</si>
  <si>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</si>
  <si>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</si>
  <si>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</si>
  <si>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</si>
  <si>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</si>
  <si>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</si>
  <si>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</si>
  <si>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</si>
  <si>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</si>
  <si>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</si>
  <si>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</si>
  <si>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</si>
  <si>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</si>
  <si>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</si>
  <si>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</si>
  <si>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</si>
  <si>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</si>
  <si>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</si>
  <si>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</si>
  <si>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</si>
  <si>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</si>
  <si>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</si>
  <si>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</si>
  <si>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</si>
  <si>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</si>
  <si>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</si>
  <si>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</si>
  <si>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</si>
  <si>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</si>
  <si>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</si>
  <si>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</si>
  <si>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</si>
  <si>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</si>
  <si>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</si>
  <si>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</si>
  <si>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</si>
  <si>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</si>
  <si>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</si>
  <si>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</si>
  <si>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</si>
  <si>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</si>
  <si>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</si>
  <si>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</si>
  <si>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</si>
  <si>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</si>
  <si>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</si>
  <si>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</si>
  <si>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</si>
  <si>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</si>
  <si>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</si>
  <si>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</si>
  <si>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</si>
  <si>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</si>
  <si>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</si>
  <si>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</si>
  <si>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</si>
  <si>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</si>
  <si>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</si>
  <si>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</si>
  <si>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</si>
  <si>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</si>
  <si>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</si>
  <si>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</si>
  <si>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</si>
  <si>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</si>
  <si>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</si>
  <si>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</si>
  <si>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</si>
  <si>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</si>
  <si>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</si>
  <si>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</si>
  <si>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</si>
  <si>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</si>
  <si>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</si>
  <si>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</si>
  <si>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</si>
  <si>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</si>
  <si>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</si>
  <si>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</si>
  <si>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</si>
  <si>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</si>
  <si>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</si>
  <si>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</si>
  <si>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</si>
  <si>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</si>
  <si>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</si>
  <si>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</si>
  <si>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</si>
  <si>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</si>
  <si>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</si>
  <si>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</si>
  <si>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</si>
  <si>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</si>
  <si>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</si>
  <si>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</si>
  <si>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</si>
  <si>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</si>
  <si>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</si>
  <si>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</si>
  <si>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</si>
  <si>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</si>
  <si>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</si>
  <si>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</si>
  <si>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</si>
  <si>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</si>
  <si>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</si>
  <si>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</si>
  <si>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</si>
  <si>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</si>
  <si>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</si>
  <si>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</si>
  <si>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</si>
  <si>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</si>
  <si>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</si>
  <si>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</si>
  <si>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</si>
  <si>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</si>
  <si>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</si>
  <si>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</si>
  <si>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</si>
  <si>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</si>
  <si>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</si>
  <si>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</si>
  <si>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</si>
  <si>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</si>
  <si>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</si>
  <si>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</si>
  <si>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</si>
  <si>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</si>
  <si>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</si>
  <si>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</si>
  <si>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</si>
  <si>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</si>
  <si>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</si>
  <si>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</si>
  <si>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</si>
  <si>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</si>
  <si>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</si>
  <si>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</si>
  <si>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</si>
  <si>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</si>
  <si>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</si>
  <si>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</si>
  <si>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</si>
  <si>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</si>
  <si>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</si>
  <si>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</si>
  <si>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</si>
  <si>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</si>
  <si>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</si>
  <si>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</si>
  <si>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</si>
  <si>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</si>
  <si>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</si>
  <si>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</si>
  <si>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</si>
  <si>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</si>
  <si>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</si>
  <si>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</si>
  <si>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</si>
  <si>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</si>
  <si>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</si>
  <si>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</si>
  <si>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</si>
  <si>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</si>
  <si>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</si>
  <si>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</si>
  <si>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</si>
  <si>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</si>
  <si>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</si>
  <si>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</si>
  <si>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</si>
  <si>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</si>
  <si>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</si>
  <si>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</si>
  <si>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</si>
  <si>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</si>
  <si>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</si>
  <si>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</si>
  <si>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</si>
  <si>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</si>
  <si>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</si>
  <si>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</si>
  <si>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</si>
  <si>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</si>
  <si>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</si>
  <si>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</si>
  <si>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</si>
  <si>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</si>
  <si>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</si>
  <si>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</si>
  <si>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</si>
  <si>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</si>
  <si>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</si>
  <si>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</si>
  <si>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</si>
  <si>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</si>
  <si>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</si>
  <si>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</si>
  <si>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</si>
  <si>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</si>
  <si>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</si>
  <si>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</si>
  <si>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</si>
  <si>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</si>
  <si>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</si>
  <si>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</si>
  <si>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</si>
  <si>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</si>
  <si>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</si>
  <si>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</si>
  <si>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</si>
  <si>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</si>
  <si>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</si>
  <si>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</si>
  <si>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</si>
  <si>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</si>
  <si>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</si>
  <si>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</si>
  <si>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</si>
  <si>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</si>
  <si>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</si>
  <si>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</si>
  <si>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</si>
  <si>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</si>
  <si>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</si>
  <si>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</si>
  <si>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</si>
  <si>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</si>
  <si>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</si>
  <si>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</si>
  <si>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</si>
  <si>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</si>
  <si>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</si>
  <si>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</si>
  <si>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</si>
  <si>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</si>
  <si>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</si>
  <si>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</si>
  <si>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</si>
  <si>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</si>
  <si>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</si>
  <si>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</si>
  <si>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</si>
  <si>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</si>
  <si>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</si>
  <si>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</si>
  <si>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</si>
  <si>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</si>
  <si>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</si>
  <si>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</si>
  <si>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</si>
  <si>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</si>
  <si>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</si>
  <si>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</si>
  <si>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</si>
  <si>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</si>
  <si>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</si>
  <si>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</si>
  <si>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</si>
  <si>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</si>
  <si>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</si>
  <si>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</si>
  <si>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</si>
  <si>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</si>
  <si>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</si>
  <si>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</si>
  <si>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</si>
  <si>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</si>
  <si>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</si>
  <si>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</si>
  <si>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</si>
  <si>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</si>
  <si>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</si>
  <si>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</si>
  <si>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</si>
  <si>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</si>
  <si>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</si>
  <si>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</si>
  <si>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</si>
  <si>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</si>
  <si>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</si>
  <si>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</si>
  <si>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</si>
  <si>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</si>
  <si>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</si>
  <si>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</si>
  <si>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</si>
  <si>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</si>
  <si>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</si>
  <si>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</si>
  <si>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</si>
  <si>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</si>
  <si>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</si>
  <si>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</si>
  <si>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</si>
  <si>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</si>
  <si>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</si>
  <si>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</si>
  <si>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</si>
  <si>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</si>
  <si>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</si>
  <si>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</si>
  <si>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</si>
  <si>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</si>
  <si>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</si>
  <si>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</si>
  <si>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</si>
  <si>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</si>
  <si>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</si>
  <si>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</si>
  <si>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</si>
  <si>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</si>
  <si>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</si>
  <si>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</si>
  <si>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</si>
  <si>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</si>
  <si>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</si>
  <si>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</si>
  <si>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</si>
  <si>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</si>
  <si>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</si>
  <si>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</si>
  <si>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</si>
  <si>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</si>
  <si>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</si>
  <si>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</si>
  <si>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</si>
  <si>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</si>
  <si>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</si>
  <si>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</si>
  <si>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</si>
  <si>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</si>
  <si>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</si>
  <si>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</si>
  <si>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</si>
  <si>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</si>
  <si>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</si>
  <si>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</si>
  <si>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</si>
  <si>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</si>
  <si>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</si>
  <si>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</si>
  <si>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</si>
  <si>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</si>
  <si>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</si>
  <si>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</si>
  <si>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</si>
  <si>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</si>
  <si>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</si>
  <si>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</si>
  <si>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</si>
  <si>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</si>
  <si>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</si>
  <si>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</si>
  <si>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</si>
  <si>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</si>
  <si>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</si>
  <si>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</si>
  <si>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</si>
  <si>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</si>
  <si>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</si>
  <si>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</si>
  <si>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</si>
  <si>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</si>
  <si>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</si>
  <si>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</si>
  <si>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</si>
  <si>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</si>
  <si>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</si>
  <si>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</si>
  <si>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</si>
  <si>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</si>
  <si>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</si>
  <si>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</si>
  <si>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</si>
  <si>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</si>
  <si>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</si>
  <si>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</si>
  <si>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</si>
  <si>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</si>
  <si>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</si>
  <si>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</si>
  <si>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</si>
  <si>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</si>
  <si>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</si>
  <si>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</si>
  <si>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</si>
  <si>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</si>
  <si>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</si>
  <si>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</si>
  <si>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</si>
  <si>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</si>
  <si>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</si>
  <si>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</si>
  <si>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</si>
  <si>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</si>
  <si>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</si>
  <si>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</si>
  <si>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</si>
  <si>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</si>
  <si>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</si>
  <si>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</si>
  <si>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</si>
  <si>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</si>
  <si>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</si>
  <si>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</si>
  <si>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</si>
  <si>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</si>
  <si>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</si>
  <si>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</si>
  <si>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</si>
  <si>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</si>
  <si>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</si>
  <si>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</si>
  <si>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</si>
  <si>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</si>
  <si>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</si>
  <si>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</si>
  <si>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</si>
  <si>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</si>
  <si>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</si>
  <si>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</si>
  <si>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</si>
  <si>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</si>
  <si>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</si>
  <si>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</si>
  <si>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</si>
  <si>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</si>
  <si>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</si>
  <si>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</si>
  <si>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</si>
  <si>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</si>
  <si>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</si>
  <si>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</si>
  <si>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</si>
  <si>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</si>
  <si>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</si>
  <si>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</si>
  <si>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</si>
  <si>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</si>
  <si>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</si>
  <si>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</si>
  <si>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</si>
  <si>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</si>
  <si>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</si>
  <si>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</si>
  <si>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</si>
  <si>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</si>
  <si>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</si>
  <si>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</si>
  <si>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</si>
  <si>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</si>
  <si>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</si>
  <si>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</si>
  <si>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</si>
  <si>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</si>
  <si>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</si>
  <si>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</si>
  <si>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</si>
  <si>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</si>
  <si>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</si>
  <si>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</si>
  <si>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</si>
  <si>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</si>
  <si>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</si>
  <si>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</si>
  <si>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</si>
  <si>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</si>
  <si>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</si>
  <si>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</si>
  <si>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</si>
  <si>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</si>
  <si>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</si>
  <si>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</si>
  <si>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</si>
  <si>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</si>
  <si>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</si>
  <si>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</si>
  <si>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</si>
  <si>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</si>
  <si>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</si>
  <si>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</si>
  <si>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</si>
  <si>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</si>
  <si>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</si>
  <si>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</si>
  <si>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</si>
  <si>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</si>
  <si>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</si>
  <si>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</si>
  <si>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</si>
  <si>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</si>
  <si>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</si>
  <si>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</si>
  <si>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</si>
  <si>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</si>
  <si>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</si>
  <si>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</si>
  <si>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</si>
  <si>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</si>
  <si>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</si>
  <si>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</si>
  <si>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</si>
  <si>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</si>
  <si>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</si>
  <si>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</si>
  <si>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</si>
  <si>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</si>
  <si>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</si>
  <si>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</si>
  <si>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</si>
  <si>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</si>
  <si>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</si>
  <si>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</si>
  <si>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</si>
  <si>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</si>
  <si>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</si>
  <si>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</si>
  <si>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</si>
  <si>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</si>
  <si>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</si>
  <si>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</si>
  <si>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</si>
  <si>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</si>
  <si>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</si>
  <si>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</si>
  <si>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</si>
  <si>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</si>
  <si>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</si>
  <si>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</si>
  <si>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</si>
  <si>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</si>
  <si>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</si>
  <si>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</si>
  <si>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</si>
  <si>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</si>
  <si>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</si>
  <si>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</si>
  <si>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</si>
  <si>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</si>
  <si>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</si>
  <si>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</si>
  <si>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</si>
  <si>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</si>
  <si>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</si>
  <si>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</si>
  <si>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</si>
  <si>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</si>
  <si>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</si>
  <si>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</si>
  <si>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</si>
  <si>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</si>
  <si>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</si>
  <si>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</si>
  <si>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</si>
  <si>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</si>
  <si>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</si>
  <si>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</si>
  <si>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</si>
  <si>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</si>
  <si>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</si>
  <si>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</si>
  <si>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</si>
  <si>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</si>
  <si>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</si>
  <si>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</si>
  <si>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</si>
  <si>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</si>
  <si>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</si>
  <si>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</si>
  <si>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</si>
  <si>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</si>
  <si>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</si>
  <si>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</si>
  <si>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</si>
  <si>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</si>
  <si>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</si>
  <si>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</si>
  <si>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</si>
  <si>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</si>
  <si>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</si>
  <si>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</si>
  <si>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</si>
  <si>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</si>
  <si>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</si>
  <si>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</si>
  <si>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</si>
  <si>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</si>
  <si>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</si>
  <si>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</si>
  <si>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</si>
  <si>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</si>
  <si>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</si>
  <si>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</si>
  <si>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</si>
  <si>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</si>
  <si>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</si>
  <si>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</si>
  <si>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</si>
  <si>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</si>
  <si>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</si>
  <si>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</si>
  <si>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</si>
  <si>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</si>
  <si>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</si>
  <si>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</si>
  <si>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</si>
  <si>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</si>
  <si>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</si>
  <si>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</si>
  <si>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</si>
  <si>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</si>
  <si>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</si>
  <si>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</si>
  <si>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</si>
  <si>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</si>
  <si>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</si>
  <si>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</si>
  <si>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</si>
  <si>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</si>
  <si>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</si>
  <si>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</si>
  <si>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</si>
  <si>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</si>
  <si>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</si>
  <si>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</si>
  <si>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</si>
  <si>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</si>
  <si>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</si>
  <si>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</si>
  <si>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</si>
  <si>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</si>
  <si>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</si>
  <si>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</si>
  <si>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</si>
  <si>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</si>
  <si>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</si>
  <si>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</si>
  <si>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</si>
  <si>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</si>
  <si>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</si>
  <si>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</si>
  <si>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</si>
  <si>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</si>
  <si>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</si>
  <si>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</si>
  <si>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</si>
  <si>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</si>
  <si>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</si>
  <si>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</si>
  <si>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</si>
  <si>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</si>
  <si>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</si>
  <si>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</si>
  <si>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</si>
  <si>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</si>
  <si>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</si>
  <si>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</si>
  <si>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</si>
  <si>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</si>
  <si>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</si>
  <si>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</si>
  <si>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</si>
  <si>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</si>
  <si>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</si>
  <si>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</si>
  <si>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</si>
  <si>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</si>
  <si>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</si>
  <si>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</si>
  <si>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</si>
  <si>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</si>
  <si>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</si>
  <si>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</si>
  <si>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</si>
  <si>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</si>
  <si>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</si>
  <si>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</si>
  <si>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</si>
  <si>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</si>
  <si>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</si>
  <si>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</si>
  <si>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</si>
  <si>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</si>
  <si>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</si>
  <si>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</si>
  <si>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</si>
  <si>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</si>
  <si>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</si>
  <si>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</si>
  <si>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</si>
  <si>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</si>
  <si>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</si>
  <si>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</si>
  <si>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</si>
  <si>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</si>
  <si>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</si>
  <si>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</si>
  <si>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</si>
  <si>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</si>
  <si>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</si>
  <si>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</si>
  <si>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</si>
  <si>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</si>
  <si>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</si>
  <si>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</si>
  <si>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</si>
  <si>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</si>
  <si>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</si>
  <si>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</si>
  <si>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</si>
  <si>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</si>
  <si>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</si>
  <si>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</si>
  <si>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</si>
  <si>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</si>
  <si>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</si>
  <si>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</si>
  <si>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</si>
  <si>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</si>
  <si>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</si>
  <si>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</si>
  <si>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</si>
  <si>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</si>
  <si>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</si>
  <si>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</si>
  <si>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</si>
  <si>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</si>
  <si>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</si>
  <si>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</si>
  <si>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</si>
  <si>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</si>
  <si>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</si>
  <si>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</si>
  <si>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</si>
  <si>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</si>
  <si>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</si>
  <si>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</si>
  <si>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</si>
  <si>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</si>
  <si>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</si>
  <si>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</si>
  <si>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</si>
  <si>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</si>
  <si>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</si>
  <si>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</si>
  <si>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</si>
  <si>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</si>
  <si>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</si>
  <si>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</si>
  <si>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</si>
  <si>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</si>
  <si>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</si>
  <si>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</si>
  <si>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</si>
  <si>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</si>
  <si>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</si>
  <si>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</si>
  <si>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</si>
  <si>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</si>
  <si>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</si>
  <si>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</si>
  <si>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</si>
  <si>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</si>
  <si>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</si>
  <si>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</si>
  <si>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</si>
  <si>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</si>
  <si>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</si>
  <si>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</si>
  <si>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</si>
  <si>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</si>
  <si>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</si>
  <si>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</si>
  <si>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</si>
  <si>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</si>
  <si>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</si>
  <si>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</si>
  <si>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</si>
  <si>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</si>
  <si>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</si>
  <si>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</si>
  <si>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</si>
  <si>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</si>
  <si>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</si>
  <si>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</si>
  <si>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</si>
  <si>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</si>
  <si>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</si>
  <si>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</si>
  <si>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</si>
  <si>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</si>
  <si>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</si>
  <si>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</si>
  <si>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</si>
  <si>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</si>
  <si>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</si>
  <si>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</si>
  <si>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</si>
  <si>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</si>
  <si>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</si>
  <si>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</si>
  <si>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</si>
  <si>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</si>
  <si>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</si>
  <si>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</si>
  <si>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</si>
  <si>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</si>
  <si>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</si>
  <si>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</si>
  <si>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</si>
  <si>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</si>
  <si>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</si>
  <si>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</si>
  <si>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</si>
  <si>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</si>
  <si>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</si>
  <si>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</si>
  <si>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</si>
  <si>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</si>
  <si>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</si>
  <si>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</si>
  <si>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</si>
  <si>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</si>
  <si>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</si>
  <si>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</si>
  <si>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</si>
  <si>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</si>
  <si>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</si>
  <si>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</si>
  <si>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</si>
  <si>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</si>
  <si>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</si>
  <si>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</si>
  <si>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</si>
  <si>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</si>
  <si>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</si>
  <si>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</si>
  <si>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</si>
  <si>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</si>
  <si>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</si>
  <si>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</si>
  <si>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</si>
  <si>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</si>
  <si>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</si>
  <si>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</si>
  <si>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</si>
  <si>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</si>
  <si>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</si>
  <si>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</si>
  <si>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</si>
  <si>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</si>
  <si>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</si>
  <si>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</si>
  <si>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</si>
  <si>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</si>
  <si>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</si>
  <si>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</si>
  <si>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</si>
  <si>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</si>
  <si>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</si>
  <si>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</si>
  <si>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</si>
  <si>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</si>
  <si>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</si>
  <si>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</si>
  <si>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</si>
  <si>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</si>
  <si>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</si>
  <si>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</si>
  <si>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</si>
  <si>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</si>
  <si>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</si>
  <si>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</si>
  <si>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</si>
  <si>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</si>
  <si>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</si>
  <si>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</si>
  <si>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</si>
  <si>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</si>
  <si>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</si>
  <si>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</si>
  <si>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</si>
  <si>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</si>
  <si>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</si>
  <si>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</si>
  <si>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</si>
  <si>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</si>
  <si>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</si>
  <si>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</si>
  <si>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</si>
  <si>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</si>
  <si>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</si>
  <si>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</si>
  <si>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</si>
  <si>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</si>
  <si>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</si>
  <si>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</si>
  <si>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</si>
  <si>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</si>
  <si>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</si>
  <si>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</si>
  <si>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</si>
  <si>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</si>
  <si>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 xml:space="preserve">Date Created Conversion </t>
  </si>
  <si>
    <t>Date Ended Conversion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</si>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</sst>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5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12"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</a:t>
            </a:r>
            <a:r>
              <a:rPr lang="en-US" baseline="0"/>
              <a:t>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10-43F0-A1BB-9D8159B96C7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10-43F0-A1BB-9D8159B96C7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10-43F0-A1BB-9D8159B96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7016272"/>
        <c:axId val="1917018352"/>
      </c:lineChart>
      <c:catAx>
        <c:axId val="1917016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018352"/>
        <c:crosses val="autoZero"/>
        <c:auto val="1"/>
        <c:lblAlgn val="ctr"/>
        <c:lblOffset val="100"/>
        <c:noMultiLvlLbl val="0"/>
      </c:catAx>
      <c:valAx>
        <c:axId val="191701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016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D0-44AD-A940-91E6234BAF2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D0-44AD-A940-91E6234BAF2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D0-44AD-A940-91E6234BA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8061552"/>
        <c:axId val="943532176"/>
      </c:lineChart>
      <c:catAx>
        <c:axId val="1088061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3532176"/>
        <c:crosses val="autoZero"/>
        <c:auto val="1"/>
        <c:lblAlgn val="ctr"/>
        <c:lblOffset val="100"/>
        <c:noMultiLvlLbl val="0"/>
      </c:catAx>
      <c:valAx>
        <c:axId val="94353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06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B5-4264-9B04-B9A7DBC697C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B5-4264-9B04-B9A7DBC697C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B5-4264-9B04-B9A7DBC697C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B5-4264-9B04-B9A7DBC69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25636736"/>
        <c:axId val="925637568"/>
      </c:barChart>
      <c:catAx>
        <c:axId val="92563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637568"/>
        <c:crosses val="autoZero"/>
        <c:auto val="1"/>
        <c:lblAlgn val="ctr"/>
        <c:lblOffset val="100"/>
        <c:noMultiLvlLbl val="0"/>
      </c:catAx>
      <c:valAx>
        <c:axId val="92563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63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83-47F3-B3C2-084B3DB2321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83-47F3-B3C2-084B3DB2321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83-47F3-B3C2-084B3DB2321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83-47F3-B3C2-084B3DB23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2592656"/>
        <c:axId val="1242591824"/>
      </c:barChart>
      <c:catAx>
        <c:axId val="124259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591824"/>
        <c:crosses val="autoZero"/>
        <c:auto val="1"/>
        <c:lblAlgn val="ctr"/>
        <c:lblOffset val="100"/>
        <c:noMultiLvlLbl val="0"/>
      </c:catAx>
      <c:valAx>
        <c:axId val="124259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59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Great Britain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Musicals</a:t>
          </a:r>
        </a:p>
      </cx:txPr>
    </cx:title>
    <cx:plotArea>
      <cx:plotAreaRegion>
        <cx:series layoutId="boxWhisker" uniqueId="{58923B15-9A0E-43D3-A94A-4FB097540EF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2E764E2-6B3E-4432-A658-7FEE374C205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F4F44FF-6079-4725-869D-7DD86D90EE1E}">
  <sheetPr/>
  <sheetViews>
    <sheetView zoomScale="6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150018</xdr:colOff>
      <xdr:row>3</xdr:row>
      <xdr:rowOff>83343</xdr:rowOff>
    </xdr:from>
    <xdr:to>
      <xdr:col>12</xdr:col>
      <xdr:colOff>107155</xdr:colOff>
      <xdr:row>18</xdr:row>
      <xdr:rowOff>111918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029CB4-5228-474D-AFCF-CDF25C9EE8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1066801</xdr:colOff>
      <xdr:row>15</xdr:row>
      <xdr:rowOff>9524</xdr:rowOff>
    </xdr:from>
    <xdr:to>
      <xdr:col>7</xdr:col>
      <xdr:colOff>1066799</xdr:colOff>
      <xdr:row>34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67DF54-6A17-41C4-AF44-A156DB4722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623887</xdr:colOff>
      <xdr:row>1</xdr:row>
      <xdr:rowOff>166688</xdr:rowOff>
    </xdr:from>
    <xdr:to>
      <xdr:col>14</xdr:col>
      <xdr:colOff>14287</xdr:colOff>
      <xdr:row>17</xdr:row>
      <xdr:rowOff>14288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AB9AD2-FC69-4805-A072-3A85A7142A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452437</xdr:colOff>
      <xdr:row>1</xdr:row>
      <xdr:rowOff>4762</xdr:rowOff>
    </xdr:from>
    <xdr:to>
      <xdr:col>7</xdr:col>
      <xdr:colOff>157162</xdr:colOff>
      <xdr:row>16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E43F26-4982-45E0-9E98-989BAF9546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51875" cy="628385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797716A-3EE2-4017-AA11-74C942A02CA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7F9E6BA-A24B-46A4-9C98-2250EA319B6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1875" cy="628385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 dask" refreshedDate="44543.700771759257" createdVersion="7" refreshedVersion="7" minRefreshableVersion="3" recordCount="4114" xr:uid="{258EF727-B007-46CF-B7AF-E0A42912FD0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 dask" refreshedDate="44552.582156249999" createdVersion="7" refreshedVersion="7" minRefreshableVersion="3" recordCount="4114" xr:uid="{B00B36D8-55B7-4470-B792-7F476027B947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x v="1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x v="8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x v="13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x v="14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x v="22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x v="24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x v="36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x v="49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x v="53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x v="56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x v="58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x v="66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x v="77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x v="104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x v="106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x v="115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x v="118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x v="128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x v="131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x v="134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x v="147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x v="152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x v="165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x v="177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x v="179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x v="183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x v="185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x v="190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x v="200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x v="202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x v="206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x v="217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x v="219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x v="221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x v="226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x v="228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x v="237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244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x v="261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x v="262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x v="283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x v="307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x v="356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x v="372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x v="405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x v="428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x v="440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x v="442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x v="452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x v="46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x v="465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x v="469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x v="476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x v="490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x v="497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x v="516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x v="528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x v="556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x v="570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x v="578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x v="583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x v="585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x v="58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x v="594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x v="598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x v="605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x v="612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x v="619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x v="634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x v="635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x v="638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x v="639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x v="645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x v="64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x v="659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x v="684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x v="69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x v="696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x v="705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x v="70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x v="71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x v="717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x v="730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x v="734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x v="741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x v="746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x v="75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x v="806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x v="807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x v="809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x v="811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x v="815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x v="819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x v="825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x v="831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x v="833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x v="836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x v="847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x v="876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x v="906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x v="919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x v="927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x v="932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x v="943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x v="946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x v="951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x v="95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x v="963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x v="989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x v="9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x v="1030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x v="1032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x v="1049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x v="1050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x v="1059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x v="1062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x v="1075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x v="108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x v="1086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x v="1088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x v="1089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x v="1098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x v="1101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x v="1128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x v="1141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x v="1149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x v="1150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x v="115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x v="1153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x v="117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x v="118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x v="1207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x v="121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x v="1219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x v="1222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x v="1223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x v="1236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x v="1239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x v="1276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x v="129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x v="1303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x v="1307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x v="1308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x v="1339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x v="1366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x v="137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x v="1378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x v="1379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x v="138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x v="1386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x v="139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x v="1395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x v="1405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x v="1406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x v="1420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x v="1447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x v="1456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x v="1461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x v="1462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x v="1464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x v="1467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x v="1473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x v="1484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x v="1501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x v="1504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x v="152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x v="1568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x v="1581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x v="1585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x v="1587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x v="1589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x v="1591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x v="1592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x v="1610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x v="1617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x v="1637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x v="1640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x v="1654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x v="1670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x v="1679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x v="1688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x v="1701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x v="1717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x v="173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x v="1735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x v="1737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x v="1740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x v="1747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x v="1751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x v="1758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x v="17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x v="1761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x v="1790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x v="179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x v="1801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x v="1806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x v="1809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x v="1823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x v="1825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x v="1833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x v="1835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x v="18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x v="1858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x v="1879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x v="189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x v="1916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x v="1920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x v="1926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x v="1953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x v="1956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x v="198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x v="1987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x v="1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x v="2009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x v="2028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x v="2039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x v="2048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x v="2057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x v="2088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x v="2098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x v="2102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x v="2112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x v="2117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x v="2126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x v="2129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x v="2143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x v="2146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x v="214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x v="2156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x v="2160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x v="2163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x v="2194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x v="2195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x v="2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x v="2214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x v="2246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x v="225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x v="2283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x v="2296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x v="2300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x v="2311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x v="2322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x v="234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x v="235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x v="2371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x v="2377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x v="2400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x v="2416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x v="2419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x v="2420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x v="2422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x v="2426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x v="2429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x v="2439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x v="246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x v="2474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x v="2476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x v="2489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x v="25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x v="2526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x v="2532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x v="2554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x v="2560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x v="2573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x v="2579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x v="2583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x v="2592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x v="2600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x v="2615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x v="2625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x v="2645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x v="2651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x v="2655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x v="2664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x v="2676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x v="2684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x v="268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x v="2701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x v="2706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x v="271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x v="2722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x v="2737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x v="2745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x v="2753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x v="2759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x v="2776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x v="2782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x v="2785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x v="2797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x v="2803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x v="2826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x v="2829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x v="286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x v="286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x v="288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x v="2889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x v="2890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x v="2910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x v="293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x v="2968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x v="2985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x v="2989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x v="3002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x v="3030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x v="3036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x v="3056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x v="305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x v="3059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x v="3071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x v="3102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x v="3116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x v="3119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x v="312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x v="3126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x v="3151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x v="31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x v="3160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x v="3162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x v="3205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x v="3213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x v="3221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x v="3240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x v="3244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x v="3256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x v="3263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x v="3277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x v="3294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x v="3301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x v="331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x v="3352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x v="3385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x v="3421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x v="3435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x v="3455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x v="3458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x v="3518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x v="355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x v="3558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x v="3559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x v="3572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x v="3581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x v="3586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x v="3593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x v="3609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x v="3621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x v="3634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x v="3644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x v="3652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x v="3678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x v="3686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x v="3174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x v="3704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x v="3705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x v="3708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x v="3720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x v="3722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x v="3728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x v="3731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x v="3732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x v="3743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x v="3744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x v="3755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x v="3757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x v="3762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x v="3774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x v="3775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x v="3786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x v="381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x v="3831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x v="3835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x v="3842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x v="3843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x v="3849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x v="3866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x v="3871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x v="3884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x v="3968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x v="3980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x v="3983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x v="3997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x v="4014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x v="4020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x v="4065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CF5019-C2AD-4276-BB59-6DC60870BAA0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ame="Years"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60B7CB-6DF3-4441-8C45-BF36AD3A60A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63BD67-69E0-4963-8323-086402DD83D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N1" zoomScaleNormal="100" workbookViewId="0">
      <selection activeCell="X5" sqref="X5"/>
    </sheetView>
  </sheetViews>
  <sheetFormatPr defaultColWidth="8.796875" defaultRowHeight="14.25" x14ac:dyDescent="0.45"/>
  <cols>
    <col min="2" max="2" width="38.46484375" style="3" customWidth="1"/>
    <col min="3" max="3" width="40.33203125" style="3" customWidth="1"/>
    <col min="4" max="4" width="15.3984375" style="6" bestFit="1" customWidth="1"/>
    <col min="5" max="5" width="16.46484375" style="8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16.46484375" bestFit="1" customWidth="1"/>
    <col min="16" max="16" width="15.46484375" bestFit="1" customWidth="1"/>
    <col min="17" max="17" width="41.1328125" customWidth="1"/>
    <col min="18" max="18" width="14.6640625" bestFit="1" customWidth="1"/>
    <col min="19" max="19" width="21.59765625" bestFit="1" customWidth="1"/>
    <col min="20" max="20" width="19.86328125" bestFit="1" customWidth="1"/>
  </cols>
  <sheetData>
    <row r="1" spans="1:21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8393</v>
      </c>
    </row>
    <row r="2" spans="1:21" ht="42.75" x14ac:dyDescent="0.4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8.5" x14ac:dyDescent="0.4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2.75" x14ac:dyDescent="0.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8.5" x14ac:dyDescent="0.4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7" x14ac:dyDescent="0.4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2.75" x14ac:dyDescent="0.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2.75" x14ac:dyDescent="0.4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2.75" x14ac:dyDescent="0.4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x14ac:dyDescent="0.4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2.75" x14ac:dyDescent="0.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2.75" x14ac:dyDescent="0.4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2.75" x14ac:dyDescent="0.4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2.75" x14ac:dyDescent="0.4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28.5" x14ac:dyDescent="0.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8.5" x14ac:dyDescent="0.4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2.75" x14ac:dyDescent="0.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2.75" x14ac:dyDescent="0.4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2.75" x14ac:dyDescent="0.4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2.75" x14ac:dyDescent="0.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2.75" x14ac:dyDescent="0.4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2.75" x14ac:dyDescent="0.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2.75" x14ac:dyDescent="0.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8.5" x14ac:dyDescent="0.4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2.75" x14ac:dyDescent="0.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8.5" x14ac:dyDescent="0.4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2.75" x14ac:dyDescent="0.4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2.75" x14ac:dyDescent="0.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2.75" x14ac:dyDescent="0.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8.5" x14ac:dyDescent="0.4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2.75" x14ac:dyDescent="0.4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2.75" x14ac:dyDescent="0.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2.75" x14ac:dyDescent="0.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2.75" x14ac:dyDescent="0.4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2.75" x14ac:dyDescent="0.4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2.75" x14ac:dyDescent="0.4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2.75" x14ac:dyDescent="0.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8.5" x14ac:dyDescent="0.4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2.75" x14ac:dyDescent="0.4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2.75" x14ac:dyDescent="0.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2.75" x14ac:dyDescent="0.4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2.75" x14ac:dyDescent="0.4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2.75" x14ac:dyDescent="0.4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2.75" x14ac:dyDescent="0.4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2.75" x14ac:dyDescent="0.4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2.75" x14ac:dyDescent="0.4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2.75" x14ac:dyDescent="0.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2.75" x14ac:dyDescent="0.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2.75" x14ac:dyDescent="0.4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2.75" x14ac:dyDescent="0.4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4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2.75" x14ac:dyDescent="0.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2.75" x14ac:dyDescent="0.4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2.75" x14ac:dyDescent="0.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8.5" x14ac:dyDescent="0.4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2.75" x14ac:dyDescent="0.4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2.75" x14ac:dyDescent="0.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8.5" x14ac:dyDescent="0.4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2.75" x14ac:dyDescent="0.4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2.75" x14ac:dyDescent="0.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2.75" x14ac:dyDescent="0.4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2.75" x14ac:dyDescent="0.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2.75" x14ac:dyDescent="0.4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2.75" x14ac:dyDescent="0.4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2.75" x14ac:dyDescent="0.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2.75" x14ac:dyDescent="0.4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2.75" x14ac:dyDescent="0.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5" x14ac:dyDescent="0.4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2.75" x14ac:dyDescent="0.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7" x14ac:dyDescent="0.4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2.75" x14ac:dyDescent="0.4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2.75" x14ac:dyDescent="0.4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2.75" x14ac:dyDescent="0.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2.75" x14ac:dyDescent="0.4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2.75" x14ac:dyDescent="0.4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2.75" x14ac:dyDescent="0.4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2.75" x14ac:dyDescent="0.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2.75" x14ac:dyDescent="0.4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2.75" x14ac:dyDescent="0.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5.5" x14ac:dyDescent="0.4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2.75" x14ac:dyDescent="0.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2.75" x14ac:dyDescent="0.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2.75" x14ac:dyDescent="0.4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2.75" x14ac:dyDescent="0.4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2.75" x14ac:dyDescent="0.4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2.75" x14ac:dyDescent="0.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2.75" x14ac:dyDescent="0.4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2.75" x14ac:dyDescent="0.4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2.75" x14ac:dyDescent="0.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2.75" x14ac:dyDescent="0.4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2.75" x14ac:dyDescent="0.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8.5" x14ac:dyDescent="0.4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2.75" x14ac:dyDescent="0.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2.75" x14ac:dyDescent="0.4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7" x14ac:dyDescent="0.4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2.75" x14ac:dyDescent="0.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2.75" x14ac:dyDescent="0.4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2.75" x14ac:dyDescent="0.4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2.75" x14ac:dyDescent="0.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2.75" x14ac:dyDescent="0.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8.5" x14ac:dyDescent="0.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2.75" x14ac:dyDescent="0.4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2.75" x14ac:dyDescent="0.4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2.75" x14ac:dyDescent="0.4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2.75" x14ac:dyDescent="0.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8.5" x14ac:dyDescent="0.4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2.75" x14ac:dyDescent="0.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4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2.75" x14ac:dyDescent="0.4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2.75" x14ac:dyDescent="0.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2.75" x14ac:dyDescent="0.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2.75" x14ac:dyDescent="0.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2.75" x14ac:dyDescent="0.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2.75" x14ac:dyDescent="0.4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8.5" x14ac:dyDescent="0.4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2.75" x14ac:dyDescent="0.4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4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2.75" x14ac:dyDescent="0.4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2.75" x14ac:dyDescent="0.4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8.5" x14ac:dyDescent="0.4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2.75" x14ac:dyDescent="0.4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2.75" x14ac:dyDescent="0.4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2.75" x14ac:dyDescent="0.4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8.5" x14ac:dyDescent="0.4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2.75" x14ac:dyDescent="0.4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2.75" x14ac:dyDescent="0.4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2.75" x14ac:dyDescent="0.4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2.75" x14ac:dyDescent="0.4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2.75" x14ac:dyDescent="0.4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8.5" x14ac:dyDescent="0.4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2.75" x14ac:dyDescent="0.4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2.75" x14ac:dyDescent="0.4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4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2.75" x14ac:dyDescent="0.4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8.5" x14ac:dyDescent="0.4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8.5" x14ac:dyDescent="0.4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2.75" x14ac:dyDescent="0.4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2.75" x14ac:dyDescent="0.4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2.75" x14ac:dyDescent="0.4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2.75" x14ac:dyDescent="0.4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2.75" x14ac:dyDescent="0.4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2.75" x14ac:dyDescent="0.4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2.75" x14ac:dyDescent="0.4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2.75" x14ac:dyDescent="0.4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2.75" x14ac:dyDescent="0.4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2.75" x14ac:dyDescent="0.4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2.75" x14ac:dyDescent="0.4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2.75" x14ac:dyDescent="0.4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8.5" x14ac:dyDescent="0.4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2.75" x14ac:dyDescent="0.4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2.75" x14ac:dyDescent="0.4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2.75" x14ac:dyDescent="0.4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2.75" x14ac:dyDescent="0.4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8.5" x14ac:dyDescent="0.4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2.75" x14ac:dyDescent="0.4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28.5" x14ac:dyDescent="0.4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7" x14ac:dyDescent="0.4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2.75" x14ac:dyDescent="0.4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2.75" x14ac:dyDescent="0.4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2.75" x14ac:dyDescent="0.4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2.75" x14ac:dyDescent="0.4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2.75" x14ac:dyDescent="0.4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2.75" x14ac:dyDescent="0.4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2.75" x14ac:dyDescent="0.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7" x14ac:dyDescent="0.4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2.75" x14ac:dyDescent="0.4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8.5" x14ac:dyDescent="0.4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2.75" x14ac:dyDescent="0.4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2.75" x14ac:dyDescent="0.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2.75" x14ac:dyDescent="0.4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2.75" x14ac:dyDescent="0.4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2.75" x14ac:dyDescent="0.4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2.75" x14ac:dyDescent="0.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2.75" x14ac:dyDescent="0.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2.75" x14ac:dyDescent="0.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2.75" x14ac:dyDescent="0.4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2.75" x14ac:dyDescent="0.4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2.75" x14ac:dyDescent="0.4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8.5" x14ac:dyDescent="0.4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8.5" x14ac:dyDescent="0.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8.5" x14ac:dyDescent="0.4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2.75" x14ac:dyDescent="0.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2.75" x14ac:dyDescent="0.4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2.75" x14ac:dyDescent="0.4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4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2.75" x14ac:dyDescent="0.4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4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2.75" x14ac:dyDescent="0.4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28.5" x14ac:dyDescent="0.4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2.75" x14ac:dyDescent="0.4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2.75" x14ac:dyDescent="0.4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4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2.75" x14ac:dyDescent="0.4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2.75" x14ac:dyDescent="0.4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2.75" x14ac:dyDescent="0.4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2.75" x14ac:dyDescent="0.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2.75" x14ac:dyDescent="0.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2.75" x14ac:dyDescent="0.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2.75" x14ac:dyDescent="0.4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2.75" x14ac:dyDescent="0.4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2.75" x14ac:dyDescent="0.4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8.5" x14ac:dyDescent="0.4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2.75" x14ac:dyDescent="0.4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4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2.75" x14ac:dyDescent="0.4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2.75" x14ac:dyDescent="0.4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2.75" x14ac:dyDescent="0.4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2.75" x14ac:dyDescent="0.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2.75" x14ac:dyDescent="0.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2.75" x14ac:dyDescent="0.4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2.75" x14ac:dyDescent="0.4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2.75" x14ac:dyDescent="0.4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2.75" x14ac:dyDescent="0.4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8.5" x14ac:dyDescent="0.4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2.75" x14ac:dyDescent="0.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2.75" x14ac:dyDescent="0.4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2.75" x14ac:dyDescent="0.4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2.75" x14ac:dyDescent="0.4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4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2.75" x14ac:dyDescent="0.4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8.5" x14ac:dyDescent="0.4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2.75" x14ac:dyDescent="0.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4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2.75" x14ac:dyDescent="0.4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2.75" x14ac:dyDescent="0.4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2.75" x14ac:dyDescent="0.4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2.75" x14ac:dyDescent="0.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2.75" x14ac:dyDescent="0.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2.75" x14ac:dyDescent="0.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8.5" x14ac:dyDescent="0.4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2.75" x14ac:dyDescent="0.4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2.75" x14ac:dyDescent="0.4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2.75" x14ac:dyDescent="0.4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2.75" x14ac:dyDescent="0.4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2.75" x14ac:dyDescent="0.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2.75" x14ac:dyDescent="0.4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2.75" x14ac:dyDescent="0.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2.75" x14ac:dyDescent="0.4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x14ac:dyDescent="0.4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2.75" x14ac:dyDescent="0.4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2.75" x14ac:dyDescent="0.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2.75" x14ac:dyDescent="0.4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2.75" x14ac:dyDescent="0.4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2.75" x14ac:dyDescent="0.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2.75" x14ac:dyDescent="0.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7" x14ac:dyDescent="0.4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2.75" x14ac:dyDescent="0.4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2.75" x14ac:dyDescent="0.4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7" x14ac:dyDescent="0.4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2.75" x14ac:dyDescent="0.4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7" x14ac:dyDescent="0.4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2.75" x14ac:dyDescent="0.4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2.75" x14ac:dyDescent="0.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2.75" x14ac:dyDescent="0.4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2.75" x14ac:dyDescent="0.4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2.75" x14ac:dyDescent="0.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8.5" x14ac:dyDescent="0.4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2.75" x14ac:dyDescent="0.4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2.75" x14ac:dyDescent="0.4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2.75" x14ac:dyDescent="0.4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2.75" x14ac:dyDescent="0.4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2.75" x14ac:dyDescent="0.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8.5" x14ac:dyDescent="0.4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8.5" x14ac:dyDescent="0.4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7" x14ac:dyDescent="0.4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7" x14ac:dyDescent="0.4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7" x14ac:dyDescent="0.4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7" x14ac:dyDescent="0.4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2.75" x14ac:dyDescent="0.4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2.75" x14ac:dyDescent="0.4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2.75" x14ac:dyDescent="0.4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2.75" x14ac:dyDescent="0.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2.75" x14ac:dyDescent="0.4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2.75" x14ac:dyDescent="0.4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2.75" x14ac:dyDescent="0.4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2.75" x14ac:dyDescent="0.4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2.75" x14ac:dyDescent="0.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2.75" x14ac:dyDescent="0.4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2.75" x14ac:dyDescent="0.4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8.5" x14ac:dyDescent="0.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2.75" x14ac:dyDescent="0.4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2.75" x14ac:dyDescent="0.4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2.75" x14ac:dyDescent="0.4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2.75" x14ac:dyDescent="0.4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8.5" x14ac:dyDescent="0.4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2.75" x14ac:dyDescent="0.4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2.75" x14ac:dyDescent="0.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2.75" x14ac:dyDescent="0.4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8.5" x14ac:dyDescent="0.4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7" x14ac:dyDescent="0.4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2.75" x14ac:dyDescent="0.4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8.5" x14ac:dyDescent="0.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2.75" x14ac:dyDescent="0.4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2.75" x14ac:dyDescent="0.4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2.75" x14ac:dyDescent="0.4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57" x14ac:dyDescent="0.4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2.75" x14ac:dyDescent="0.4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2.75" x14ac:dyDescent="0.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2.75" x14ac:dyDescent="0.4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8.5" x14ac:dyDescent="0.4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2.75" x14ac:dyDescent="0.4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2.75" x14ac:dyDescent="0.4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2.75" x14ac:dyDescent="0.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7" x14ac:dyDescent="0.4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2.75" x14ac:dyDescent="0.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8.5" x14ac:dyDescent="0.4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2.75" x14ac:dyDescent="0.4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8.5" x14ac:dyDescent="0.4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4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2.75" x14ac:dyDescent="0.4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2.75" x14ac:dyDescent="0.4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2.75" x14ac:dyDescent="0.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2.75" x14ac:dyDescent="0.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2.75" x14ac:dyDescent="0.4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7" x14ac:dyDescent="0.4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2.75" x14ac:dyDescent="0.4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2.75" x14ac:dyDescent="0.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8.5" x14ac:dyDescent="0.4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2.75" x14ac:dyDescent="0.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2.75" x14ac:dyDescent="0.4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7" x14ac:dyDescent="0.4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2.75" x14ac:dyDescent="0.4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2.75" x14ac:dyDescent="0.4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2.75" x14ac:dyDescent="0.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2.75" x14ac:dyDescent="0.4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2.75" x14ac:dyDescent="0.4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2.75" x14ac:dyDescent="0.4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2.75" x14ac:dyDescent="0.4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2.75" x14ac:dyDescent="0.4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2.75" x14ac:dyDescent="0.4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2.75" x14ac:dyDescent="0.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2.75" x14ac:dyDescent="0.4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2.75" x14ac:dyDescent="0.4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2.75" x14ac:dyDescent="0.4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2.75" x14ac:dyDescent="0.4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2.75" x14ac:dyDescent="0.4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2.75" x14ac:dyDescent="0.4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2.75" x14ac:dyDescent="0.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2.75" x14ac:dyDescent="0.4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2.75" x14ac:dyDescent="0.4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2.75" x14ac:dyDescent="0.4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2.75" x14ac:dyDescent="0.4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2.75" x14ac:dyDescent="0.4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8.5" x14ac:dyDescent="0.4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2.75" x14ac:dyDescent="0.4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2.75" x14ac:dyDescent="0.4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2.75" x14ac:dyDescent="0.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2.75" x14ac:dyDescent="0.4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2.75" x14ac:dyDescent="0.4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2.75" x14ac:dyDescent="0.4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2.75" x14ac:dyDescent="0.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2.75" x14ac:dyDescent="0.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2.75" x14ac:dyDescent="0.4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2.75" x14ac:dyDescent="0.4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2.75" x14ac:dyDescent="0.4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2.75" x14ac:dyDescent="0.4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28.5" x14ac:dyDescent="0.4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28.5" x14ac:dyDescent="0.4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2.75" x14ac:dyDescent="0.4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2.75" x14ac:dyDescent="0.4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2.75" x14ac:dyDescent="0.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2.75" x14ac:dyDescent="0.4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2.75" x14ac:dyDescent="0.4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2.75" x14ac:dyDescent="0.4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2.75" x14ac:dyDescent="0.4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2.75" x14ac:dyDescent="0.4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2.75" x14ac:dyDescent="0.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2.75" x14ac:dyDescent="0.4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2.75" x14ac:dyDescent="0.4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2.75" x14ac:dyDescent="0.4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2.75" x14ac:dyDescent="0.4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2.75" x14ac:dyDescent="0.4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2.75" x14ac:dyDescent="0.4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8.5" x14ac:dyDescent="0.4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2.75" x14ac:dyDescent="0.4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2.75" x14ac:dyDescent="0.4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2.75" x14ac:dyDescent="0.4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2.75" x14ac:dyDescent="0.4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2.75" x14ac:dyDescent="0.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7" x14ac:dyDescent="0.4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2.75" x14ac:dyDescent="0.4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2.75" x14ac:dyDescent="0.4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2.75" x14ac:dyDescent="0.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2.75" x14ac:dyDescent="0.4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2.75" x14ac:dyDescent="0.4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2.75" x14ac:dyDescent="0.4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2.75" x14ac:dyDescent="0.4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2.75" x14ac:dyDescent="0.4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2.75" x14ac:dyDescent="0.4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2.75" x14ac:dyDescent="0.4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2.75" x14ac:dyDescent="0.4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2.75" x14ac:dyDescent="0.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2.75" x14ac:dyDescent="0.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2.75" x14ac:dyDescent="0.4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28.5" x14ac:dyDescent="0.4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2.75" x14ac:dyDescent="0.4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2.75" x14ac:dyDescent="0.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2.75" x14ac:dyDescent="0.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7" x14ac:dyDescent="0.4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2.75" x14ac:dyDescent="0.4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2.75" x14ac:dyDescent="0.4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2.75" x14ac:dyDescent="0.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2.75" x14ac:dyDescent="0.4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2.75" x14ac:dyDescent="0.4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2.75" x14ac:dyDescent="0.4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2.75" x14ac:dyDescent="0.4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28.5" x14ac:dyDescent="0.4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2.75" x14ac:dyDescent="0.4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2.75" x14ac:dyDescent="0.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2.75" x14ac:dyDescent="0.4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2.75" x14ac:dyDescent="0.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2.75" x14ac:dyDescent="0.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2.75" x14ac:dyDescent="0.4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2.75" x14ac:dyDescent="0.4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2.75" x14ac:dyDescent="0.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2.75" x14ac:dyDescent="0.4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7" x14ac:dyDescent="0.4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2.75" x14ac:dyDescent="0.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2.75" x14ac:dyDescent="0.4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2.75" x14ac:dyDescent="0.4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2.75" x14ac:dyDescent="0.4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2.75" x14ac:dyDescent="0.4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2.75" x14ac:dyDescent="0.4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2.75" x14ac:dyDescent="0.4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2.75" x14ac:dyDescent="0.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2.75" x14ac:dyDescent="0.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2.75" x14ac:dyDescent="0.4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2.75" x14ac:dyDescent="0.4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2.75" x14ac:dyDescent="0.4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8.5" x14ac:dyDescent="0.4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7" x14ac:dyDescent="0.4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2.75" x14ac:dyDescent="0.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2.75" x14ac:dyDescent="0.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2.75" x14ac:dyDescent="0.4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7" x14ac:dyDescent="0.4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2.75" x14ac:dyDescent="0.4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2.75" x14ac:dyDescent="0.4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2.75" x14ac:dyDescent="0.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2.75" x14ac:dyDescent="0.4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2.75" x14ac:dyDescent="0.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2.75" x14ac:dyDescent="0.4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2.75" x14ac:dyDescent="0.4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2.75" x14ac:dyDescent="0.4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4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2.75" x14ac:dyDescent="0.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2.75" x14ac:dyDescent="0.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2.75" x14ac:dyDescent="0.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2.75" x14ac:dyDescent="0.4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2.75" x14ac:dyDescent="0.4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2.75" x14ac:dyDescent="0.4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2.75" x14ac:dyDescent="0.4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2.75" x14ac:dyDescent="0.4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2.75" x14ac:dyDescent="0.4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8.5" x14ac:dyDescent="0.4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2.75" x14ac:dyDescent="0.4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2.75" x14ac:dyDescent="0.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2.75" x14ac:dyDescent="0.4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2.75" x14ac:dyDescent="0.4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2.75" x14ac:dyDescent="0.4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2.75" x14ac:dyDescent="0.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2.75" x14ac:dyDescent="0.4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8.5" x14ac:dyDescent="0.4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2.75" x14ac:dyDescent="0.4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2.75" x14ac:dyDescent="0.4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2.75" x14ac:dyDescent="0.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8.5" x14ac:dyDescent="0.4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x14ac:dyDescent="0.4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2.75" x14ac:dyDescent="0.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2.75" x14ac:dyDescent="0.4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2.75" x14ac:dyDescent="0.4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8.5" x14ac:dyDescent="0.4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2.75" x14ac:dyDescent="0.4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7" x14ac:dyDescent="0.4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2.75" x14ac:dyDescent="0.4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2.75" x14ac:dyDescent="0.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2.75" x14ac:dyDescent="0.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2.75" x14ac:dyDescent="0.4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8.5" x14ac:dyDescent="0.4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2.75" x14ac:dyDescent="0.4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2.75" x14ac:dyDescent="0.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2.75" x14ac:dyDescent="0.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2.75" x14ac:dyDescent="0.4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2.75" x14ac:dyDescent="0.4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2.75" x14ac:dyDescent="0.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2.75" x14ac:dyDescent="0.4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7" x14ac:dyDescent="0.4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28.5" x14ac:dyDescent="0.4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2.75" x14ac:dyDescent="0.4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2.75" x14ac:dyDescent="0.4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2.75" x14ac:dyDescent="0.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2.75" x14ac:dyDescent="0.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4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2.75" x14ac:dyDescent="0.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2.75" x14ac:dyDescent="0.4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2.75" x14ac:dyDescent="0.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2.75" x14ac:dyDescent="0.4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2.75" x14ac:dyDescent="0.4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8.5" x14ac:dyDescent="0.4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4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2.75" x14ac:dyDescent="0.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7" x14ac:dyDescent="0.4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7" x14ac:dyDescent="0.4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2.75" x14ac:dyDescent="0.4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2.75" x14ac:dyDescent="0.4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2.75" x14ac:dyDescent="0.4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2.75" x14ac:dyDescent="0.4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2.75" x14ac:dyDescent="0.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2.75" x14ac:dyDescent="0.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2.75" x14ac:dyDescent="0.4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7" x14ac:dyDescent="0.4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2.75" x14ac:dyDescent="0.4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2.75" x14ac:dyDescent="0.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2.75" x14ac:dyDescent="0.4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2.75" x14ac:dyDescent="0.4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8.5" x14ac:dyDescent="0.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2.75" x14ac:dyDescent="0.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2.75" x14ac:dyDescent="0.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8.5" x14ac:dyDescent="0.4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2.75" x14ac:dyDescent="0.4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2.75" x14ac:dyDescent="0.4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2.75" x14ac:dyDescent="0.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2.75" x14ac:dyDescent="0.4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2.75" x14ac:dyDescent="0.4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2.75" x14ac:dyDescent="0.4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2.75" x14ac:dyDescent="0.4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2.75" x14ac:dyDescent="0.4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7" x14ac:dyDescent="0.4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2.75" x14ac:dyDescent="0.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7" x14ac:dyDescent="0.4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8.5" x14ac:dyDescent="0.4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2.75" x14ac:dyDescent="0.4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2.75" x14ac:dyDescent="0.4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2.75" x14ac:dyDescent="0.4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2.75" x14ac:dyDescent="0.4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2.75" x14ac:dyDescent="0.4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2.75" x14ac:dyDescent="0.4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28.5" x14ac:dyDescent="0.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2.75" x14ac:dyDescent="0.4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2.75" x14ac:dyDescent="0.4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2.75" x14ac:dyDescent="0.4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2.75" x14ac:dyDescent="0.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7" x14ac:dyDescent="0.4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2.75" x14ac:dyDescent="0.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2.75" x14ac:dyDescent="0.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2.75" x14ac:dyDescent="0.4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2.75" x14ac:dyDescent="0.4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2.75" x14ac:dyDescent="0.4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2.75" x14ac:dyDescent="0.4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2.75" x14ac:dyDescent="0.4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2.75" x14ac:dyDescent="0.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7" x14ac:dyDescent="0.4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2.75" x14ac:dyDescent="0.4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2.75" x14ac:dyDescent="0.4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2.75" x14ac:dyDescent="0.4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2.75" x14ac:dyDescent="0.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2.75" x14ac:dyDescent="0.4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2.75" x14ac:dyDescent="0.4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8.5" x14ac:dyDescent="0.4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2.75" x14ac:dyDescent="0.4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2.75" x14ac:dyDescent="0.4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2.75" x14ac:dyDescent="0.4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2.75" x14ac:dyDescent="0.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2.75" x14ac:dyDescent="0.4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2.75" x14ac:dyDescent="0.4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2.75" x14ac:dyDescent="0.4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7" x14ac:dyDescent="0.4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2.75" x14ac:dyDescent="0.4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2.75" x14ac:dyDescent="0.4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2.75" x14ac:dyDescent="0.4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7" x14ac:dyDescent="0.4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2.75" x14ac:dyDescent="0.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8.5" x14ac:dyDescent="0.4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2.75" x14ac:dyDescent="0.4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2.75" x14ac:dyDescent="0.4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2.75" x14ac:dyDescent="0.4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2.75" x14ac:dyDescent="0.4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7" x14ac:dyDescent="0.4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2.75" x14ac:dyDescent="0.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2.75" x14ac:dyDescent="0.4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5" x14ac:dyDescent="0.4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8.5" x14ac:dyDescent="0.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2.75" x14ac:dyDescent="0.4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2.75" x14ac:dyDescent="0.4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2.75" x14ac:dyDescent="0.4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2.75" x14ac:dyDescent="0.4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28.5" x14ac:dyDescent="0.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2.75" x14ac:dyDescent="0.4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2.75" x14ac:dyDescent="0.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1.25" x14ac:dyDescent="0.4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2.75" x14ac:dyDescent="0.4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4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2.75" x14ac:dyDescent="0.4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2.75" x14ac:dyDescent="0.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2.75" x14ac:dyDescent="0.4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7" x14ac:dyDescent="0.4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8.5" x14ac:dyDescent="0.4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2.75" x14ac:dyDescent="0.4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28.5" x14ac:dyDescent="0.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2.75" x14ac:dyDescent="0.4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8.5" x14ac:dyDescent="0.4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2.75" x14ac:dyDescent="0.4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8.5" x14ac:dyDescent="0.4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2.75" x14ac:dyDescent="0.4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2.75" x14ac:dyDescent="0.4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2.75" x14ac:dyDescent="0.4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2.75" x14ac:dyDescent="0.4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8.5" x14ac:dyDescent="0.4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2.75" x14ac:dyDescent="0.4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2.75" x14ac:dyDescent="0.4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2.75" x14ac:dyDescent="0.4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2.75" x14ac:dyDescent="0.4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2.75" x14ac:dyDescent="0.4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2.75" x14ac:dyDescent="0.4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8.5" x14ac:dyDescent="0.4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2.75" x14ac:dyDescent="0.4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2.75" x14ac:dyDescent="0.4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2.75" x14ac:dyDescent="0.4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2.75" x14ac:dyDescent="0.4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2.75" x14ac:dyDescent="0.4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2.75" x14ac:dyDescent="0.4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8.5" x14ac:dyDescent="0.4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2.75" x14ac:dyDescent="0.4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2.75" x14ac:dyDescent="0.4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2.75" x14ac:dyDescent="0.4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2.75" x14ac:dyDescent="0.4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2.75" x14ac:dyDescent="0.4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2.75" x14ac:dyDescent="0.4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2.75" x14ac:dyDescent="0.4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2.75" x14ac:dyDescent="0.4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2.75" x14ac:dyDescent="0.4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2.75" x14ac:dyDescent="0.4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2.75" x14ac:dyDescent="0.4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8.5" x14ac:dyDescent="0.4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28.5" x14ac:dyDescent="0.4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2.75" x14ac:dyDescent="0.4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8.5" x14ac:dyDescent="0.4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8.5" x14ac:dyDescent="0.4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28.5" x14ac:dyDescent="0.4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2.75" x14ac:dyDescent="0.4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4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8.5" x14ac:dyDescent="0.4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2.75" x14ac:dyDescent="0.4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2.75" x14ac:dyDescent="0.4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2.75" x14ac:dyDescent="0.4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28.5" x14ac:dyDescent="0.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2.75" x14ac:dyDescent="0.4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8.5" x14ac:dyDescent="0.4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2.75" x14ac:dyDescent="0.4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2.75" x14ac:dyDescent="0.4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8.5" x14ac:dyDescent="0.4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2.75" x14ac:dyDescent="0.4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2.75" x14ac:dyDescent="0.4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2.75" x14ac:dyDescent="0.4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2.75" x14ac:dyDescent="0.4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2.75" x14ac:dyDescent="0.4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2.75" x14ac:dyDescent="0.4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2.75" x14ac:dyDescent="0.4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2.75" x14ac:dyDescent="0.4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2.75" x14ac:dyDescent="0.4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2.75" x14ac:dyDescent="0.4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4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2.75" x14ac:dyDescent="0.4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2.75" x14ac:dyDescent="0.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2.75" x14ac:dyDescent="0.4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2.75" x14ac:dyDescent="0.4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2.75" x14ac:dyDescent="0.4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2.75" x14ac:dyDescent="0.4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2.75" x14ac:dyDescent="0.4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2.75" x14ac:dyDescent="0.4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2.75" x14ac:dyDescent="0.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7" x14ac:dyDescent="0.4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2.75" x14ac:dyDescent="0.4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2.75" x14ac:dyDescent="0.4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2.75" x14ac:dyDescent="0.4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42.75" x14ac:dyDescent="0.4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8.5" x14ac:dyDescent="0.4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2.75" x14ac:dyDescent="0.4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7" x14ac:dyDescent="0.4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2.75" x14ac:dyDescent="0.4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2.75" x14ac:dyDescent="0.4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2.75" x14ac:dyDescent="0.4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2.75" x14ac:dyDescent="0.4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2.75" x14ac:dyDescent="0.4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2.75" x14ac:dyDescent="0.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2.75" x14ac:dyDescent="0.4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8.5" x14ac:dyDescent="0.4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2.75" x14ac:dyDescent="0.4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7" x14ac:dyDescent="0.4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2.75" x14ac:dyDescent="0.4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2.75" x14ac:dyDescent="0.4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2.75" x14ac:dyDescent="0.4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8.5" x14ac:dyDescent="0.4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2.75" x14ac:dyDescent="0.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2.75" x14ac:dyDescent="0.4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28.5" x14ac:dyDescent="0.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2.75" x14ac:dyDescent="0.4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2.75" x14ac:dyDescent="0.4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8.5" x14ac:dyDescent="0.4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2.75" x14ac:dyDescent="0.4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2.75" x14ac:dyDescent="0.4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2.75" x14ac:dyDescent="0.4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2.75" x14ac:dyDescent="0.4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2.75" x14ac:dyDescent="0.4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2.75" x14ac:dyDescent="0.4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2.75" x14ac:dyDescent="0.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2.75" x14ac:dyDescent="0.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8.5" x14ac:dyDescent="0.4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2.75" x14ac:dyDescent="0.4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2.75" x14ac:dyDescent="0.4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2.75" x14ac:dyDescent="0.4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8.5" x14ac:dyDescent="0.4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8.5" x14ac:dyDescent="0.4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2.75" x14ac:dyDescent="0.4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2.75" x14ac:dyDescent="0.4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2.75" x14ac:dyDescent="0.4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2.75" x14ac:dyDescent="0.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42.75" x14ac:dyDescent="0.4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2.75" x14ac:dyDescent="0.4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4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2.75" x14ac:dyDescent="0.4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2.75" x14ac:dyDescent="0.4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2.75" x14ac:dyDescent="0.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57" x14ac:dyDescent="0.4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2.75" x14ac:dyDescent="0.4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8.5" x14ac:dyDescent="0.4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2.75" x14ac:dyDescent="0.4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2.75" x14ac:dyDescent="0.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2.75" x14ac:dyDescent="0.4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2.75" x14ac:dyDescent="0.4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2.75" x14ac:dyDescent="0.4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2.75" x14ac:dyDescent="0.4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8.5" x14ac:dyDescent="0.4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2.75" x14ac:dyDescent="0.4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2.75" x14ac:dyDescent="0.4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7" x14ac:dyDescent="0.4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28.5" x14ac:dyDescent="0.4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2.75" x14ac:dyDescent="0.4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2.75" x14ac:dyDescent="0.4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2.75" x14ac:dyDescent="0.4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8.5" x14ac:dyDescent="0.4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2.75" x14ac:dyDescent="0.4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2.75" x14ac:dyDescent="0.4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8.5" x14ac:dyDescent="0.4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2.75" x14ac:dyDescent="0.4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2.75" x14ac:dyDescent="0.4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28.5" x14ac:dyDescent="0.4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2.75" x14ac:dyDescent="0.4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x14ac:dyDescent="0.4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2.75" x14ac:dyDescent="0.4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2.75" x14ac:dyDescent="0.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2.75" x14ac:dyDescent="0.4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2.75" x14ac:dyDescent="0.4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2.75" x14ac:dyDescent="0.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2.75" x14ac:dyDescent="0.4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2.75" x14ac:dyDescent="0.4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2.75" x14ac:dyDescent="0.4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2.75" x14ac:dyDescent="0.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2.75" x14ac:dyDescent="0.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2.75" x14ac:dyDescent="0.4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8.5" x14ac:dyDescent="0.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2.75" x14ac:dyDescent="0.4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2.75" x14ac:dyDescent="0.4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2.75" x14ac:dyDescent="0.4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2.75" x14ac:dyDescent="0.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2.75" x14ac:dyDescent="0.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2.75" x14ac:dyDescent="0.4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2.75" x14ac:dyDescent="0.4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2.75" x14ac:dyDescent="0.4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57" x14ac:dyDescent="0.4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2.75" x14ac:dyDescent="0.4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2.75" x14ac:dyDescent="0.4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2.75" x14ac:dyDescent="0.4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2.75" x14ac:dyDescent="0.4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7" x14ac:dyDescent="0.4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2.75" x14ac:dyDescent="0.4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2.75" x14ac:dyDescent="0.4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2.75" x14ac:dyDescent="0.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2.75" x14ac:dyDescent="0.4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2.75" x14ac:dyDescent="0.4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2.75" x14ac:dyDescent="0.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2.75" x14ac:dyDescent="0.4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28.5" x14ac:dyDescent="0.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2.75" x14ac:dyDescent="0.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2.75" x14ac:dyDescent="0.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2.75" x14ac:dyDescent="0.4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2.75" x14ac:dyDescent="0.4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2.75" x14ac:dyDescent="0.4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2.75" x14ac:dyDescent="0.4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2.75" x14ac:dyDescent="0.4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2.75" x14ac:dyDescent="0.4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2.75" x14ac:dyDescent="0.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2.75" x14ac:dyDescent="0.4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2.75" x14ac:dyDescent="0.4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8.5" x14ac:dyDescent="0.4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2.75" x14ac:dyDescent="0.4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2.75" x14ac:dyDescent="0.4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2.75" x14ac:dyDescent="0.4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7" x14ac:dyDescent="0.4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2.75" x14ac:dyDescent="0.4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2.75" x14ac:dyDescent="0.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2.75" x14ac:dyDescent="0.4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2.75" x14ac:dyDescent="0.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2.75" x14ac:dyDescent="0.4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2.75" x14ac:dyDescent="0.4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2.75" x14ac:dyDescent="0.4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2.75" x14ac:dyDescent="0.4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2.75" x14ac:dyDescent="0.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4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8.5" x14ac:dyDescent="0.4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2.75" x14ac:dyDescent="0.4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2.75" x14ac:dyDescent="0.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2.75" x14ac:dyDescent="0.4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8.5" x14ac:dyDescent="0.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2.75" x14ac:dyDescent="0.4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8.5" x14ac:dyDescent="0.4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2.75" x14ac:dyDescent="0.4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8.5" x14ac:dyDescent="0.4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8.5" x14ac:dyDescent="0.4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2.75" x14ac:dyDescent="0.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2.75" x14ac:dyDescent="0.4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8.5" x14ac:dyDescent="0.4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2.75" x14ac:dyDescent="0.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2.75" x14ac:dyDescent="0.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28.5" x14ac:dyDescent="0.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2.75" x14ac:dyDescent="0.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2.75" x14ac:dyDescent="0.4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8.5" x14ac:dyDescent="0.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2.75" x14ac:dyDescent="0.4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2.75" x14ac:dyDescent="0.4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2.75" x14ac:dyDescent="0.4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2.75" x14ac:dyDescent="0.4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2.75" x14ac:dyDescent="0.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28.5" x14ac:dyDescent="0.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2.75" x14ac:dyDescent="0.4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4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2.75" x14ac:dyDescent="0.4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2.75" x14ac:dyDescent="0.4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4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28.5" x14ac:dyDescent="0.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2.75" x14ac:dyDescent="0.4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2.75" x14ac:dyDescent="0.4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2.75" x14ac:dyDescent="0.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2.75" x14ac:dyDescent="0.4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2.75" x14ac:dyDescent="0.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2.75" x14ac:dyDescent="0.4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2.75" x14ac:dyDescent="0.4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2.75" x14ac:dyDescent="0.4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2.75" x14ac:dyDescent="0.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8.5" x14ac:dyDescent="0.4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2.75" x14ac:dyDescent="0.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7" x14ac:dyDescent="0.4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2.75" x14ac:dyDescent="0.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2.75" x14ac:dyDescent="0.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8.5" x14ac:dyDescent="0.4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2.75" x14ac:dyDescent="0.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2.75" x14ac:dyDescent="0.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8.5" x14ac:dyDescent="0.4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2.75" x14ac:dyDescent="0.4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28.5" x14ac:dyDescent="0.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2.75" x14ac:dyDescent="0.4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2.75" x14ac:dyDescent="0.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2.75" x14ac:dyDescent="0.4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2.75" x14ac:dyDescent="0.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2.75" x14ac:dyDescent="0.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2.75" x14ac:dyDescent="0.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2.75" x14ac:dyDescent="0.4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2.75" x14ac:dyDescent="0.4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2.75" x14ac:dyDescent="0.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2.75" x14ac:dyDescent="0.4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7" x14ac:dyDescent="0.4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7" x14ac:dyDescent="0.4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2.75" x14ac:dyDescent="0.4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2.75" x14ac:dyDescent="0.4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2.75" x14ac:dyDescent="0.4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8.5" x14ac:dyDescent="0.4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2.75" x14ac:dyDescent="0.4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7" x14ac:dyDescent="0.4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8.5" x14ac:dyDescent="0.4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2.75" x14ac:dyDescent="0.4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2.75" x14ac:dyDescent="0.4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2.75" x14ac:dyDescent="0.4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2.75" x14ac:dyDescent="0.4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2.75" x14ac:dyDescent="0.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2.75" x14ac:dyDescent="0.4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2.75" x14ac:dyDescent="0.4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2.75" x14ac:dyDescent="0.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2.75" x14ac:dyDescent="0.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2.75" x14ac:dyDescent="0.4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2.75" x14ac:dyDescent="0.4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7" x14ac:dyDescent="0.4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2.75" x14ac:dyDescent="0.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2.75" x14ac:dyDescent="0.4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2.75" x14ac:dyDescent="0.4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2.75" x14ac:dyDescent="0.4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2.75" x14ac:dyDescent="0.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2.75" x14ac:dyDescent="0.4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2.75" x14ac:dyDescent="0.4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2.75" x14ac:dyDescent="0.4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2.75" x14ac:dyDescent="0.4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2.75" x14ac:dyDescent="0.4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2.75" x14ac:dyDescent="0.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8.5" x14ac:dyDescent="0.4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7" x14ac:dyDescent="0.4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7" x14ac:dyDescent="0.4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2.75" x14ac:dyDescent="0.4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2.75" x14ac:dyDescent="0.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2.75" x14ac:dyDescent="0.4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8.5" x14ac:dyDescent="0.4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28.5" x14ac:dyDescent="0.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2.75" x14ac:dyDescent="0.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7" x14ac:dyDescent="0.4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2.75" x14ac:dyDescent="0.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2.75" x14ac:dyDescent="0.4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2.75" x14ac:dyDescent="0.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2.75" x14ac:dyDescent="0.4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2.75" x14ac:dyDescent="0.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2.75" x14ac:dyDescent="0.4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2.75" x14ac:dyDescent="0.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2.75" x14ac:dyDescent="0.4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2.75" x14ac:dyDescent="0.4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4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2.75" x14ac:dyDescent="0.4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2.75" x14ac:dyDescent="0.4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2.75" x14ac:dyDescent="0.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2.75" x14ac:dyDescent="0.4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2.75" x14ac:dyDescent="0.4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2.75" x14ac:dyDescent="0.4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7" x14ac:dyDescent="0.4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8.5" x14ac:dyDescent="0.4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2.75" x14ac:dyDescent="0.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2.75" x14ac:dyDescent="0.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7" x14ac:dyDescent="0.4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2.75" x14ac:dyDescent="0.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8.5" x14ac:dyDescent="0.4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2.75" x14ac:dyDescent="0.4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2.75" x14ac:dyDescent="0.4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2.75" x14ac:dyDescent="0.4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2.75" x14ac:dyDescent="0.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2.75" x14ac:dyDescent="0.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2.75" x14ac:dyDescent="0.4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2.75" x14ac:dyDescent="0.4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2.75" x14ac:dyDescent="0.4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7" x14ac:dyDescent="0.4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2.75" x14ac:dyDescent="0.4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8.5" x14ac:dyDescent="0.4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2.75" x14ac:dyDescent="0.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2.75" x14ac:dyDescent="0.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28.5" x14ac:dyDescent="0.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2.75" x14ac:dyDescent="0.4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7" x14ac:dyDescent="0.4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2.75" x14ac:dyDescent="0.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2.75" x14ac:dyDescent="0.4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4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8.5" x14ac:dyDescent="0.4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2.75" x14ac:dyDescent="0.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2.75" x14ac:dyDescent="0.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2.75" x14ac:dyDescent="0.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7" x14ac:dyDescent="0.4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8.5" x14ac:dyDescent="0.4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2.75" x14ac:dyDescent="0.4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2.75" x14ac:dyDescent="0.4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2.75" x14ac:dyDescent="0.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2.75" x14ac:dyDescent="0.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2.75" x14ac:dyDescent="0.4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8.5" x14ac:dyDescent="0.4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2.75" x14ac:dyDescent="0.4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2.75" x14ac:dyDescent="0.4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2.75" x14ac:dyDescent="0.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2.75" x14ac:dyDescent="0.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2.75" x14ac:dyDescent="0.4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8.5" x14ac:dyDescent="0.4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2.75" x14ac:dyDescent="0.4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2.75" x14ac:dyDescent="0.4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2.75" x14ac:dyDescent="0.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2.75" x14ac:dyDescent="0.4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2.75" x14ac:dyDescent="0.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2.75" x14ac:dyDescent="0.4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2.75" x14ac:dyDescent="0.4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2.75" x14ac:dyDescent="0.4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2.75" x14ac:dyDescent="0.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2.75" x14ac:dyDescent="0.4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2.75" x14ac:dyDescent="0.4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2.75" x14ac:dyDescent="0.4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8.5" x14ac:dyDescent="0.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7" x14ac:dyDescent="0.4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1.25" x14ac:dyDescent="0.4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2.75" x14ac:dyDescent="0.4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2.75" x14ac:dyDescent="0.4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2.75" x14ac:dyDescent="0.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7" x14ac:dyDescent="0.4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x14ac:dyDescent="0.4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2.75" x14ac:dyDescent="0.4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1.25" x14ac:dyDescent="0.4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2.75" x14ac:dyDescent="0.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2.75" x14ac:dyDescent="0.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7" x14ac:dyDescent="0.4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2.75" x14ac:dyDescent="0.4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28.5" x14ac:dyDescent="0.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8.5" x14ac:dyDescent="0.4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2.75" x14ac:dyDescent="0.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2.75" x14ac:dyDescent="0.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2.75" x14ac:dyDescent="0.4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2.75" x14ac:dyDescent="0.4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2.75" x14ac:dyDescent="0.4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2.75" x14ac:dyDescent="0.4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8.5" x14ac:dyDescent="0.4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28.5" x14ac:dyDescent="0.4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2.75" x14ac:dyDescent="0.4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2.75" x14ac:dyDescent="0.4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2.75" x14ac:dyDescent="0.4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2.75" x14ac:dyDescent="0.4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2.75" x14ac:dyDescent="0.4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2.75" x14ac:dyDescent="0.4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7" x14ac:dyDescent="0.4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2.75" x14ac:dyDescent="0.4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8.5" x14ac:dyDescent="0.4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8.5" x14ac:dyDescent="0.4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2.75" x14ac:dyDescent="0.4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2.75" x14ac:dyDescent="0.4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2.75" x14ac:dyDescent="0.4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28.5" x14ac:dyDescent="0.4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2.75" x14ac:dyDescent="0.4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2.75" x14ac:dyDescent="0.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8.5" x14ac:dyDescent="0.4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2.75" x14ac:dyDescent="0.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2.75" x14ac:dyDescent="0.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28.5" x14ac:dyDescent="0.4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2.75" x14ac:dyDescent="0.4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2.75" x14ac:dyDescent="0.4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2.75" x14ac:dyDescent="0.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8.5" x14ac:dyDescent="0.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8.5" x14ac:dyDescent="0.4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2.75" x14ac:dyDescent="0.4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4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2.75" x14ac:dyDescent="0.4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2.75" x14ac:dyDescent="0.4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2.75" x14ac:dyDescent="0.4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2.75" x14ac:dyDescent="0.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2.75" x14ac:dyDescent="0.4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2.75" x14ac:dyDescent="0.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2.75" x14ac:dyDescent="0.4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2.75" x14ac:dyDescent="0.4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2.75" x14ac:dyDescent="0.4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2.75" x14ac:dyDescent="0.4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2.75" x14ac:dyDescent="0.4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2.75" x14ac:dyDescent="0.4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2.75" x14ac:dyDescent="0.4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2.75" x14ac:dyDescent="0.4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2.75" x14ac:dyDescent="0.4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2.75" x14ac:dyDescent="0.4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4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8.5" x14ac:dyDescent="0.4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2.75" x14ac:dyDescent="0.4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7" x14ac:dyDescent="0.4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2.75" x14ac:dyDescent="0.4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2.75" x14ac:dyDescent="0.4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2.75" x14ac:dyDescent="0.4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2.75" x14ac:dyDescent="0.4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2.75" x14ac:dyDescent="0.4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2.75" x14ac:dyDescent="0.4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4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2.75" x14ac:dyDescent="0.4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8.5" x14ac:dyDescent="0.4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4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2.75" x14ac:dyDescent="0.4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2.75" x14ac:dyDescent="0.4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2.75" x14ac:dyDescent="0.4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2.75" x14ac:dyDescent="0.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2.75" x14ac:dyDescent="0.4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7" x14ac:dyDescent="0.4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2.75" x14ac:dyDescent="0.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2.75" x14ac:dyDescent="0.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2.75" x14ac:dyDescent="0.4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2.75" x14ac:dyDescent="0.4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8.5" x14ac:dyDescent="0.4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2.75" x14ac:dyDescent="0.4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8.5" x14ac:dyDescent="0.4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2.75" x14ac:dyDescent="0.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2.75" x14ac:dyDescent="0.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42.75" x14ac:dyDescent="0.4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2.75" x14ac:dyDescent="0.4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2.75" x14ac:dyDescent="0.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2.75" x14ac:dyDescent="0.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28.5" x14ac:dyDescent="0.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2.75" x14ac:dyDescent="0.4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4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2.75" x14ac:dyDescent="0.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4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2.75" x14ac:dyDescent="0.4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8.5" x14ac:dyDescent="0.4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8.5" x14ac:dyDescent="0.4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2.75" x14ac:dyDescent="0.4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2.75" x14ac:dyDescent="0.4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7" x14ac:dyDescent="0.4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2.75" x14ac:dyDescent="0.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2.75" x14ac:dyDescent="0.4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2.75" x14ac:dyDescent="0.4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2.75" x14ac:dyDescent="0.4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2.75" x14ac:dyDescent="0.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8.5" x14ac:dyDescent="0.4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2.75" x14ac:dyDescent="0.4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2.75" x14ac:dyDescent="0.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8.5" x14ac:dyDescent="0.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2.75" x14ac:dyDescent="0.4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2.75" x14ac:dyDescent="0.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2.75" x14ac:dyDescent="0.4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2.75" x14ac:dyDescent="0.4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2.75" x14ac:dyDescent="0.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7" x14ac:dyDescent="0.4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2.75" x14ac:dyDescent="0.4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2.75" x14ac:dyDescent="0.4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2.75" x14ac:dyDescent="0.4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2.75" x14ac:dyDescent="0.4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2.75" x14ac:dyDescent="0.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2.75" x14ac:dyDescent="0.4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2.75" x14ac:dyDescent="0.4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2.75" x14ac:dyDescent="0.4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28.5" x14ac:dyDescent="0.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2.75" x14ac:dyDescent="0.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2.75" x14ac:dyDescent="0.4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2.75" x14ac:dyDescent="0.4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28.5" x14ac:dyDescent="0.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2.75" x14ac:dyDescent="0.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2.75" x14ac:dyDescent="0.4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2.75" x14ac:dyDescent="0.4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2.75" x14ac:dyDescent="0.4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2.75" x14ac:dyDescent="0.4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2.75" x14ac:dyDescent="0.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7" x14ac:dyDescent="0.4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4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2.75" x14ac:dyDescent="0.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2.75" x14ac:dyDescent="0.4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2.75" x14ac:dyDescent="0.4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2.75" x14ac:dyDescent="0.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2.75" x14ac:dyDescent="0.4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2.75" x14ac:dyDescent="0.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7" x14ac:dyDescent="0.4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2.75" x14ac:dyDescent="0.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2.75" x14ac:dyDescent="0.4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2.75" x14ac:dyDescent="0.4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2.75" x14ac:dyDescent="0.4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2.75" x14ac:dyDescent="0.4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4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2.75" x14ac:dyDescent="0.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2.75" x14ac:dyDescent="0.4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2.75" x14ac:dyDescent="0.4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2.75" x14ac:dyDescent="0.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2.75" x14ac:dyDescent="0.4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2.75" x14ac:dyDescent="0.4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8.5" x14ac:dyDescent="0.4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8.5" x14ac:dyDescent="0.4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8.5" x14ac:dyDescent="0.4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42.75" x14ac:dyDescent="0.4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4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8.5" x14ac:dyDescent="0.4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2.75" x14ac:dyDescent="0.4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2.75" x14ac:dyDescent="0.4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2.75" x14ac:dyDescent="0.4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2.75" x14ac:dyDescent="0.4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2.75" x14ac:dyDescent="0.4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2.75" x14ac:dyDescent="0.4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2.75" x14ac:dyDescent="0.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2.75" x14ac:dyDescent="0.4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2.75" x14ac:dyDescent="0.4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2.75" x14ac:dyDescent="0.4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7" x14ac:dyDescent="0.4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2.75" x14ac:dyDescent="0.4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2.75" x14ac:dyDescent="0.4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2.75" x14ac:dyDescent="0.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2.75" x14ac:dyDescent="0.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2.75" x14ac:dyDescent="0.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2.75" x14ac:dyDescent="0.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28.5" x14ac:dyDescent="0.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x14ac:dyDescent="0.4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2.75" x14ac:dyDescent="0.4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2.75" x14ac:dyDescent="0.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2.75" x14ac:dyDescent="0.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7" x14ac:dyDescent="0.4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2.75" x14ac:dyDescent="0.4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2.75" x14ac:dyDescent="0.4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2.75" x14ac:dyDescent="0.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28.5" x14ac:dyDescent="0.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x14ac:dyDescent="0.4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2.75" x14ac:dyDescent="0.4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2.75" x14ac:dyDescent="0.4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2.75" x14ac:dyDescent="0.4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7" x14ac:dyDescent="0.4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2.75" x14ac:dyDescent="0.4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2.75" x14ac:dyDescent="0.4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2.75" x14ac:dyDescent="0.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2.75" x14ac:dyDescent="0.4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28.5" x14ac:dyDescent="0.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2.75" x14ac:dyDescent="0.4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8.5" x14ac:dyDescent="0.4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2.75" x14ac:dyDescent="0.4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2.75" x14ac:dyDescent="0.4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7" x14ac:dyDescent="0.4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8.5" x14ac:dyDescent="0.4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2.75" x14ac:dyDescent="0.4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2.75" x14ac:dyDescent="0.4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2.75" x14ac:dyDescent="0.4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2.75" x14ac:dyDescent="0.4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2.75" x14ac:dyDescent="0.4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2.75" x14ac:dyDescent="0.4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2.75" x14ac:dyDescent="0.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2.75" x14ac:dyDescent="0.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2.75" x14ac:dyDescent="0.4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2.75" x14ac:dyDescent="0.4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8.5" x14ac:dyDescent="0.4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2.75" x14ac:dyDescent="0.4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2.75" x14ac:dyDescent="0.4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8.5" x14ac:dyDescent="0.4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2.75" x14ac:dyDescent="0.4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2.75" x14ac:dyDescent="0.4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2.75" x14ac:dyDescent="0.4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2.75" x14ac:dyDescent="0.4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2.75" x14ac:dyDescent="0.4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8.5" x14ac:dyDescent="0.4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2.75" x14ac:dyDescent="0.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2.75" x14ac:dyDescent="0.4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8.5" x14ac:dyDescent="0.4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2.75" x14ac:dyDescent="0.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2.75" x14ac:dyDescent="0.4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8.5" x14ac:dyDescent="0.4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28.5" x14ac:dyDescent="0.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8.5" x14ac:dyDescent="0.4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2.75" x14ac:dyDescent="0.4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2.75" x14ac:dyDescent="0.4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2.75" x14ac:dyDescent="0.4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2.75" x14ac:dyDescent="0.4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2.75" x14ac:dyDescent="0.4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2.75" x14ac:dyDescent="0.4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2.75" x14ac:dyDescent="0.4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2.75" x14ac:dyDescent="0.4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2.75" x14ac:dyDescent="0.4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2.75" x14ac:dyDescent="0.4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2.75" x14ac:dyDescent="0.4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4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2.75" x14ac:dyDescent="0.4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7" x14ac:dyDescent="0.4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8.5" x14ac:dyDescent="0.4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28.5" x14ac:dyDescent="0.4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2.75" x14ac:dyDescent="0.4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2.75" x14ac:dyDescent="0.4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2.75" x14ac:dyDescent="0.4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2.75" x14ac:dyDescent="0.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2.75" x14ac:dyDescent="0.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2.75" x14ac:dyDescent="0.4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8.5" x14ac:dyDescent="0.4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28.5" x14ac:dyDescent="0.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2.75" x14ac:dyDescent="0.4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2.75" x14ac:dyDescent="0.4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8.5" x14ac:dyDescent="0.4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2.75" x14ac:dyDescent="0.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2.75" x14ac:dyDescent="0.4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2.75" x14ac:dyDescent="0.4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2.75" x14ac:dyDescent="0.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2.75" x14ac:dyDescent="0.4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2.75" x14ac:dyDescent="0.4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2.75" x14ac:dyDescent="0.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28.5" x14ac:dyDescent="0.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2.75" x14ac:dyDescent="0.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28.5" x14ac:dyDescent="0.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2.75" x14ac:dyDescent="0.4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8.5" x14ac:dyDescent="0.4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2.75" x14ac:dyDescent="0.4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7" x14ac:dyDescent="0.4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8.5" x14ac:dyDescent="0.4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2.75" x14ac:dyDescent="0.4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8.5" x14ac:dyDescent="0.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2.75" x14ac:dyDescent="0.4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8.5" x14ac:dyDescent="0.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2.75" x14ac:dyDescent="0.4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7" x14ac:dyDescent="0.4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2.75" x14ac:dyDescent="0.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2.75" x14ac:dyDescent="0.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2.75" x14ac:dyDescent="0.4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8.5" x14ac:dyDescent="0.4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2.75" x14ac:dyDescent="0.4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2.75" x14ac:dyDescent="0.4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2.75" x14ac:dyDescent="0.4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2.75" x14ac:dyDescent="0.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2.75" x14ac:dyDescent="0.4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2.75" x14ac:dyDescent="0.4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2.75" x14ac:dyDescent="0.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2.75" x14ac:dyDescent="0.4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2.75" x14ac:dyDescent="0.4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2.75" x14ac:dyDescent="0.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57" x14ac:dyDescent="0.4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2.75" x14ac:dyDescent="0.4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2.75" x14ac:dyDescent="0.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8.5" x14ac:dyDescent="0.4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2.75" x14ac:dyDescent="0.4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57" x14ac:dyDescent="0.4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2.75" x14ac:dyDescent="0.4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2.75" x14ac:dyDescent="0.4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2.75" x14ac:dyDescent="0.4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7" x14ac:dyDescent="0.4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2.75" x14ac:dyDescent="0.4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2.75" x14ac:dyDescent="0.4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2.75" x14ac:dyDescent="0.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2.75" x14ac:dyDescent="0.4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2.75" x14ac:dyDescent="0.4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2.75" x14ac:dyDescent="0.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8.5" x14ac:dyDescent="0.4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2.75" x14ac:dyDescent="0.4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2.75" x14ac:dyDescent="0.4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7" x14ac:dyDescent="0.4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8.5" x14ac:dyDescent="0.4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8.5" x14ac:dyDescent="0.4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2.75" x14ac:dyDescent="0.4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2.75" x14ac:dyDescent="0.4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2.75" x14ac:dyDescent="0.4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2.75" x14ac:dyDescent="0.4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2.75" x14ac:dyDescent="0.4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2.75" x14ac:dyDescent="0.4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8.5" x14ac:dyDescent="0.4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2.75" x14ac:dyDescent="0.4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7" x14ac:dyDescent="0.4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2.75" x14ac:dyDescent="0.4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2.75" x14ac:dyDescent="0.4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2.75" x14ac:dyDescent="0.4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2.75" x14ac:dyDescent="0.4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2.75" x14ac:dyDescent="0.4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2.75" x14ac:dyDescent="0.4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2.75" x14ac:dyDescent="0.4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2.75" x14ac:dyDescent="0.4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2.75" x14ac:dyDescent="0.4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2.75" x14ac:dyDescent="0.4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2.75" x14ac:dyDescent="0.4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2.75" x14ac:dyDescent="0.4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2.75" x14ac:dyDescent="0.4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2.75" x14ac:dyDescent="0.4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2.75" x14ac:dyDescent="0.4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2.75" x14ac:dyDescent="0.4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2.75" x14ac:dyDescent="0.4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2.75" x14ac:dyDescent="0.4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2.75" x14ac:dyDescent="0.4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2.75" x14ac:dyDescent="0.4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2.75" x14ac:dyDescent="0.4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8.5" x14ac:dyDescent="0.4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2.75" x14ac:dyDescent="0.4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2.75" x14ac:dyDescent="0.4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2.75" x14ac:dyDescent="0.4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2.75" x14ac:dyDescent="0.4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2.75" x14ac:dyDescent="0.4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2.75" x14ac:dyDescent="0.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2.75" x14ac:dyDescent="0.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2.75" x14ac:dyDescent="0.4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2.75" x14ac:dyDescent="0.4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2.75" x14ac:dyDescent="0.4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2.75" x14ac:dyDescent="0.4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8.5" x14ac:dyDescent="0.4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2.75" x14ac:dyDescent="0.4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28.5" x14ac:dyDescent="0.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2.75" x14ac:dyDescent="0.4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7" x14ac:dyDescent="0.4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2.75" x14ac:dyDescent="0.4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2.75" x14ac:dyDescent="0.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2.75" x14ac:dyDescent="0.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2.75" x14ac:dyDescent="0.4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8.5" x14ac:dyDescent="0.4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2.75" x14ac:dyDescent="0.4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28.5" x14ac:dyDescent="0.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2.75" x14ac:dyDescent="0.4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2.75" x14ac:dyDescent="0.4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2.75" x14ac:dyDescent="0.4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4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2.75" x14ac:dyDescent="0.4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2.75" x14ac:dyDescent="0.4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2.75" x14ac:dyDescent="0.4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8.5" x14ac:dyDescent="0.4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2.75" x14ac:dyDescent="0.4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x14ac:dyDescent="0.4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8.5" x14ac:dyDescent="0.4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2.75" x14ac:dyDescent="0.4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2.75" x14ac:dyDescent="0.4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8.5" x14ac:dyDescent="0.4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2.75" x14ac:dyDescent="0.4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4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8.5" x14ac:dyDescent="0.4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28.5" x14ac:dyDescent="0.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2.75" x14ac:dyDescent="0.4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2.75" x14ac:dyDescent="0.4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2.75" x14ac:dyDescent="0.4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2.75" x14ac:dyDescent="0.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2.75" x14ac:dyDescent="0.4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8.5" x14ac:dyDescent="0.4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2.75" x14ac:dyDescent="0.4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2.75" x14ac:dyDescent="0.4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8.5" x14ac:dyDescent="0.4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2.75" x14ac:dyDescent="0.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2.75" x14ac:dyDescent="0.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2.75" x14ac:dyDescent="0.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4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2.75" x14ac:dyDescent="0.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4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2.75" x14ac:dyDescent="0.4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2.75" x14ac:dyDescent="0.4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2.75" x14ac:dyDescent="0.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2.75" x14ac:dyDescent="0.4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2.75" x14ac:dyDescent="0.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2.75" x14ac:dyDescent="0.4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2.75" x14ac:dyDescent="0.4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2.75" x14ac:dyDescent="0.4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2.75" x14ac:dyDescent="0.4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8.5" x14ac:dyDescent="0.4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4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2.75" x14ac:dyDescent="0.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2.75" x14ac:dyDescent="0.4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2.75" x14ac:dyDescent="0.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2.75" x14ac:dyDescent="0.4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2.75" x14ac:dyDescent="0.4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8.5" x14ac:dyDescent="0.4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7" x14ac:dyDescent="0.4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2.75" x14ac:dyDescent="0.4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2.75" x14ac:dyDescent="0.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2.75" x14ac:dyDescent="0.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2.75" x14ac:dyDescent="0.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7" x14ac:dyDescent="0.4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2.75" x14ac:dyDescent="0.4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8.5" x14ac:dyDescent="0.4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2.75" x14ac:dyDescent="0.4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2.75" x14ac:dyDescent="0.4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2.75" x14ac:dyDescent="0.4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2.75" x14ac:dyDescent="0.4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2.75" x14ac:dyDescent="0.4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2.75" x14ac:dyDescent="0.4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2.75" x14ac:dyDescent="0.4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2.75" x14ac:dyDescent="0.4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2.75" x14ac:dyDescent="0.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2.75" x14ac:dyDescent="0.4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2.75" x14ac:dyDescent="0.4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2.75" x14ac:dyDescent="0.4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2.75" x14ac:dyDescent="0.4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2.75" x14ac:dyDescent="0.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28.5" x14ac:dyDescent="0.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2.75" x14ac:dyDescent="0.4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7" x14ac:dyDescent="0.4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2.75" x14ac:dyDescent="0.4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2.75" x14ac:dyDescent="0.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2.75" x14ac:dyDescent="0.4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2.75" x14ac:dyDescent="0.4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2.75" x14ac:dyDescent="0.4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2.75" x14ac:dyDescent="0.4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2.75" x14ac:dyDescent="0.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2.75" x14ac:dyDescent="0.4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2.75" x14ac:dyDescent="0.4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8.5" x14ac:dyDescent="0.4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2.75" x14ac:dyDescent="0.4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2.75" x14ac:dyDescent="0.4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2.75" x14ac:dyDescent="0.4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2.75" x14ac:dyDescent="0.4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8.5" x14ac:dyDescent="0.4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2.75" x14ac:dyDescent="0.4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2.75" x14ac:dyDescent="0.4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2.75" x14ac:dyDescent="0.4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4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8.5" x14ac:dyDescent="0.4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2.75" x14ac:dyDescent="0.4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2.75" x14ac:dyDescent="0.4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2.75" x14ac:dyDescent="0.4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8.5" x14ac:dyDescent="0.4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8.5" x14ac:dyDescent="0.4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2.75" x14ac:dyDescent="0.4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4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2.75" x14ac:dyDescent="0.4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2.75" x14ac:dyDescent="0.4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8.5" x14ac:dyDescent="0.4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2.75" x14ac:dyDescent="0.4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28.5" x14ac:dyDescent="0.4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2.75" x14ac:dyDescent="0.4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2.75" x14ac:dyDescent="0.4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2.75" x14ac:dyDescent="0.4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4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2.75" x14ac:dyDescent="0.4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2.75" x14ac:dyDescent="0.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8.5" x14ac:dyDescent="0.4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2.75" x14ac:dyDescent="0.4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2.75" x14ac:dyDescent="0.4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2.75" x14ac:dyDescent="0.4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2.75" x14ac:dyDescent="0.4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2.75" x14ac:dyDescent="0.4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2.75" x14ac:dyDescent="0.4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2.75" x14ac:dyDescent="0.4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4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2.75" x14ac:dyDescent="0.4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2.75" x14ac:dyDescent="0.4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2.75" x14ac:dyDescent="0.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2.75" x14ac:dyDescent="0.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2.75" x14ac:dyDescent="0.4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2.75" x14ac:dyDescent="0.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2.75" x14ac:dyDescent="0.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42.75" x14ac:dyDescent="0.4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8.5" x14ac:dyDescent="0.4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2.75" x14ac:dyDescent="0.4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8.5" x14ac:dyDescent="0.4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2.75" x14ac:dyDescent="0.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2.75" x14ac:dyDescent="0.4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2.75" x14ac:dyDescent="0.4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2.75" x14ac:dyDescent="0.4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2.75" x14ac:dyDescent="0.4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8.5" x14ac:dyDescent="0.4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2.75" x14ac:dyDescent="0.4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2.75" x14ac:dyDescent="0.4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28.5" x14ac:dyDescent="0.4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7" x14ac:dyDescent="0.4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2.75" x14ac:dyDescent="0.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2.75" x14ac:dyDescent="0.4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2.75" x14ac:dyDescent="0.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2.75" x14ac:dyDescent="0.4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2.75" x14ac:dyDescent="0.4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2.75" x14ac:dyDescent="0.4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2.75" x14ac:dyDescent="0.4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2.75" x14ac:dyDescent="0.4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2.75" x14ac:dyDescent="0.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2.75" x14ac:dyDescent="0.4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2.75" x14ac:dyDescent="0.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2.75" x14ac:dyDescent="0.4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8.5" x14ac:dyDescent="0.4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2.75" x14ac:dyDescent="0.4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8.5" x14ac:dyDescent="0.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2.75" x14ac:dyDescent="0.4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57" x14ac:dyDescent="0.4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2.75" x14ac:dyDescent="0.4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2.75" x14ac:dyDescent="0.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2.75" x14ac:dyDescent="0.4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2.75" x14ac:dyDescent="0.4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2.75" x14ac:dyDescent="0.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8.5" x14ac:dyDescent="0.4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28.5" x14ac:dyDescent="0.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2.75" x14ac:dyDescent="0.4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2.75" x14ac:dyDescent="0.4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2.75" x14ac:dyDescent="0.4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2.75" x14ac:dyDescent="0.4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2.75" x14ac:dyDescent="0.4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2.75" x14ac:dyDescent="0.4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2.75" x14ac:dyDescent="0.4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2.75" x14ac:dyDescent="0.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2.75" x14ac:dyDescent="0.4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2.75" x14ac:dyDescent="0.4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2.75" x14ac:dyDescent="0.4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2.75" x14ac:dyDescent="0.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2.75" x14ac:dyDescent="0.4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2.75" x14ac:dyDescent="0.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2.75" x14ac:dyDescent="0.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2.75" x14ac:dyDescent="0.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2.75" x14ac:dyDescent="0.4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2.75" x14ac:dyDescent="0.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8.5" x14ac:dyDescent="0.4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2.75" x14ac:dyDescent="0.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2.75" x14ac:dyDescent="0.4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2.75" x14ac:dyDescent="0.4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2.75" x14ac:dyDescent="0.4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2.75" x14ac:dyDescent="0.4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7" x14ac:dyDescent="0.4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2.75" x14ac:dyDescent="0.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2.75" x14ac:dyDescent="0.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2.75" x14ac:dyDescent="0.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2.75" x14ac:dyDescent="0.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8.5" x14ac:dyDescent="0.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2.75" x14ac:dyDescent="0.4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2.75" x14ac:dyDescent="0.4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2.75" x14ac:dyDescent="0.4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2.75" x14ac:dyDescent="0.4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2.75" x14ac:dyDescent="0.4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2.75" x14ac:dyDescent="0.4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2.75" x14ac:dyDescent="0.4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2.75" x14ac:dyDescent="0.4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2.75" x14ac:dyDescent="0.4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4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8.5" x14ac:dyDescent="0.4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2.75" x14ac:dyDescent="0.4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2.75" x14ac:dyDescent="0.4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2.75" x14ac:dyDescent="0.4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2.75" x14ac:dyDescent="0.4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2.75" x14ac:dyDescent="0.4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8.5" x14ac:dyDescent="0.4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2.75" x14ac:dyDescent="0.4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7" x14ac:dyDescent="0.4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8.5" x14ac:dyDescent="0.4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2.75" x14ac:dyDescent="0.4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2.75" x14ac:dyDescent="0.4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8.5" x14ac:dyDescent="0.4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2.75" x14ac:dyDescent="0.4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2.75" x14ac:dyDescent="0.4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2.75" x14ac:dyDescent="0.4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8.5" x14ac:dyDescent="0.4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2.75" x14ac:dyDescent="0.4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8.5" x14ac:dyDescent="0.4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2.75" x14ac:dyDescent="0.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4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2.75" x14ac:dyDescent="0.4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8.5" x14ac:dyDescent="0.4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8.5" x14ac:dyDescent="0.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8.5" x14ac:dyDescent="0.4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2.75" x14ac:dyDescent="0.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2.75" x14ac:dyDescent="0.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2.75" x14ac:dyDescent="0.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7" x14ac:dyDescent="0.4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2.75" x14ac:dyDescent="0.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2.75" x14ac:dyDescent="0.4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2.75" x14ac:dyDescent="0.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2.75" x14ac:dyDescent="0.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8.5" x14ac:dyDescent="0.4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2.75" x14ac:dyDescent="0.4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2.75" x14ac:dyDescent="0.4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2.75" x14ac:dyDescent="0.4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2.75" x14ac:dyDescent="0.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8.5" x14ac:dyDescent="0.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2.75" x14ac:dyDescent="0.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8.5" x14ac:dyDescent="0.4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4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28.5" x14ac:dyDescent="0.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2.75" x14ac:dyDescent="0.4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2.75" x14ac:dyDescent="0.4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2.75" x14ac:dyDescent="0.4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2.75" x14ac:dyDescent="0.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8.5" x14ac:dyDescent="0.4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28.5" x14ac:dyDescent="0.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2.75" x14ac:dyDescent="0.4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8.5" x14ac:dyDescent="0.4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2.75" x14ac:dyDescent="0.4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2.75" x14ac:dyDescent="0.4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2.75" x14ac:dyDescent="0.4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28.5" x14ac:dyDescent="0.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42.75" x14ac:dyDescent="0.4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2.75" x14ac:dyDescent="0.4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2.75" x14ac:dyDescent="0.4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8.5" x14ac:dyDescent="0.4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8.5" x14ac:dyDescent="0.4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2.75" x14ac:dyDescent="0.4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2.75" x14ac:dyDescent="0.4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2.75" x14ac:dyDescent="0.4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2.75" x14ac:dyDescent="0.4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28.5" x14ac:dyDescent="0.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2.75" x14ac:dyDescent="0.4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2.75" x14ac:dyDescent="0.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2.75" x14ac:dyDescent="0.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8.5" x14ac:dyDescent="0.4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2.75" x14ac:dyDescent="0.4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2.75" x14ac:dyDescent="0.4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8.5" x14ac:dyDescent="0.4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2.75" x14ac:dyDescent="0.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8.5" x14ac:dyDescent="0.4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2.75" x14ac:dyDescent="0.4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2.75" x14ac:dyDescent="0.4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2.75" x14ac:dyDescent="0.4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2.75" x14ac:dyDescent="0.4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2.75" x14ac:dyDescent="0.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2.75" x14ac:dyDescent="0.4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28.5" x14ac:dyDescent="0.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2.75" x14ac:dyDescent="0.4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2.75" x14ac:dyDescent="0.4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2.75" x14ac:dyDescent="0.4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2.75" x14ac:dyDescent="0.4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8.5" x14ac:dyDescent="0.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7" x14ac:dyDescent="0.4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2.75" x14ac:dyDescent="0.4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2.75" x14ac:dyDescent="0.4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2.75" x14ac:dyDescent="0.4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2.75" x14ac:dyDescent="0.4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57" x14ac:dyDescent="0.4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2.75" x14ac:dyDescent="0.4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28.5" x14ac:dyDescent="0.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2.75" x14ac:dyDescent="0.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2.75" x14ac:dyDescent="0.4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2.75" x14ac:dyDescent="0.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2.75" x14ac:dyDescent="0.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2.75" x14ac:dyDescent="0.4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2.75" x14ac:dyDescent="0.4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7" x14ac:dyDescent="0.4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8.5" x14ac:dyDescent="0.4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28.5" x14ac:dyDescent="0.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2.75" x14ac:dyDescent="0.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2.75" x14ac:dyDescent="0.4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8.5" x14ac:dyDescent="0.4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8.5" x14ac:dyDescent="0.4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2.75" x14ac:dyDescent="0.4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2.75" x14ac:dyDescent="0.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7" x14ac:dyDescent="0.4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8.5" x14ac:dyDescent="0.4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2.75" x14ac:dyDescent="0.4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28.5" x14ac:dyDescent="0.4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2.75" x14ac:dyDescent="0.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8.5" x14ac:dyDescent="0.4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2.75" x14ac:dyDescent="0.4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2.75" x14ac:dyDescent="0.4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2.75" x14ac:dyDescent="0.4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7" x14ac:dyDescent="0.4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x14ac:dyDescent="0.4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2.75" x14ac:dyDescent="0.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2.75" x14ac:dyDescent="0.4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2.75" x14ac:dyDescent="0.4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2.75" x14ac:dyDescent="0.4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2.75" x14ac:dyDescent="0.4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7" x14ac:dyDescent="0.4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2.75" x14ac:dyDescent="0.4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2.75" x14ac:dyDescent="0.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1.25" x14ac:dyDescent="0.4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2.75" x14ac:dyDescent="0.4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2.75" x14ac:dyDescent="0.4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2.75" x14ac:dyDescent="0.4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x14ac:dyDescent="0.4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2.75" x14ac:dyDescent="0.4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28.5" x14ac:dyDescent="0.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2.75" x14ac:dyDescent="0.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2.75" x14ac:dyDescent="0.4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2.75" x14ac:dyDescent="0.4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2.75" x14ac:dyDescent="0.4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2.75" x14ac:dyDescent="0.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8.5" x14ac:dyDescent="0.4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2.75" x14ac:dyDescent="0.4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2.75" x14ac:dyDescent="0.4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7" x14ac:dyDescent="0.4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2.75" x14ac:dyDescent="0.4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2.75" x14ac:dyDescent="0.4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2.75" x14ac:dyDescent="0.4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2.75" x14ac:dyDescent="0.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4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2.75" x14ac:dyDescent="0.4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2.75" x14ac:dyDescent="0.4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2.75" x14ac:dyDescent="0.4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2.75" x14ac:dyDescent="0.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2.75" x14ac:dyDescent="0.4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2.75" x14ac:dyDescent="0.4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2.75" x14ac:dyDescent="0.4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8.5" x14ac:dyDescent="0.4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2.75" x14ac:dyDescent="0.4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2.75" x14ac:dyDescent="0.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2.75" x14ac:dyDescent="0.4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2.75" x14ac:dyDescent="0.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8.5" x14ac:dyDescent="0.4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2.75" x14ac:dyDescent="0.4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2.75" x14ac:dyDescent="0.4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2.75" x14ac:dyDescent="0.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2.75" x14ac:dyDescent="0.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8.5" x14ac:dyDescent="0.4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2.75" x14ac:dyDescent="0.4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8.5" x14ac:dyDescent="0.4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2.75" x14ac:dyDescent="0.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2.75" x14ac:dyDescent="0.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8.5" x14ac:dyDescent="0.4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2.75" x14ac:dyDescent="0.4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2.75" x14ac:dyDescent="0.4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2.75" x14ac:dyDescent="0.4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2.75" x14ac:dyDescent="0.4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57" x14ac:dyDescent="0.4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2.75" x14ac:dyDescent="0.4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8.5" x14ac:dyDescent="0.4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8.5" x14ac:dyDescent="0.4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2.75" x14ac:dyDescent="0.4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8.5" x14ac:dyDescent="0.4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8.5" x14ac:dyDescent="0.4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2.75" x14ac:dyDescent="0.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2.75" x14ac:dyDescent="0.4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2.75" x14ac:dyDescent="0.4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2.75" x14ac:dyDescent="0.4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28.5" x14ac:dyDescent="0.4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42.75" x14ac:dyDescent="0.4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8.5" x14ac:dyDescent="0.4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2.75" x14ac:dyDescent="0.4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8.5" x14ac:dyDescent="0.4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x14ac:dyDescent="0.4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2.75" x14ac:dyDescent="0.4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2.75" x14ac:dyDescent="0.4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2.75" x14ac:dyDescent="0.4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8.5" x14ac:dyDescent="0.4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8.5" x14ac:dyDescent="0.4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2.75" x14ac:dyDescent="0.4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2.75" x14ac:dyDescent="0.4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2.75" x14ac:dyDescent="0.4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2.75" x14ac:dyDescent="0.4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2.75" x14ac:dyDescent="0.4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2.75" x14ac:dyDescent="0.4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2.75" x14ac:dyDescent="0.4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2.75" x14ac:dyDescent="0.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2.75" x14ac:dyDescent="0.4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2.75" x14ac:dyDescent="0.4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2.75" x14ac:dyDescent="0.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2.75" x14ac:dyDescent="0.4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2.75" x14ac:dyDescent="0.4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2.75" x14ac:dyDescent="0.4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2.75" x14ac:dyDescent="0.4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2.75" x14ac:dyDescent="0.4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2.75" x14ac:dyDescent="0.4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2.75" x14ac:dyDescent="0.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2.75" x14ac:dyDescent="0.4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2.75" x14ac:dyDescent="0.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2.75" x14ac:dyDescent="0.4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2.75" x14ac:dyDescent="0.4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2.75" x14ac:dyDescent="0.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8.5" x14ac:dyDescent="0.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8.5" x14ac:dyDescent="0.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2.75" x14ac:dyDescent="0.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2.75" x14ac:dyDescent="0.4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2.75" x14ac:dyDescent="0.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2.75" x14ac:dyDescent="0.4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2.75" x14ac:dyDescent="0.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2.75" x14ac:dyDescent="0.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8.5" x14ac:dyDescent="0.4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2.75" x14ac:dyDescent="0.4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2.75" x14ac:dyDescent="0.4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28.5" x14ac:dyDescent="0.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2.75" x14ac:dyDescent="0.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2.75" x14ac:dyDescent="0.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2.75" x14ac:dyDescent="0.4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2.75" x14ac:dyDescent="0.4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8.5" x14ac:dyDescent="0.4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2.75" x14ac:dyDescent="0.4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2.75" x14ac:dyDescent="0.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2.75" x14ac:dyDescent="0.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2.75" x14ac:dyDescent="0.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2.75" x14ac:dyDescent="0.4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2.75" x14ac:dyDescent="0.4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2.75" x14ac:dyDescent="0.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2.75" x14ac:dyDescent="0.4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2.75" x14ac:dyDescent="0.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8.5" x14ac:dyDescent="0.4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8.5" x14ac:dyDescent="0.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2.75" x14ac:dyDescent="0.4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2.75" x14ac:dyDescent="0.4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2.75" x14ac:dyDescent="0.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8.5" x14ac:dyDescent="0.4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2.75" x14ac:dyDescent="0.4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4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2.75" x14ac:dyDescent="0.4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8.5" x14ac:dyDescent="0.4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2.75" x14ac:dyDescent="0.4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2.75" x14ac:dyDescent="0.4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2.75" x14ac:dyDescent="0.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2.75" x14ac:dyDescent="0.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2.75" x14ac:dyDescent="0.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2.75" x14ac:dyDescent="0.4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2.75" x14ac:dyDescent="0.4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8.5" x14ac:dyDescent="0.4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7" x14ac:dyDescent="0.4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x14ac:dyDescent="0.4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2.75" x14ac:dyDescent="0.4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2.75" x14ac:dyDescent="0.4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2.75" x14ac:dyDescent="0.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2.75" x14ac:dyDescent="0.4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8.5" x14ac:dyDescent="0.4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2.75" x14ac:dyDescent="0.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2.75" x14ac:dyDescent="0.4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2.75" x14ac:dyDescent="0.4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5.5" x14ac:dyDescent="0.4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2.75" x14ac:dyDescent="0.4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2.75" x14ac:dyDescent="0.4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2.75" x14ac:dyDescent="0.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8.5" x14ac:dyDescent="0.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2.75" x14ac:dyDescent="0.4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2.75" x14ac:dyDescent="0.4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2.75" x14ac:dyDescent="0.4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2.75" x14ac:dyDescent="0.4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2.75" x14ac:dyDescent="0.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2.75" x14ac:dyDescent="0.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42.75" x14ac:dyDescent="0.4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2.75" x14ac:dyDescent="0.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2.75" x14ac:dyDescent="0.4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8.5" x14ac:dyDescent="0.4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2.75" x14ac:dyDescent="0.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2.75" x14ac:dyDescent="0.4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2.75" x14ac:dyDescent="0.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2.75" x14ac:dyDescent="0.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2.75" x14ac:dyDescent="0.4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2.75" x14ac:dyDescent="0.4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2.75" x14ac:dyDescent="0.4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2.75" x14ac:dyDescent="0.4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2.75" x14ac:dyDescent="0.4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2.75" x14ac:dyDescent="0.4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2.75" x14ac:dyDescent="0.4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2.75" x14ac:dyDescent="0.4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2.75" x14ac:dyDescent="0.4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2.75" x14ac:dyDescent="0.4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7" x14ac:dyDescent="0.4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28.5" x14ac:dyDescent="0.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2.75" x14ac:dyDescent="0.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28.5" x14ac:dyDescent="0.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2.75" x14ac:dyDescent="0.4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2.75" x14ac:dyDescent="0.4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8.5" x14ac:dyDescent="0.4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2.75" x14ac:dyDescent="0.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2.75" x14ac:dyDescent="0.4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2.75" x14ac:dyDescent="0.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2.75" x14ac:dyDescent="0.4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2.75" x14ac:dyDescent="0.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2.75" x14ac:dyDescent="0.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2.75" x14ac:dyDescent="0.4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2.75" x14ac:dyDescent="0.4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2.75" x14ac:dyDescent="0.4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2.75" x14ac:dyDescent="0.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7" x14ac:dyDescent="0.4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2.75" x14ac:dyDescent="0.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2.75" x14ac:dyDescent="0.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8.5" x14ac:dyDescent="0.4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57" x14ac:dyDescent="0.4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2.75" x14ac:dyDescent="0.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2.75" x14ac:dyDescent="0.4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2.75" x14ac:dyDescent="0.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2.75" x14ac:dyDescent="0.4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2.75" x14ac:dyDescent="0.4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2.75" x14ac:dyDescent="0.4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2.75" x14ac:dyDescent="0.4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2.75" x14ac:dyDescent="0.4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2.75" x14ac:dyDescent="0.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42.75" x14ac:dyDescent="0.4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2.75" x14ac:dyDescent="0.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2.75" x14ac:dyDescent="0.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2.75" x14ac:dyDescent="0.4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2.75" x14ac:dyDescent="0.4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2.75" x14ac:dyDescent="0.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2.75" x14ac:dyDescent="0.4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2.75" x14ac:dyDescent="0.4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8.5" x14ac:dyDescent="0.4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2.75" x14ac:dyDescent="0.4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2.75" x14ac:dyDescent="0.4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8.5" x14ac:dyDescent="0.4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8.5" x14ac:dyDescent="0.4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2.75" x14ac:dyDescent="0.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2.75" x14ac:dyDescent="0.4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2.75" x14ac:dyDescent="0.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8.5" x14ac:dyDescent="0.4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2.75" x14ac:dyDescent="0.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2.75" x14ac:dyDescent="0.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7" x14ac:dyDescent="0.4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28.5" x14ac:dyDescent="0.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7" x14ac:dyDescent="0.4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4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8.5" x14ac:dyDescent="0.4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2.75" x14ac:dyDescent="0.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8.5" x14ac:dyDescent="0.4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2.75" x14ac:dyDescent="0.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2.75" x14ac:dyDescent="0.4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2.75" x14ac:dyDescent="0.4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2.75" x14ac:dyDescent="0.4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2.75" x14ac:dyDescent="0.4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2.75" x14ac:dyDescent="0.4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2.75" x14ac:dyDescent="0.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2.75" x14ac:dyDescent="0.4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2.75" x14ac:dyDescent="0.4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2.75" x14ac:dyDescent="0.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2.75" x14ac:dyDescent="0.4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2.75" x14ac:dyDescent="0.4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2.75" x14ac:dyDescent="0.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2.75" x14ac:dyDescent="0.4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2.75" x14ac:dyDescent="0.4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2.75" x14ac:dyDescent="0.4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7" x14ac:dyDescent="0.4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8.5" x14ac:dyDescent="0.4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2.75" x14ac:dyDescent="0.4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2.75" x14ac:dyDescent="0.4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2.75" x14ac:dyDescent="0.4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2.75" x14ac:dyDescent="0.4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2.75" x14ac:dyDescent="0.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8.5" x14ac:dyDescent="0.4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2.75" x14ac:dyDescent="0.4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2.75" x14ac:dyDescent="0.4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8.5" x14ac:dyDescent="0.4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2.75" x14ac:dyDescent="0.4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2.75" x14ac:dyDescent="0.4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2.75" x14ac:dyDescent="0.4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2.75" x14ac:dyDescent="0.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2.75" x14ac:dyDescent="0.4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2.75" x14ac:dyDescent="0.4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2.75" x14ac:dyDescent="0.4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2.75" x14ac:dyDescent="0.4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2.75" x14ac:dyDescent="0.4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2.75" x14ac:dyDescent="0.4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8.5" x14ac:dyDescent="0.4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2.75" x14ac:dyDescent="0.4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2.75" x14ac:dyDescent="0.4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2.75" x14ac:dyDescent="0.4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2.75" x14ac:dyDescent="0.4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2.75" x14ac:dyDescent="0.4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2.75" x14ac:dyDescent="0.4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8.5" x14ac:dyDescent="0.4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8.5" x14ac:dyDescent="0.4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2.75" x14ac:dyDescent="0.4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2.75" x14ac:dyDescent="0.4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2.75" x14ac:dyDescent="0.4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8.5" x14ac:dyDescent="0.4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2.75" x14ac:dyDescent="0.4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2.75" x14ac:dyDescent="0.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2.75" x14ac:dyDescent="0.4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7" x14ac:dyDescent="0.4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2.75" x14ac:dyDescent="0.4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2.75" x14ac:dyDescent="0.4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8.5" x14ac:dyDescent="0.4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4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2.75" x14ac:dyDescent="0.4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2.75" x14ac:dyDescent="0.4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8.5" x14ac:dyDescent="0.4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8.5" x14ac:dyDescent="0.4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2.75" x14ac:dyDescent="0.4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57" x14ac:dyDescent="0.4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2.75" x14ac:dyDescent="0.4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2.75" x14ac:dyDescent="0.4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2.75" x14ac:dyDescent="0.4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2.75" x14ac:dyDescent="0.4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2.75" x14ac:dyDescent="0.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2.75" x14ac:dyDescent="0.4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28.5" x14ac:dyDescent="0.4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2.75" x14ac:dyDescent="0.4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7" x14ac:dyDescent="0.4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2.75" x14ac:dyDescent="0.4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2.75" x14ac:dyDescent="0.4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7" x14ac:dyDescent="0.4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57" x14ac:dyDescent="0.4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2.75" x14ac:dyDescent="0.4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2.75" x14ac:dyDescent="0.4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8.5" x14ac:dyDescent="0.4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2.75" x14ac:dyDescent="0.4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2.75" x14ac:dyDescent="0.4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2.75" x14ac:dyDescent="0.4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2.75" x14ac:dyDescent="0.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2.75" x14ac:dyDescent="0.4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8.5" x14ac:dyDescent="0.4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2.75" x14ac:dyDescent="0.4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2.75" x14ac:dyDescent="0.4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2.75" x14ac:dyDescent="0.4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2.75" x14ac:dyDescent="0.4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2.75" x14ac:dyDescent="0.4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2.75" x14ac:dyDescent="0.4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2.75" x14ac:dyDescent="0.4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2.75" x14ac:dyDescent="0.4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2.75" x14ac:dyDescent="0.4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8.5" x14ac:dyDescent="0.4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2.75" x14ac:dyDescent="0.4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8.5" x14ac:dyDescent="0.4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2.75" x14ac:dyDescent="0.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2.75" x14ac:dyDescent="0.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28.5" x14ac:dyDescent="0.4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2.75" x14ac:dyDescent="0.4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2.75" x14ac:dyDescent="0.4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2.75" x14ac:dyDescent="0.4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2.75" x14ac:dyDescent="0.4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2.75" x14ac:dyDescent="0.4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2.75" x14ac:dyDescent="0.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2.75" x14ac:dyDescent="0.4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28.5" x14ac:dyDescent="0.4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8.5" x14ac:dyDescent="0.4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2.75" x14ac:dyDescent="0.4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2.75" x14ac:dyDescent="0.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2.75" x14ac:dyDescent="0.4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2.75" x14ac:dyDescent="0.4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2.75" x14ac:dyDescent="0.4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2.75" x14ac:dyDescent="0.4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2.75" x14ac:dyDescent="0.4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2.75" x14ac:dyDescent="0.4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4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2.75" x14ac:dyDescent="0.4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2.75" x14ac:dyDescent="0.4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2.75" x14ac:dyDescent="0.4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2.75" x14ac:dyDescent="0.4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2.75" x14ac:dyDescent="0.4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2.75" x14ac:dyDescent="0.4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2.75" x14ac:dyDescent="0.4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2.75" x14ac:dyDescent="0.4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8.5" x14ac:dyDescent="0.4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2.75" x14ac:dyDescent="0.4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2.75" x14ac:dyDescent="0.4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2.75" x14ac:dyDescent="0.4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2.75" x14ac:dyDescent="0.4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8.5" x14ac:dyDescent="0.4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2.75" x14ac:dyDescent="0.4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2.75" x14ac:dyDescent="0.4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2.75" x14ac:dyDescent="0.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2.75" x14ac:dyDescent="0.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2.75" x14ac:dyDescent="0.4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2.75" x14ac:dyDescent="0.4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2.75" x14ac:dyDescent="0.4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2.75" x14ac:dyDescent="0.4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2.75" x14ac:dyDescent="0.4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2.75" x14ac:dyDescent="0.4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8.5" x14ac:dyDescent="0.4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2.75" x14ac:dyDescent="0.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8.5" x14ac:dyDescent="0.4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2.75" x14ac:dyDescent="0.4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2.75" x14ac:dyDescent="0.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2.75" x14ac:dyDescent="0.4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2.75" x14ac:dyDescent="0.4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2.75" x14ac:dyDescent="0.4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2.75" x14ac:dyDescent="0.4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2.75" x14ac:dyDescent="0.4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2.75" x14ac:dyDescent="0.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2.75" x14ac:dyDescent="0.4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2.75" x14ac:dyDescent="0.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2.75" x14ac:dyDescent="0.4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2.75" x14ac:dyDescent="0.4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8.5" x14ac:dyDescent="0.4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2.75" x14ac:dyDescent="0.4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2.75" x14ac:dyDescent="0.4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2.75" x14ac:dyDescent="0.4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2.75" x14ac:dyDescent="0.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2.75" x14ac:dyDescent="0.4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2.75" x14ac:dyDescent="0.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2.75" x14ac:dyDescent="0.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2.75" x14ac:dyDescent="0.4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2.75" x14ac:dyDescent="0.4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4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2.75" x14ac:dyDescent="0.4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2.75" x14ac:dyDescent="0.4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2.75" x14ac:dyDescent="0.4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8.5" x14ac:dyDescent="0.4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2.75" x14ac:dyDescent="0.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28.5" x14ac:dyDescent="0.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2.75" x14ac:dyDescent="0.4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2.75" x14ac:dyDescent="0.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2.75" x14ac:dyDescent="0.4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28.5" x14ac:dyDescent="0.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8.5" x14ac:dyDescent="0.4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2.75" x14ac:dyDescent="0.4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2.75" x14ac:dyDescent="0.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8.5" x14ac:dyDescent="0.4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2.75" x14ac:dyDescent="0.4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2.75" x14ac:dyDescent="0.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2.75" x14ac:dyDescent="0.4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2.75" x14ac:dyDescent="0.4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8.5" x14ac:dyDescent="0.4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2.75" x14ac:dyDescent="0.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2.75" x14ac:dyDescent="0.4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28.5" x14ac:dyDescent="0.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2.75" x14ac:dyDescent="0.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7" x14ac:dyDescent="0.4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2.75" x14ac:dyDescent="0.4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2.75" x14ac:dyDescent="0.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2.75" x14ac:dyDescent="0.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8.5" x14ac:dyDescent="0.4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2.75" x14ac:dyDescent="0.4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2.75" x14ac:dyDescent="0.4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8.5" x14ac:dyDescent="0.4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2.75" x14ac:dyDescent="0.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2.75" x14ac:dyDescent="0.4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2.75" x14ac:dyDescent="0.4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2.75" x14ac:dyDescent="0.4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2.75" x14ac:dyDescent="0.4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2.75" x14ac:dyDescent="0.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2.75" x14ac:dyDescent="0.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8.5" x14ac:dyDescent="0.4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2.75" x14ac:dyDescent="0.4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2.75" x14ac:dyDescent="0.4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2.75" x14ac:dyDescent="0.4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2.75" x14ac:dyDescent="0.4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2.75" x14ac:dyDescent="0.4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28.5" x14ac:dyDescent="0.4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2.75" x14ac:dyDescent="0.4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2.75" x14ac:dyDescent="0.4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4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2.75" x14ac:dyDescent="0.4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2.75" x14ac:dyDescent="0.4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4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2.75" x14ac:dyDescent="0.4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2.75" x14ac:dyDescent="0.4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2.75" x14ac:dyDescent="0.4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8.5" x14ac:dyDescent="0.4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2.75" x14ac:dyDescent="0.4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2.75" x14ac:dyDescent="0.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8.5" x14ac:dyDescent="0.4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2.75" x14ac:dyDescent="0.4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7" x14ac:dyDescent="0.4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2.75" x14ac:dyDescent="0.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8.5" x14ac:dyDescent="0.4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2.75" x14ac:dyDescent="0.4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2.75" x14ac:dyDescent="0.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8.5" x14ac:dyDescent="0.4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2.75" x14ac:dyDescent="0.4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7" x14ac:dyDescent="0.4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8.5" x14ac:dyDescent="0.4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28.5" x14ac:dyDescent="0.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2.75" x14ac:dyDescent="0.4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2.75" x14ac:dyDescent="0.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2.75" x14ac:dyDescent="0.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2.75" x14ac:dyDescent="0.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2.75" x14ac:dyDescent="0.4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2.75" x14ac:dyDescent="0.4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2.75" x14ac:dyDescent="0.4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2.75" x14ac:dyDescent="0.4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57" x14ac:dyDescent="0.4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2.75" x14ac:dyDescent="0.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2.75" x14ac:dyDescent="0.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8.5" x14ac:dyDescent="0.4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2.75" x14ac:dyDescent="0.4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2.75" x14ac:dyDescent="0.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2.75" x14ac:dyDescent="0.4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2.75" x14ac:dyDescent="0.4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2.75" x14ac:dyDescent="0.4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2.75" x14ac:dyDescent="0.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2.75" x14ac:dyDescent="0.4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2.75" x14ac:dyDescent="0.4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2.75" x14ac:dyDescent="0.4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2.75" x14ac:dyDescent="0.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2.75" x14ac:dyDescent="0.4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2.75" x14ac:dyDescent="0.4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2.75" x14ac:dyDescent="0.4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2.75" x14ac:dyDescent="0.4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8.5" x14ac:dyDescent="0.4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8.5" x14ac:dyDescent="0.4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2.75" x14ac:dyDescent="0.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2.75" x14ac:dyDescent="0.4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8.5" x14ac:dyDescent="0.4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2.75" x14ac:dyDescent="0.4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2.75" x14ac:dyDescent="0.4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8.5" x14ac:dyDescent="0.4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2.75" x14ac:dyDescent="0.4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2.75" x14ac:dyDescent="0.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2.75" x14ac:dyDescent="0.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2.75" x14ac:dyDescent="0.4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2.75" x14ac:dyDescent="0.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2.75" x14ac:dyDescent="0.4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8.5" x14ac:dyDescent="0.4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2.75" x14ac:dyDescent="0.4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2.75" x14ac:dyDescent="0.4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2.75" x14ac:dyDescent="0.4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57" x14ac:dyDescent="0.4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2.75" x14ac:dyDescent="0.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8.5" x14ac:dyDescent="0.4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2.75" x14ac:dyDescent="0.4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2.75" x14ac:dyDescent="0.4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2.75" x14ac:dyDescent="0.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2.75" x14ac:dyDescent="0.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2.75" x14ac:dyDescent="0.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2.75" x14ac:dyDescent="0.4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2.75" x14ac:dyDescent="0.4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42.75" x14ac:dyDescent="0.4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2.75" x14ac:dyDescent="0.4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2.75" x14ac:dyDescent="0.4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2.75" x14ac:dyDescent="0.4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2.75" x14ac:dyDescent="0.4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2.75" x14ac:dyDescent="0.4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2.75" x14ac:dyDescent="0.4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2.75" x14ac:dyDescent="0.4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2.75" x14ac:dyDescent="0.4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2.75" x14ac:dyDescent="0.4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2.75" x14ac:dyDescent="0.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2.75" x14ac:dyDescent="0.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8.5" x14ac:dyDescent="0.4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2.75" x14ac:dyDescent="0.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2.75" x14ac:dyDescent="0.4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8.5" x14ac:dyDescent="0.4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8.5" x14ac:dyDescent="0.4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2.75" x14ac:dyDescent="0.4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2.75" x14ac:dyDescent="0.4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5" x14ac:dyDescent="0.4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2.75" x14ac:dyDescent="0.4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2.75" x14ac:dyDescent="0.4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2.75" x14ac:dyDescent="0.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2.75" x14ac:dyDescent="0.4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8.5" x14ac:dyDescent="0.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2.75" x14ac:dyDescent="0.4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2.75" x14ac:dyDescent="0.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2.75" x14ac:dyDescent="0.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2.75" x14ac:dyDescent="0.4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2.75" x14ac:dyDescent="0.4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2.75" x14ac:dyDescent="0.4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28.5" x14ac:dyDescent="0.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8.5" x14ac:dyDescent="0.4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2.75" x14ac:dyDescent="0.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2.75" x14ac:dyDescent="0.4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8.5" x14ac:dyDescent="0.4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2.75" x14ac:dyDescent="0.4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2.75" x14ac:dyDescent="0.4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2.75" x14ac:dyDescent="0.4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28.5" x14ac:dyDescent="0.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2.75" x14ac:dyDescent="0.4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2.75" x14ac:dyDescent="0.4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2.75" x14ac:dyDescent="0.4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2.75" x14ac:dyDescent="0.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2.75" x14ac:dyDescent="0.4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2.75" x14ac:dyDescent="0.4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2.75" x14ac:dyDescent="0.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2.75" x14ac:dyDescent="0.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2.75" x14ac:dyDescent="0.4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2.75" x14ac:dyDescent="0.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2.75" x14ac:dyDescent="0.4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7" x14ac:dyDescent="0.4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2.75" x14ac:dyDescent="0.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2.75" x14ac:dyDescent="0.4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2.75" x14ac:dyDescent="0.4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8.5" x14ac:dyDescent="0.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2.75" x14ac:dyDescent="0.4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7" x14ac:dyDescent="0.4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2.75" x14ac:dyDescent="0.4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8.5" x14ac:dyDescent="0.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2.75" x14ac:dyDescent="0.4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8.5" x14ac:dyDescent="0.4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2.75" x14ac:dyDescent="0.4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2.75" x14ac:dyDescent="0.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2.75" x14ac:dyDescent="0.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2.75" x14ac:dyDescent="0.4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2.75" x14ac:dyDescent="0.4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2.75" x14ac:dyDescent="0.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2.75" x14ac:dyDescent="0.4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2.75" x14ac:dyDescent="0.4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8.5" x14ac:dyDescent="0.4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2.75" x14ac:dyDescent="0.4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42.75" x14ac:dyDescent="0.4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2.75" x14ac:dyDescent="0.4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8.5" x14ac:dyDescent="0.4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2.75" x14ac:dyDescent="0.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2.75" x14ac:dyDescent="0.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2.75" x14ac:dyDescent="0.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8.5" x14ac:dyDescent="0.4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2.75" x14ac:dyDescent="0.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2.75" x14ac:dyDescent="0.4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2.75" x14ac:dyDescent="0.4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2.75" x14ac:dyDescent="0.4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2.75" x14ac:dyDescent="0.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2.75" x14ac:dyDescent="0.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2.75" x14ac:dyDescent="0.4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2.75" x14ac:dyDescent="0.4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2.75" x14ac:dyDescent="0.4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2.75" x14ac:dyDescent="0.4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2.75" x14ac:dyDescent="0.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8.5" x14ac:dyDescent="0.4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2.75" x14ac:dyDescent="0.4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2.75" x14ac:dyDescent="0.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7" x14ac:dyDescent="0.4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2.75" x14ac:dyDescent="0.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7" x14ac:dyDescent="0.4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2.75" x14ac:dyDescent="0.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2.75" x14ac:dyDescent="0.4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2.75" x14ac:dyDescent="0.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2.75" x14ac:dyDescent="0.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2.75" x14ac:dyDescent="0.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28.5" x14ac:dyDescent="0.4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2.75" x14ac:dyDescent="0.4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2.75" x14ac:dyDescent="0.4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8.5" x14ac:dyDescent="0.4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7" x14ac:dyDescent="0.4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2.75" x14ac:dyDescent="0.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2.75" x14ac:dyDescent="0.4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2.75" x14ac:dyDescent="0.4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2.75" x14ac:dyDescent="0.4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2.75" x14ac:dyDescent="0.4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2.75" x14ac:dyDescent="0.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2.75" x14ac:dyDescent="0.4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2.75" x14ac:dyDescent="0.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8.5" x14ac:dyDescent="0.4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2.75" x14ac:dyDescent="0.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2.75" x14ac:dyDescent="0.4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2.75" x14ac:dyDescent="0.4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2.75" x14ac:dyDescent="0.4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2.75" x14ac:dyDescent="0.4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2.75" x14ac:dyDescent="0.4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2.75" x14ac:dyDescent="0.4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2.75" x14ac:dyDescent="0.4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2.75" x14ac:dyDescent="0.4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2.75" x14ac:dyDescent="0.4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2.75" x14ac:dyDescent="0.4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2.75" x14ac:dyDescent="0.4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2.75" x14ac:dyDescent="0.4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8.5" x14ac:dyDescent="0.4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2.75" x14ac:dyDescent="0.4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2.75" x14ac:dyDescent="0.4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2.75" x14ac:dyDescent="0.4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2.75" x14ac:dyDescent="0.4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8.5" x14ac:dyDescent="0.4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28.5" x14ac:dyDescent="0.4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2.75" x14ac:dyDescent="0.4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2.75" x14ac:dyDescent="0.4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2.75" x14ac:dyDescent="0.4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2.75" x14ac:dyDescent="0.4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2.75" x14ac:dyDescent="0.4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2.75" x14ac:dyDescent="0.4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8.5" x14ac:dyDescent="0.4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2.75" x14ac:dyDescent="0.4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2.75" x14ac:dyDescent="0.4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2.75" x14ac:dyDescent="0.4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2.75" x14ac:dyDescent="0.4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2.75" x14ac:dyDescent="0.4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2.75" x14ac:dyDescent="0.4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2.75" x14ac:dyDescent="0.4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2.75" x14ac:dyDescent="0.4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8.5" x14ac:dyDescent="0.4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2.75" x14ac:dyDescent="0.4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2.75" x14ac:dyDescent="0.4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2.75" x14ac:dyDescent="0.4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2.75" x14ac:dyDescent="0.4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28.5" x14ac:dyDescent="0.4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8.5" x14ac:dyDescent="0.4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2.75" x14ac:dyDescent="0.4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2.75" x14ac:dyDescent="0.4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7" x14ac:dyDescent="0.4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2.75" x14ac:dyDescent="0.4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2.75" x14ac:dyDescent="0.4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2.75" x14ac:dyDescent="0.4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2.75" x14ac:dyDescent="0.4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2.75" x14ac:dyDescent="0.4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2.75" x14ac:dyDescent="0.4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7" x14ac:dyDescent="0.4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2.75" x14ac:dyDescent="0.4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8.5" x14ac:dyDescent="0.4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2.75" x14ac:dyDescent="0.4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2.75" x14ac:dyDescent="0.4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2.75" x14ac:dyDescent="0.4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2.75" x14ac:dyDescent="0.4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2.75" x14ac:dyDescent="0.4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2.75" x14ac:dyDescent="0.4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2.75" x14ac:dyDescent="0.4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2.75" x14ac:dyDescent="0.4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2.75" x14ac:dyDescent="0.4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2.75" x14ac:dyDescent="0.4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x14ac:dyDescent="0.4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2.75" x14ac:dyDescent="0.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2.75" x14ac:dyDescent="0.4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2.75" x14ac:dyDescent="0.4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2.75" x14ac:dyDescent="0.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57" x14ac:dyDescent="0.4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28.5" x14ac:dyDescent="0.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28.5" x14ac:dyDescent="0.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7" x14ac:dyDescent="0.4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2.75" x14ac:dyDescent="0.4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2.75" x14ac:dyDescent="0.4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2.75" x14ac:dyDescent="0.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2.75" x14ac:dyDescent="0.4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2.75" x14ac:dyDescent="0.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2.75" x14ac:dyDescent="0.4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2.75" x14ac:dyDescent="0.4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4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2.75" x14ac:dyDescent="0.4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2.75" x14ac:dyDescent="0.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8.5" x14ac:dyDescent="0.4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8.5" x14ac:dyDescent="0.4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2.75" x14ac:dyDescent="0.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8.5" x14ac:dyDescent="0.4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2.75" x14ac:dyDescent="0.4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2.75" x14ac:dyDescent="0.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8.5" x14ac:dyDescent="0.4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8.5" x14ac:dyDescent="0.4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2.75" x14ac:dyDescent="0.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42.75" x14ac:dyDescent="0.4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8.5" x14ac:dyDescent="0.4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2.75" x14ac:dyDescent="0.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2.75" x14ac:dyDescent="0.4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2.75" x14ac:dyDescent="0.4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2.75" x14ac:dyDescent="0.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2.75" x14ac:dyDescent="0.4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2.75" x14ac:dyDescent="0.4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2.75" x14ac:dyDescent="0.4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2.75" x14ac:dyDescent="0.4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8.5" x14ac:dyDescent="0.4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8.5" x14ac:dyDescent="0.4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8.5" x14ac:dyDescent="0.4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2.75" x14ac:dyDescent="0.4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2.75" x14ac:dyDescent="0.4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7" x14ac:dyDescent="0.4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2.75" x14ac:dyDescent="0.4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2.75" x14ac:dyDescent="0.4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2.75" x14ac:dyDescent="0.4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2.75" x14ac:dyDescent="0.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2.75" x14ac:dyDescent="0.4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2.75" x14ac:dyDescent="0.4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2.75" x14ac:dyDescent="0.4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2.75" x14ac:dyDescent="0.4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2.75" x14ac:dyDescent="0.4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2.75" x14ac:dyDescent="0.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2.75" x14ac:dyDescent="0.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2.75" x14ac:dyDescent="0.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2.75" x14ac:dyDescent="0.4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2.75" x14ac:dyDescent="0.4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2.75" x14ac:dyDescent="0.4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2.75" x14ac:dyDescent="0.4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2.75" x14ac:dyDescent="0.4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x14ac:dyDescent="0.4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2.75" x14ac:dyDescent="0.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28.5" x14ac:dyDescent="0.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2.75" x14ac:dyDescent="0.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2.75" x14ac:dyDescent="0.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28.5" x14ac:dyDescent="0.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2.75" x14ac:dyDescent="0.4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2.75" x14ac:dyDescent="0.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2.75" x14ac:dyDescent="0.4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57" x14ac:dyDescent="0.4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2.75" x14ac:dyDescent="0.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7" x14ac:dyDescent="0.4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8.5" x14ac:dyDescent="0.4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2.75" x14ac:dyDescent="0.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8.5" x14ac:dyDescent="0.4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2.75" x14ac:dyDescent="0.4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8.5" x14ac:dyDescent="0.4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2.75" x14ac:dyDescent="0.4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2.75" x14ac:dyDescent="0.4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2.75" x14ac:dyDescent="0.4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28.5" x14ac:dyDescent="0.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2.75" x14ac:dyDescent="0.4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2.75" x14ac:dyDescent="0.4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2.75" x14ac:dyDescent="0.4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2.75" x14ac:dyDescent="0.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2.75" x14ac:dyDescent="0.4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2.75" x14ac:dyDescent="0.4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2.75" x14ac:dyDescent="0.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2.75" x14ac:dyDescent="0.4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28.5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2.75" x14ac:dyDescent="0.4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2.75" x14ac:dyDescent="0.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2.75" x14ac:dyDescent="0.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8.5" x14ac:dyDescent="0.4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2.75" x14ac:dyDescent="0.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2.75" x14ac:dyDescent="0.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2.75" x14ac:dyDescent="0.4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2.75" x14ac:dyDescent="0.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2.75" x14ac:dyDescent="0.4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2.75" x14ac:dyDescent="0.4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2.75" x14ac:dyDescent="0.4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8.5" x14ac:dyDescent="0.4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7" x14ac:dyDescent="0.4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2.75" x14ac:dyDescent="0.4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4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2.75" x14ac:dyDescent="0.4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2.75" x14ac:dyDescent="0.4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2.75" x14ac:dyDescent="0.4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2.75" x14ac:dyDescent="0.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2.75" x14ac:dyDescent="0.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2.75" x14ac:dyDescent="0.4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2.75" x14ac:dyDescent="0.4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2.75" x14ac:dyDescent="0.4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2.75" x14ac:dyDescent="0.4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2.75" x14ac:dyDescent="0.4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2.75" x14ac:dyDescent="0.4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8.5" x14ac:dyDescent="0.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2.75" x14ac:dyDescent="0.4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7" x14ac:dyDescent="0.4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2.75" x14ac:dyDescent="0.4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2.75" x14ac:dyDescent="0.4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28.5" x14ac:dyDescent="0.4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2.75" x14ac:dyDescent="0.4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2.75" x14ac:dyDescent="0.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2.75" x14ac:dyDescent="0.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2.75" x14ac:dyDescent="0.4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8.5" x14ac:dyDescent="0.4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2.75" x14ac:dyDescent="0.4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2.75" x14ac:dyDescent="0.4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2.75" x14ac:dyDescent="0.4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2.75" x14ac:dyDescent="0.4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7" x14ac:dyDescent="0.4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4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2.75" x14ac:dyDescent="0.4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2.75" x14ac:dyDescent="0.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8.5" x14ac:dyDescent="0.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2.75" x14ac:dyDescent="0.4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42.75" x14ac:dyDescent="0.4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7" x14ac:dyDescent="0.4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2.75" x14ac:dyDescent="0.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2.75" x14ac:dyDescent="0.4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2.75" x14ac:dyDescent="0.4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2.75" x14ac:dyDescent="0.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2.75" x14ac:dyDescent="0.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2.75" x14ac:dyDescent="0.4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2.75" x14ac:dyDescent="0.4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2.75" x14ac:dyDescent="0.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2.75" x14ac:dyDescent="0.4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2.75" x14ac:dyDescent="0.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2.75" x14ac:dyDescent="0.4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2.75" x14ac:dyDescent="0.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2.75" x14ac:dyDescent="0.4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2.75" x14ac:dyDescent="0.4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2.75" x14ac:dyDescent="0.4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8.5" x14ac:dyDescent="0.4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28.5" x14ac:dyDescent="0.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2.75" x14ac:dyDescent="0.4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2.75" x14ac:dyDescent="0.4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2.75" x14ac:dyDescent="0.4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" x14ac:dyDescent="0.4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8.5" x14ac:dyDescent="0.4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2.75" x14ac:dyDescent="0.4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2.75" x14ac:dyDescent="0.4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2.75" x14ac:dyDescent="0.4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2.75" x14ac:dyDescent="0.4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2.75" x14ac:dyDescent="0.4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2.75" x14ac:dyDescent="0.4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2.75" x14ac:dyDescent="0.4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2.75" x14ac:dyDescent="0.4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2.75" x14ac:dyDescent="0.4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2.75" x14ac:dyDescent="0.4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2.75" x14ac:dyDescent="0.4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2.75" x14ac:dyDescent="0.4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28.5" x14ac:dyDescent="0.4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2.75" x14ac:dyDescent="0.4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2.75" x14ac:dyDescent="0.4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2.75" x14ac:dyDescent="0.4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2.75" x14ac:dyDescent="0.4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2.75" x14ac:dyDescent="0.4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8.5" x14ac:dyDescent="0.4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2.75" x14ac:dyDescent="0.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8.5" x14ac:dyDescent="0.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2.75" x14ac:dyDescent="0.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8.5" x14ac:dyDescent="0.4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2.75" x14ac:dyDescent="0.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2.75" x14ac:dyDescent="0.4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2.75" x14ac:dyDescent="0.4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2.75" x14ac:dyDescent="0.4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2.75" x14ac:dyDescent="0.4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2.75" x14ac:dyDescent="0.4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2.75" x14ac:dyDescent="0.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2.75" x14ac:dyDescent="0.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8.5" x14ac:dyDescent="0.4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2.75" x14ac:dyDescent="0.4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2.75" x14ac:dyDescent="0.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2.75" x14ac:dyDescent="0.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8.5" x14ac:dyDescent="0.4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28.5" x14ac:dyDescent="0.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2.75" x14ac:dyDescent="0.4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2.75" x14ac:dyDescent="0.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8.5" x14ac:dyDescent="0.4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2.75" x14ac:dyDescent="0.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2.75" x14ac:dyDescent="0.4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7" x14ac:dyDescent="0.4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2.75" x14ac:dyDescent="0.4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2.75" x14ac:dyDescent="0.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2.75" x14ac:dyDescent="0.4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28.5" x14ac:dyDescent="0.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2.75" x14ac:dyDescent="0.4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2.75" x14ac:dyDescent="0.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2.75" x14ac:dyDescent="0.4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2.75" x14ac:dyDescent="0.4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2.75" x14ac:dyDescent="0.4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2.75" x14ac:dyDescent="0.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2.75" x14ac:dyDescent="0.4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8.5" x14ac:dyDescent="0.4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2.75" x14ac:dyDescent="0.4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2.75" x14ac:dyDescent="0.4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2.75" x14ac:dyDescent="0.4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2.75" x14ac:dyDescent="0.4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2.75" x14ac:dyDescent="0.4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2.75" x14ac:dyDescent="0.4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2.75" x14ac:dyDescent="0.4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2.75" x14ac:dyDescent="0.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2.75" x14ac:dyDescent="0.4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28.5" x14ac:dyDescent="0.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8.5" x14ac:dyDescent="0.4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2.75" x14ac:dyDescent="0.4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2.75" x14ac:dyDescent="0.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2.75" x14ac:dyDescent="0.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2.75" x14ac:dyDescent="0.4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2.75" x14ac:dyDescent="0.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2.75" x14ac:dyDescent="0.4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2.75" x14ac:dyDescent="0.4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8.5" x14ac:dyDescent="0.4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2.75" x14ac:dyDescent="0.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2.75" x14ac:dyDescent="0.4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7" x14ac:dyDescent="0.4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8.5" x14ac:dyDescent="0.4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7" x14ac:dyDescent="0.4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2.75" x14ac:dyDescent="0.4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2.75" x14ac:dyDescent="0.4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2.75" x14ac:dyDescent="0.4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2.75" x14ac:dyDescent="0.4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2.75" x14ac:dyDescent="0.4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2.75" x14ac:dyDescent="0.4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8.5" x14ac:dyDescent="0.4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42.75" x14ac:dyDescent="0.4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2.75" x14ac:dyDescent="0.4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2.75" x14ac:dyDescent="0.4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2.75" x14ac:dyDescent="0.4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2.75" x14ac:dyDescent="0.4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4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8.5" x14ac:dyDescent="0.4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2.75" x14ac:dyDescent="0.4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2.75" x14ac:dyDescent="0.4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4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2.75" x14ac:dyDescent="0.4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2.75" x14ac:dyDescent="0.4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2.75" x14ac:dyDescent="0.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2.75" x14ac:dyDescent="0.4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2.75" x14ac:dyDescent="0.4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2.75" x14ac:dyDescent="0.4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2.75" x14ac:dyDescent="0.4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2.75" x14ac:dyDescent="0.4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8.5" x14ac:dyDescent="0.4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2.75" x14ac:dyDescent="0.4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2.75" x14ac:dyDescent="0.4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2.75" x14ac:dyDescent="0.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2.75" x14ac:dyDescent="0.4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2.75" x14ac:dyDescent="0.4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7" x14ac:dyDescent="0.4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2.75" x14ac:dyDescent="0.4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2.75" x14ac:dyDescent="0.4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2.75" x14ac:dyDescent="0.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2.75" x14ac:dyDescent="0.4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2.75" x14ac:dyDescent="0.4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4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2.75" x14ac:dyDescent="0.4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2.75" x14ac:dyDescent="0.4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2.75" x14ac:dyDescent="0.4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2.75" x14ac:dyDescent="0.4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2.75" x14ac:dyDescent="0.4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2.75" x14ac:dyDescent="0.4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2.75" x14ac:dyDescent="0.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8.5" x14ac:dyDescent="0.4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2.75" x14ac:dyDescent="0.4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2.75" x14ac:dyDescent="0.4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8.5" x14ac:dyDescent="0.4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2.75" x14ac:dyDescent="0.4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2.75" x14ac:dyDescent="0.4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2.75" x14ac:dyDescent="0.4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28.5" x14ac:dyDescent="0.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2.75" x14ac:dyDescent="0.4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2.75" x14ac:dyDescent="0.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2.75" x14ac:dyDescent="0.4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2.75" x14ac:dyDescent="0.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2.75" x14ac:dyDescent="0.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2.75" x14ac:dyDescent="0.4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2.75" x14ac:dyDescent="0.4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8.5" x14ac:dyDescent="0.4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2.75" x14ac:dyDescent="0.4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8.5" x14ac:dyDescent="0.4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2.75" x14ac:dyDescent="0.4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2.75" x14ac:dyDescent="0.4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2.75" x14ac:dyDescent="0.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2.75" x14ac:dyDescent="0.4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8.5" x14ac:dyDescent="0.4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2.75" x14ac:dyDescent="0.4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2.75" x14ac:dyDescent="0.4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2.75" x14ac:dyDescent="0.4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8.5" x14ac:dyDescent="0.4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2.75" x14ac:dyDescent="0.4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57" x14ac:dyDescent="0.4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2.75" x14ac:dyDescent="0.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2.75" x14ac:dyDescent="0.4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2.75" x14ac:dyDescent="0.4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2.75" x14ac:dyDescent="0.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2.75" x14ac:dyDescent="0.4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2.75" x14ac:dyDescent="0.4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2.75" x14ac:dyDescent="0.4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2.75" x14ac:dyDescent="0.4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28.5" x14ac:dyDescent="0.4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4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2.75" x14ac:dyDescent="0.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8.5" x14ac:dyDescent="0.4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8.5" x14ac:dyDescent="0.4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28.5" x14ac:dyDescent="0.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2.75" x14ac:dyDescent="0.4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2.75" x14ac:dyDescent="0.4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2.75" x14ac:dyDescent="0.4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2.75" x14ac:dyDescent="0.4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2.75" x14ac:dyDescent="0.4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57" x14ac:dyDescent="0.4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2.75" x14ac:dyDescent="0.4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2.75" x14ac:dyDescent="0.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2.75" x14ac:dyDescent="0.4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28.5" x14ac:dyDescent="0.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8.5" x14ac:dyDescent="0.4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2.75" x14ac:dyDescent="0.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7" x14ac:dyDescent="0.4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2.75" x14ac:dyDescent="0.4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2.75" x14ac:dyDescent="0.4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2.75" x14ac:dyDescent="0.4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2.75" x14ac:dyDescent="0.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2.75" x14ac:dyDescent="0.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8.5" x14ac:dyDescent="0.4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2.75" x14ac:dyDescent="0.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2.75" x14ac:dyDescent="0.4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2.75" x14ac:dyDescent="0.4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2.75" x14ac:dyDescent="0.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2.75" x14ac:dyDescent="0.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2.75" x14ac:dyDescent="0.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2.75" x14ac:dyDescent="0.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8.5" x14ac:dyDescent="0.4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2.75" x14ac:dyDescent="0.4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2.75" x14ac:dyDescent="0.4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2.75" x14ac:dyDescent="0.4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8.5" x14ac:dyDescent="0.4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2.75" x14ac:dyDescent="0.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8.5" x14ac:dyDescent="0.4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2.75" x14ac:dyDescent="0.4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2.75" x14ac:dyDescent="0.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2.75" x14ac:dyDescent="0.4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2.75" x14ac:dyDescent="0.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2.75" x14ac:dyDescent="0.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2.75" x14ac:dyDescent="0.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2.75" x14ac:dyDescent="0.4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2.75" x14ac:dyDescent="0.4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2.75" x14ac:dyDescent="0.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2.75" x14ac:dyDescent="0.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2.75" x14ac:dyDescent="0.4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2.75" x14ac:dyDescent="0.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7" x14ac:dyDescent="0.4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2.75" x14ac:dyDescent="0.4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7" x14ac:dyDescent="0.4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2.75" x14ac:dyDescent="0.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8.5" x14ac:dyDescent="0.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2.75" x14ac:dyDescent="0.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8.5" x14ac:dyDescent="0.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2.75" x14ac:dyDescent="0.4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2.75" x14ac:dyDescent="0.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2.75" x14ac:dyDescent="0.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8.5" x14ac:dyDescent="0.4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2.75" x14ac:dyDescent="0.4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2.75" x14ac:dyDescent="0.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8.5" x14ac:dyDescent="0.4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2.75" x14ac:dyDescent="0.4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2.75" x14ac:dyDescent="0.4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2.75" x14ac:dyDescent="0.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7" x14ac:dyDescent="0.4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7" x14ac:dyDescent="0.4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2.75" x14ac:dyDescent="0.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2.75" x14ac:dyDescent="0.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2.75" x14ac:dyDescent="0.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2.75" x14ac:dyDescent="0.4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2.75" x14ac:dyDescent="0.4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2.75" x14ac:dyDescent="0.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2.75" x14ac:dyDescent="0.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2.75" x14ac:dyDescent="0.4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2.75" x14ac:dyDescent="0.4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2.75" x14ac:dyDescent="0.4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7" x14ac:dyDescent="0.4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2.75" x14ac:dyDescent="0.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4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2.75" x14ac:dyDescent="0.4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2.75" x14ac:dyDescent="0.4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2.75" x14ac:dyDescent="0.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2.75" x14ac:dyDescent="0.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2.75" x14ac:dyDescent="0.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2.75" x14ac:dyDescent="0.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2.75" x14ac:dyDescent="0.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2.75" x14ac:dyDescent="0.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2.75" x14ac:dyDescent="0.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2.75" x14ac:dyDescent="0.4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2.75" x14ac:dyDescent="0.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2.75" x14ac:dyDescent="0.4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2.75" x14ac:dyDescent="0.4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2.75" x14ac:dyDescent="0.4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2.75" x14ac:dyDescent="0.4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2.75" x14ac:dyDescent="0.4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28.5" x14ac:dyDescent="0.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2.75" x14ac:dyDescent="0.4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2.75" x14ac:dyDescent="0.4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2.75" x14ac:dyDescent="0.4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2.75" x14ac:dyDescent="0.4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2.75" x14ac:dyDescent="0.4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8.5" x14ac:dyDescent="0.4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28.5" x14ac:dyDescent="0.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2.75" x14ac:dyDescent="0.4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4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2.75" x14ac:dyDescent="0.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2.75" x14ac:dyDescent="0.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2.75" x14ac:dyDescent="0.4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7" x14ac:dyDescent="0.4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2.75" x14ac:dyDescent="0.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2.75" x14ac:dyDescent="0.4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7" x14ac:dyDescent="0.4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2.75" x14ac:dyDescent="0.4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2.75" x14ac:dyDescent="0.4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2.75" x14ac:dyDescent="0.4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2.75" x14ac:dyDescent="0.4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2.75" x14ac:dyDescent="0.4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2.75" x14ac:dyDescent="0.4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2.75" x14ac:dyDescent="0.4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7" x14ac:dyDescent="0.4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2.75" x14ac:dyDescent="0.4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2.75" x14ac:dyDescent="0.4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2.75" x14ac:dyDescent="0.4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2.75" x14ac:dyDescent="0.4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2.75" x14ac:dyDescent="0.4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2.75" x14ac:dyDescent="0.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2.75" x14ac:dyDescent="0.4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2.75" x14ac:dyDescent="0.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7" x14ac:dyDescent="0.4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2.75" x14ac:dyDescent="0.4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28.5" x14ac:dyDescent="0.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2.75" x14ac:dyDescent="0.4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2.75" x14ac:dyDescent="0.4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2.75" x14ac:dyDescent="0.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2.75" x14ac:dyDescent="0.4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4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2.75" x14ac:dyDescent="0.4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2.75" x14ac:dyDescent="0.4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2.75" x14ac:dyDescent="0.4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2.75" x14ac:dyDescent="0.4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7" x14ac:dyDescent="0.4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2.75" x14ac:dyDescent="0.4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2.75" x14ac:dyDescent="0.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28.5" x14ac:dyDescent="0.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2.75" x14ac:dyDescent="0.4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2.75" x14ac:dyDescent="0.4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2.75" x14ac:dyDescent="0.4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2.75" x14ac:dyDescent="0.4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2.75" x14ac:dyDescent="0.4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2.75" x14ac:dyDescent="0.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2.75" x14ac:dyDescent="0.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2.75" x14ac:dyDescent="0.4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2.75" x14ac:dyDescent="0.4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2.75" x14ac:dyDescent="0.4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2.75" x14ac:dyDescent="0.4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8.5" x14ac:dyDescent="0.4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8.5" x14ac:dyDescent="0.4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2.75" x14ac:dyDescent="0.4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2.75" x14ac:dyDescent="0.4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2.75" x14ac:dyDescent="0.4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2.75" x14ac:dyDescent="0.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2.75" x14ac:dyDescent="0.4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2.75" x14ac:dyDescent="0.4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2.75" x14ac:dyDescent="0.4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4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28.5" x14ac:dyDescent="0.4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2.75" x14ac:dyDescent="0.4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2.75" x14ac:dyDescent="0.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2.75" x14ac:dyDescent="0.4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2.75" x14ac:dyDescent="0.4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2.75" x14ac:dyDescent="0.4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7" x14ac:dyDescent="0.4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2.75" x14ac:dyDescent="0.4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2.75" x14ac:dyDescent="0.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2.75" x14ac:dyDescent="0.4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2.75" x14ac:dyDescent="0.4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2.75" x14ac:dyDescent="0.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2.75" x14ac:dyDescent="0.4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2.75" x14ac:dyDescent="0.4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57" x14ac:dyDescent="0.4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2.75" x14ac:dyDescent="0.4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2.75" x14ac:dyDescent="0.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2.75" x14ac:dyDescent="0.4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2.75" x14ac:dyDescent="0.4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2.75" x14ac:dyDescent="0.4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8.5" x14ac:dyDescent="0.4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2.75" x14ac:dyDescent="0.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2.75" x14ac:dyDescent="0.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2.75" x14ac:dyDescent="0.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2.75" x14ac:dyDescent="0.4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2.75" x14ac:dyDescent="0.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2.75" x14ac:dyDescent="0.4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8.5" x14ac:dyDescent="0.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2.75" x14ac:dyDescent="0.4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2.75" x14ac:dyDescent="0.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2.75" x14ac:dyDescent="0.4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2.75" x14ac:dyDescent="0.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2.75" x14ac:dyDescent="0.4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2.75" x14ac:dyDescent="0.4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28.5" x14ac:dyDescent="0.4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2.75" x14ac:dyDescent="0.4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2.75" x14ac:dyDescent="0.4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2.75" x14ac:dyDescent="0.4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2.75" x14ac:dyDescent="0.4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2.75" x14ac:dyDescent="0.4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2.75" x14ac:dyDescent="0.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2.75" x14ac:dyDescent="0.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2.75" x14ac:dyDescent="0.4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28.5" x14ac:dyDescent="0.4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2.75" x14ac:dyDescent="0.4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2.75" x14ac:dyDescent="0.4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2.75" x14ac:dyDescent="0.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2.75" x14ac:dyDescent="0.4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2.75" x14ac:dyDescent="0.4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2.75" x14ac:dyDescent="0.4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2.75" x14ac:dyDescent="0.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57" x14ac:dyDescent="0.4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2.75" x14ac:dyDescent="0.4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57" x14ac:dyDescent="0.4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42.75" x14ac:dyDescent="0.4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2.75" x14ac:dyDescent="0.4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2.75" x14ac:dyDescent="0.4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57" x14ac:dyDescent="0.4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2.75" x14ac:dyDescent="0.4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2.75" x14ac:dyDescent="0.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2.75" x14ac:dyDescent="0.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28.5" x14ac:dyDescent="0.4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2.75" x14ac:dyDescent="0.4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2.75" x14ac:dyDescent="0.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2.75" x14ac:dyDescent="0.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2.75" x14ac:dyDescent="0.4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2.75" x14ac:dyDescent="0.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2.75" x14ac:dyDescent="0.4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2.75" x14ac:dyDescent="0.4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57" x14ac:dyDescent="0.4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2.75" x14ac:dyDescent="0.4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42.75" x14ac:dyDescent="0.4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2.75" x14ac:dyDescent="0.4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2.75" x14ac:dyDescent="0.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28.5" x14ac:dyDescent="0.4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2.75" x14ac:dyDescent="0.4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2.75" x14ac:dyDescent="0.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2.75" x14ac:dyDescent="0.4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28.5" x14ac:dyDescent="0.4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2.75" x14ac:dyDescent="0.4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42.75" x14ac:dyDescent="0.4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2.75" x14ac:dyDescent="0.4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2.75" x14ac:dyDescent="0.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57" x14ac:dyDescent="0.4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42.75" x14ac:dyDescent="0.4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2.75" x14ac:dyDescent="0.4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2.75" x14ac:dyDescent="0.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42.75" x14ac:dyDescent="0.4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28.5" x14ac:dyDescent="0.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2.75" x14ac:dyDescent="0.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42.75" x14ac:dyDescent="0.4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42.75" x14ac:dyDescent="0.4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2.75" x14ac:dyDescent="0.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42.75" x14ac:dyDescent="0.4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2.75" x14ac:dyDescent="0.4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4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2.75" x14ac:dyDescent="0.4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2.75" x14ac:dyDescent="0.4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2.75" x14ac:dyDescent="0.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4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2.75" x14ac:dyDescent="0.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2.75" x14ac:dyDescent="0.4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28.5" x14ac:dyDescent="0.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2.75" x14ac:dyDescent="0.4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2.75" x14ac:dyDescent="0.4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2.75" x14ac:dyDescent="0.4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2.75" x14ac:dyDescent="0.4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2.75" x14ac:dyDescent="0.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28.5" x14ac:dyDescent="0.4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2.75" x14ac:dyDescent="0.4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42.75" x14ac:dyDescent="0.4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2.75" x14ac:dyDescent="0.4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28.5" x14ac:dyDescent="0.4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28.5" x14ac:dyDescent="0.4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2.75" x14ac:dyDescent="0.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2.75" x14ac:dyDescent="0.4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2.75" x14ac:dyDescent="0.4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2.75" x14ac:dyDescent="0.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2.75" x14ac:dyDescent="0.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2.75" x14ac:dyDescent="0.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2.75" x14ac:dyDescent="0.4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2.75" x14ac:dyDescent="0.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42.75" x14ac:dyDescent="0.4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2.75" x14ac:dyDescent="0.4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2.75" x14ac:dyDescent="0.4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2.75" x14ac:dyDescent="0.4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2.75" x14ac:dyDescent="0.4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2.75" x14ac:dyDescent="0.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2.75" x14ac:dyDescent="0.4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42.75" x14ac:dyDescent="0.4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2.75" x14ac:dyDescent="0.4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2.75" x14ac:dyDescent="0.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42.75" x14ac:dyDescent="0.4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2.75" x14ac:dyDescent="0.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28.5" x14ac:dyDescent="0.4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2.75" x14ac:dyDescent="0.4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2.75" x14ac:dyDescent="0.4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1.25" x14ac:dyDescent="0.4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2.75" x14ac:dyDescent="0.4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2.75" x14ac:dyDescent="0.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57" x14ac:dyDescent="0.4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28.5" x14ac:dyDescent="0.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2.75" x14ac:dyDescent="0.4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57" x14ac:dyDescent="0.4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2.75" x14ac:dyDescent="0.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2.75" x14ac:dyDescent="0.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2.75" x14ac:dyDescent="0.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28.5" x14ac:dyDescent="0.4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42.75" x14ac:dyDescent="0.4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2.75" x14ac:dyDescent="0.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2.75" x14ac:dyDescent="0.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2.75" x14ac:dyDescent="0.4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42.75" x14ac:dyDescent="0.4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2.75" x14ac:dyDescent="0.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2.75" x14ac:dyDescent="0.4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42.75" x14ac:dyDescent="0.4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28.5" x14ac:dyDescent="0.4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42.75" x14ac:dyDescent="0.4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28.5" x14ac:dyDescent="0.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42.75" x14ac:dyDescent="0.4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2.75" x14ac:dyDescent="0.4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2.75" x14ac:dyDescent="0.4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2.75" x14ac:dyDescent="0.4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2.75" x14ac:dyDescent="0.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42.75" x14ac:dyDescent="0.4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2.75" x14ac:dyDescent="0.4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28.5" x14ac:dyDescent="0.4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4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2.75" x14ac:dyDescent="0.4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2.75" x14ac:dyDescent="0.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28.5" x14ac:dyDescent="0.4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2.75" x14ac:dyDescent="0.4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2.75" x14ac:dyDescent="0.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2.75" x14ac:dyDescent="0.4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2.75" x14ac:dyDescent="0.4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2.75" x14ac:dyDescent="0.4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2.75" x14ac:dyDescent="0.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2.75" x14ac:dyDescent="0.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2.75" x14ac:dyDescent="0.4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2.75" x14ac:dyDescent="0.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" x14ac:dyDescent="0.4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2.75" x14ac:dyDescent="0.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28.5" x14ac:dyDescent="0.4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2.75" x14ac:dyDescent="0.4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2.75" x14ac:dyDescent="0.4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2.75" x14ac:dyDescent="0.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2.75" x14ac:dyDescent="0.4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2.75" x14ac:dyDescent="0.4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2.75" x14ac:dyDescent="0.4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57" x14ac:dyDescent="0.4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42.75" x14ac:dyDescent="0.4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2.75" x14ac:dyDescent="0.4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2.75" x14ac:dyDescent="0.4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2.75" x14ac:dyDescent="0.4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28.5" x14ac:dyDescent="0.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2.75" x14ac:dyDescent="0.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2.75" x14ac:dyDescent="0.4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42.75" x14ac:dyDescent="0.4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2.75" x14ac:dyDescent="0.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42.75" x14ac:dyDescent="0.4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28.5" x14ac:dyDescent="0.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2.75" x14ac:dyDescent="0.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2.75" x14ac:dyDescent="0.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2.75" x14ac:dyDescent="0.4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2.75" x14ac:dyDescent="0.4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2.75" x14ac:dyDescent="0.4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2.75" x14ac:dyDescent="0.4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57" x14ac:dyDescent="0.4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42.75" x14ac:dyDescent="0.4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28.5" x14ac:dyDescent="0.4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2.75" x14ac:dyDescent="0.4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2.75" x14ac:dyDescent="0.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42.75" x14ac:dyDescent="0.4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2.75" x14ac:dyDescent="0.4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x14ac:dyDescent="0.4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2.75" x14ac:dyDescent="0.4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2.75" x14ac:dyDescent="0.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28.5" x14ac:dyDescent="0.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2.75" x14ac:dyDescent="0.4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2.75" x14ac:dyDescent="0.4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2.75" x14ac:dyDescent="0.4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2.75" x14ac:dyDescent="0.4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2.75" x14ac:dyDescent="0.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2.75" x14ac:dyDescent="0.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28.5" x14ac:dyDescent="0.4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42.75" x14ac:dyDescent="0.4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2.75" x14ac:dyDescent="0.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28.5" x14ac:dyDescent="0.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4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2.75" x14ac:dyDescent="0.4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28.5" x14ac:dyDescent="0.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4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71.25" x14ac:dyDescent="0.4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2.75" x14ac:dyDescent="0.4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2.75" x14ac:dyDescent="0.4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2.75" x14ac:dyDescent="0.4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2.75" x14ac:dyDescent="0.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28.5" x14ac:dyDescent="0.4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28.5" x14ac:dyDescent="0.4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2.75" x14ac:dyDescent="0.4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2.75" x14ac:dyDescent="0.4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2.75" x14ac:dyDescent="0.4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2.75" x14ac:dyDescent="0.4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28.5" x14ac:dyDescent="0.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" x14ac:dyDescent="0.4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2.75" x14ac:dyDescent="0.4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42.75" x14ac:dyDescent="0.4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57" x14ac:dyDescent="0.4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2.75" x14ac:dyDescent="0.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57" x14ac:dyDescent="0.4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57" x14ac:dyDescent="0.4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2.75" x14ac:dyDescent="0.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28.5" x14ac:dyDescent="0.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2.75" x14ac:dyDescent="0.4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28.5" x14ac:dyDescent="0.4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2.75" x14ac:dyDescent="0.4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57" x14ac:dyDescent="0.4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2.75" x14ac:dyDescent="0.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2.75" x14ac:dyDescent="0.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2.75" x14ac:dyDescent="0.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2.75" x14ac:dyDescent="0.4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2.75" x14ac:dyDescent="0.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2.75" x14ac:dyDescent="0.4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28.5" x14ac:dyDescent="0.4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28.5" x14ac:dyDescent="0.4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28.5" x14ac:dyDescent="0.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2.75" x14ac:dyDescent="0.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42.75" x14ac:dyDescent="0.4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2.75" x14ac:dyDescent="0.4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2.75" x14ac:dyDescent="0.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42.75" x14ac:dyDescent="0.4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42.75" x14ac:dyDescent="0.4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2.75" x14ac:dyDescent="0.4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28.5" x14ac:dyDescent="0.4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2.75" x14ac:dyDescent="0.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28.5" x14ac:dyDescent="0.4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2.75" x14ac:dyDescent="0.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42.75" x14ac:dyDescent="0.4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2.75" x14ac:dyDescent="0.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2.75" x14ac:dyDescent="0.4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42.75" x14ac:dyDescent="0.4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57" x14ac:dyDescent="0.4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42.75" x14ac:dyDescent="0.4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2.75" x14ac:dyDescent="0.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42.75" x14ac:dyDescent="0.4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28.5" x14ac:dyDescent="0.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2.75" x14ac:dyDescent="0.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2.75" x14ac:dyDescent="0.4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57" x14ac:dyDescent="0.4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2.75" x14ac:dyDescent="0.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2.75" x14ac:dyDescent="0.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2.75" x14ac:dyDescent="0.4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2.75" x14ac:dyDescent="0.4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42.75" x14ac:dyDescent="0.4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2.75" x14ac:dyDescent="0.4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57" x14ac:dyDescent="0.4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2.75" x14ac:dyDescent="0.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2.75" x14ac:dyDescent="0.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2.75" x14ac:dyDescent="0.4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2.75" x14ac:dyDescent="0.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2.75" x14ac:dyDescent="0.4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42.75" x14ac:dyDescent="0.4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2.75" x14ac:dyDescent="0.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28.5" x14ac:dyDescent="0.4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42.75" x14ac:dyDescent="0.4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2.75" x14ac:dyDescent="0.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42.75" x14ac:dyDescent="0.4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2.75" x14ac:dyDescent="0.4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2.75" x14ac:dyDescent="0.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2.75" x14ac:dyDescent="0.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2.75" x14ac:dyDescent="0.4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2.75" x14ac:dyDescent="0.4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2.75" x14ac:dyDescent="0.4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2.75" x14ac:dyDescent="0.4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2.75" x14ac:dyDescent="0.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2.75" x14ac:dyDescent="0.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2.75" x14ac:dyDescent="0.4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2.75" x14ac:dyDescent="0.4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28.5" x14ac:dyDescent="0.4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2.75" x14ac:dyDescent="0.4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2.75" x14ac:dyDescent="0.4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57" x14ac:dyDescent="0.4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2.75" x14ac:dyDescent="0.4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28.5" x14ac:dyDescent="0.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2.75" x14ac:dyDescent="0.4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28.5" x14ac:dyDescent="0.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28.5" x14ac:dyDescent="0.4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57" x14ac:dyDescent="0.4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2.75" x14ac:dyDescent="0.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28.5" x14ac:dyDescent="0.4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42.75" x14ac:dyDescent="0.4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2.75" x14ac:dyDescent="0.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2.75" x14ac:dyDescent="0.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2.75" x14ac:dyDescent="0.4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28.5" x14ac:dyDescent="0.4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2.75" x14ac:dyDescent="0.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2.75" x14ac:dyDescent="0.4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2.75" x14ac:dyDescent="0.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2.75" x14ac:dyDescent="0.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2.75" x14ac:dyDescent="0.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2.75" x14ac:dyDescent="0.4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2.75" x14ac:dyDescent="0.4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2.75" x14ac:dyDescent="0.4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28.5" x14ac:dyDescent="0.4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2.75" x14ac:dyDescent="0.4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42.75" x14ac:dyDescent="0.4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2.75" x14ac:dyDescent="0.4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57" x14ac:dyDescent="0.4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28.5" x14ac:dyDescent="0.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2.75" x14ac:dyDescent="0.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2.75" x14ac:dyDescent="0.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2.75" x14ac:dyDescent="0.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2.75" x14ac:dyDescent="0.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2.75" x14ac:dyDescent="0.4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28.5" x14ac:dyDescent="0.4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2.75" x14ac:dyDescent="0.4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42.75" x14ac:dyDescent="0.4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2.75" x14ac:dyDescent="0.4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28.5" x14ac:dyDescent="0.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2.75" x14ac:dyDescent="0.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2.75" x14ac:dyDescent="0.4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42.75" x14ac:dyDescent="0.4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2.75" x14ac:dyDescent="0.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2.75" x14ac:dyDescent="0.4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28.5" x14ac:dyDescent="0.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2.75" x14ac:dyDescent="0.4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2.75" x14ac:dyDescent="0.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2.75" x14ac:dyDescent="0.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28.5" x14ac:dyDescent="0.4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28.5" x14ac:dyDescent="0.4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28.5" x14ac:dyDescent="0.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2.75" x14ac:dyDescent="0.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2.75" x14ac:dyDescent="0.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2.75" x14ac:dyDescent="0.4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2.75" x14ac:dyDescent="0.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2.75" x14ac:dyDescent="0.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42.75" x14ac:dyDescent="0.4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x14ac:dyDescent="0.4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2.75" x14ac:dyDescent="0.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42.75" x14ac:dyDescent="0.4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2.75" x14ac:dyDescent="0.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2.75" x14ac:dyDescent="0.4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2.75" x14ac:dyDescent="0.4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42.75" x14ac:dyDescent="0.4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2.75" x14ac:dyDescent="0.4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42.75" x14ac:dyDescent="0.4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2.75" x14ac:dyDescent="0.4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28.5" x14ac:dyDescent="0.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2.75" x14ac:dyDescent="0.4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2.75" x14ac:dyDescent="0.4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2.75" x14ac:dyDescent="0.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4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42.75" x14ac:dyDescent="0.4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28.5" x14ac:dyDescent="0.4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2.75" x14ac:dyDescent="0.4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2.75" x14ac:dyDescent="0.4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1.25" x14ac:dyDescent="0.4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42.75" x14ac:dyDescent="0.4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2.75" x14ac:dyDescent="0.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57" x14ac:dyDescent="0.4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2.75" x14ac:dyDescent="0.4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2.75" x14ac:dyDescent="0.4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2.75" x14ac:dyDescent="0.4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2.75" x14ac:dyDescent="0.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2.75" x14ac:dyDescent="0.4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2.75" x14ac:dyDescent="0.4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2.75" x14ac:dyDescent="0.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2.75" x14ac:dyDescent="0.4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4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2.75" x14ac:dyDescent="0.4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2.75" x14ac:dyDescent="0.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2.75" x14ac:dyDescent="0.4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57" x14ac:dyDescent="0.4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2.75" x14ac:dyDescent="0.4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2.75" x14ac:dyDescent="0.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28.5" x14ac:dyDescent="0.4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28.5" x14ac:dyDescent="0.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2.75" x14ac:dyDescent="0.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2.75" x14ac:dyDescent="0.4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2.75" x14ac:dyDescent="0.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2.75" x14ac:dyDescent="0.4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2.75" x14ac:dyDescent="0.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1.25" x14ac:dyDescent="0.4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2.75" x14ac:dyDescent="0.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28.5" x14ac:dyDescent="0.4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2.75" x14ac:dyDescent="0.4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2.75" x14ac:dyDescent="0.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42.75" x14ac:dyDescent="0.4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2.75" x14ac:dyDescent="0.4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2.75" x14ac:dyDescent="0.4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2.75" x14ac:dyDescent="0.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2.75" x14ac:dyDescent="0.4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2.75" x14ac:dyDescent="0.4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2.75" x14ac:dyDescent="0.4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2.75" x14ac:dyDescent="0.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2.75" x14ac:dyDescent="0.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2.75" x14ac:dyDescent="0.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2.75" x14ac:dyDescent="0.4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2.75" x14ac:dyDescent="0.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2.75" x14ac:dyDescent="0.4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28.5" x14ac:dyDescent="0.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2.75" x14ac:dyDescent="0.4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2.75" x14ac:dyDescent="0.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2.75" x14ac:dyDescent="0.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28.5" x14ac:dyDescent="0.4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28.5" x14ac:dyDescent="0.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2.75" x14ac:dyDescent="0.4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2.75" x14ac:dyDescent="0.4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28.5" x14ac:dyDescent="0.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2.75" x14ac:dyDescent="0.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2.75" x14ac:dyDescent="0.4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2.75" x14ac:dyDescent="0.4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2.75" x14ac:dyDescent="0.4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42.75" x14ac:dyDescent="0.4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2.75" x14ac:dyDescent="0.4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2.75" x14ac:dyDescent="0.4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42.75" x14ac:dyDescent="0.4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2.75" x14ac:dyDescent="0.4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2.75" x14ac:dyDescent="0.4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2.75" x14ac:dyDescent="0.4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28.5" x14ac:dyDescent="0.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2.75" x14ac:dyDescent="0.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2.75" x14ac:dyDescent="0.4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2.75" x14ac:dyDescent="0.4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2.75" x14ac:dyDescent="0.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28.5" x14ac:dyDescent="0.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28.5" x14ac:dyDescent="0.4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42.75" x14ac:dyDescent="0.4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2.75" x14ac:dyDescent="0.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2.75" x14ac:dyDescent="0.4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2.75" x14ac:dyDescent="0.4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2.75" x14ac:dyDescent="0.4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2.75" x14ac:dyDescent="0.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2.75" x14ac:dyDescent="0.4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2.75" x14ac:dyDescent="0.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2.75" x14ac:dyDescent="0.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28.5" x14ac:dyDescent="0.4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28.5" x14ac:dyDescent="0.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2.75" x14ac:dyDescent="0.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2.75" x14ac:dyDescent="0.4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2.75" x14ac:dyDescent="0.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2.75" x14ac:dyDescent="0.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2.75" x14ac:dyDescent="0.4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2.75" x14ac:dyDescent="0.4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2.75" x14ac:dyDescent="0.4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42.75" x14ac:dyDescent="0.4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42.75" x14ac:dyDescent="0.4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2.75" x14ac:dyDescent="0.4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2.75" x14ac:dyDescent="0.4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2.75" x14ac:dyDescent="0.4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2.75" x14ac:dyDescent="0.4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42.75" x14ac:dyDescent="0.4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2.75" x14ac:dyDescent="0.4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42.75" x14ac:dyDescent="0.4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42.75" x14ac:dyDescent="0.4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2.75" x14ac:dyDescent="0.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42.75" x14ac:dyDescent="0.4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2.75" x14ac:dyDescent="0.4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42.75" x14ac:dyDescent="0.4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2.75" x14ac:dyDescent="0.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2.75" x14ac:dyDescent="0.4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28.5" x14ac:dyDescent="0.4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2.75" x14ac:dyDescent="0.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28.5" x14ac:dyDescent="0.4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2.75" x14ac:dyDescent="0.4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2.75" x14ac:dyDescent="0.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2.75" x14ac:dyDescent="0.4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42.75" x14ac:dyDescent="0.4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2.75" x14ac:dyDescent="0.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2.75" x14ac:dyDescent="0.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42.75" x14ac:dyDescent="0.4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2.75" x14ac:dyDescent="0.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28.5" x14ac:dyDescent="0.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57" x14ac:dyDescent="0.4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2.75" x14ac:dyDescent="0.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2.75" x14ac:dyDescent="0.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2.75" x14ac:dyDescent="0.4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2.75" x14ac:dyDescent="0.4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2.75" x14ac:dyDescent="0.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42.75" x14ac:dyDescent="0.4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2.75" x14ac:dyDescent="0.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2.75" x14ac:dyDescent="0.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57" x14ac:dyDescent="0.4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2.75" x14ac:dyDescent="0.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2.75" x14ac:dyDescent="0.4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57" x14ac:dyDescent="0.4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2.75" x14ac:dyDescent="0.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2.75" x14ac:dyDescent="0.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2.75" x14ac:dyDescent="0.4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2.75" x14ac:dyDescent="0.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2.75" x14ac:dyDescent="0.4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2.75" x14ac:dyDescent="0.4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2.75" x14ac:dyDescent="0.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2.75" x14ac:dyDescent="0.4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2.75" x14ac:dyDescent="0.4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2.75" x14ac:dyDescent="0.4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2.75" x14ac:dyDescent="0.4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2.75" x14ac:dyDescent="0.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2.75" x14ac:dyDescent="0.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2.75" x14ac:dyDescent="0.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2.75" x14ac:dyDescent="0.4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2.75" x14ac:dyDescent="0.4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2.75" x14ac:dyDescent="0.4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42.75" x14ac:dyDescent="0.4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2.75" x14ac:dyDescent="0.4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28.5" x14ac:dyDescent="0.4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2.75" x14ac:dyDescent="0.4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2.75" x14ac:dyDescent="0.4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2.75" x14ac:dyDescent="0.4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2.75" x14ac:dyDescent="0.4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2.75" x14ac:dyDescent="0.4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2.75" x14ac:dyDescent="0.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2.75" x14ac:dyDescent="0.4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28.5" x14ac:dyDescent="0.4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2.75" x14ac:dyDescent="0.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2.75" x14ac:dyDescent="0.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2.75" x14ac:dyDescent="0.4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2.75" x14ac:dyDescent="0.4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2.75" x14ac:dyDescent="0.4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2.75" x14ac:dyDescent="0.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42.75" x14ac:dyDescent="0.4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2.75" x14ac:dyDescent="0.4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2.75" x14ac:dyDescent="0.4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28.5" x14ac:dyDescent="0.4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2.75" x14ac:dyDescent="0.4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2.75" x14ac:dyDescent="0.4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2.75" x14ac:dyDescent="0.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2.75" x14ac:dyDescent="0.4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2.75" x14ac:dyDescent="0.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2.75" x14ac:dyDescent="0.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42.75" x14ac:dyDescent="0.4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2.75" x14ac:dyDescent="0.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28.5" x14ac:dyDescent="0.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4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2.75" x14ac:dyDescent="0.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42.75" x14ac:dyDescent="0.4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28.5" x14ac:dyDescent="0.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2.75" x14ac:dyDescent="0.4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2.75" x14ac:dyDescent="0.4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2.75" x14ac:dyDescent="0.4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2.75" x14ac:dyDescent="0.4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2.75" x14ac:dyDescent="0.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2.75" x14ac:dyDescent="0.4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2.75" x14ac:dyDescent="0.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2.75" x14ac:dyDescent="0.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2.75" x14ac:dyDescent="0.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2.75" x14ac:dyDescent="0.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2.75" x14ac:dyDescent="0.4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2.75" x14ac:dyDescent="0.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2.75" x14ac:dyDescent="0.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42.75" x14ac:dyDescent="0.4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2.75" x14ac:dyDescent="0.4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2.75" x14ac:dyDescent="0.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2.75" x14ac:dyDescent="0.4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42.75" x14ac:dyDescent="0.4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2.75" x14ac:dyDescent="0.4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2.75" x14ac:dyDescent="0.4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2.75" x14ac:dyDescent="0.4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2.75" x14ac:dyDescent="0.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2.75" x14ac:dyDescent="0.4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2.75" x14ac:dyDescent="0.4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2.75" x14ac:dyDescent="0.4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42.75" x14ac:dyDescent="0.4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42.75" x14ac:dyDescent="0.4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42.75" x14ac:dyDescent="0.4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2.75" x14ac:dyDescent="0.4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42.75" x14ac:dyDescent="0.4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2.75" x14ac:dyDescent="0.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2.75" x14ac:dyDescent="0.4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2.75" x14ac:dyDescent="0.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2.75" x14ac:dyDescent="0.4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85.5" x14ac:dyDescent="0.4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2.75" x14ac:dyDescent="0.4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2.75" x14ac:dyDescent="0.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2.75" x14ac:dyDescent="0.4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2.75" x14ac:dyDescent="0.4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42.75" x14ac:dyDescent="0.4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2.75" x14ac:dyDescent="0.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2.75" x14ac:dyDescent="0.4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2.75" x14ac:dyDescent="0.4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2.75" x14ac:dyDescent="0.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2.75" x14ac:dyDescent="0.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2.75" x14ac:dyDescent="0.4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2.75" x14ac:dyDescent="0.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2.75" x14ac:dyDescent="0.4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2.75" x14ac:dyDescent="0.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28.5" x14ac:dyDescent="0.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42.75" x14ac:dyDescent="0.4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2.75" x14ac:dyDescent="0.4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2.75" x14ac:dyDescent="0.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2.75" x14ac:dyDescent="0.4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2.75" x14ac:dyDescent="0.4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2.75" x14ac:dyDescent="0.4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2.75" x14ac:dyDescent="0.4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2.75" x14ac:dyDescent="0.4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2.75" x14ac:dyDescent="0.4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2.75" x14ac:dyDescent="0.4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4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42.75" x14ac:dyDescent="0.4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57" x14ac:dyDescent="0.4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28.5" x14ac:dyDescent="0.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2.75" x14ac:dyDescent="0.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2.75" x14ac:dyDescent="0.4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2.75" x14ac:dyDescent="0.4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2.75" x14ac:dyDescent="0.4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2.75" x14ac:dyDescent="0.4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57" x14ac:dyDescent="0.4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2.75" x14ac:dyDescent="0.4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2.75" x14ac:dyDescent="0.4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2.75" x14ac:dyDescent="0.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28.5" x14ac:dyDescent="0.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2.75" x14ac:dyDescent="0.4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2.75" x14ac:dyDescent="0.4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2.75" x14ac:dyDescent="0.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2.75" x14ac:dyDescent="0.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2.75" x14ac:dyDescent="0.4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2.75" x14ac:dyDescent="0.4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2.75" x14ac:dyDescent="0.4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2.75" x14ac:dyDescent="0.4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2.75" x14ac:dyDescent="0.4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2.75" x14ac:dyDescent="0.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2.75" x14ac:dyDescent="0.4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2.75" x14ac:dyDescent="0.4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42.75" x14ac:dyDescent="0.4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2.75" x14ac:dyDescent="0.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42.75" x14ac:dyDescent="0.4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2.75" x14ac:dyDescent="0.4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99.75" x14ac:dyDescent="0.4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2.75" x14ac:dyDescent="0.4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2.75" x14ac:dyDescent="0.4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28.5" x14ac:dyDescent="0.4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2.75" x14ac:dyDescent="0.4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2.75" x14ac:dyDescent="0.4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2.75" x14ac:dyDescent="0.4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2.75" x14ac:dyDescent="0.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2.75" x14ac:dyDescent="0.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2.75" x14ac:dyDescent="0.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2.75" x14ac:dyDescent="0.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28.5" x14ac:dyDescent="0.4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28.5" x14ac:dyDescent="0.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2.75" x14ac:dyDescent="0.4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2.75" x14ac:dyDescent="0.4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2.75" x14ac:dyDescent="0.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2.75" x14ac:dyDescent="0.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2.75" x14ac:dyDescent="0.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2.75" x14ac:dyDescent="0.4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2.75" x14ac:dyDescent="0.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2.75" x14ac:dyDescent="0.4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2.75" x14ac:dyDescent="0.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2.75" x14ac:dyDescent="0.4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85.5" x14ac:dyDescent="0.4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2.75" x14ac:dyDescent="0.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4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2.75" x14ac:dyDescent="0.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2.75" x14ac:dyDescent="0.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2.75" x14ac:dyDescent="0.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2.75" x14ac:dyDescent="0.4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2.75" x14ac:dyDescent="0.4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2.75" x14ac:dyDescent="0.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2.75" x14ac:dyDescent="0.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2.75" x14ac:dyDescent="0.4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28.5" x14ac:dyDescent="0.4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2.75" x14ac:dyDescent="0.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28.5" x14ac:dyDescent="0.4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2.75" x14ac:dyDescent="0.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2.75" x14ac:dyDescent="0.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28.5" x14ac:dyDescent="0.4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2.75" x14ac:dyDescent="0.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57" x14ac:dyDescent="0.4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2.75" x14ac:dyDescent="0.4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2.75" x14ac:dyDescent="0.4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57" x14ac:dyDescent="0.4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2.75" x14ac:dyDescent="0.4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28.5" x14ac:dyDescent="0.4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2.75" x14ac:dyDescent="0.4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2.75" x14ac:dyDescent="0.4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2.75" x14ac:dyDescent="0.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2.75" x14ac:dyDescent="0.4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2.75" x14ac:dyDescent="0.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28.5" x14ac:dyDescent="0.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2.75" x14ac:dyDescent="0.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2.75" x14ac:dyDescent="0.4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2.75" x14ac:dyDescent="0.4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2.75" x14ac:dyDescent="0.4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2.75" x14ac:dyDescent="0.4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2.75" x14ac:dyDescent="0.4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2.75" x14ac:dyDescent="0.4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2.75" x14ac:dyDescent="0.4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28.5" x14ac:dyDescent="0.4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28.5" x14ac:dyDescent="0.4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1.25" x14ac:dyDescent="0.4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42.75" x14ac:dyDescent="0.4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2.75" x14ac:dyDescent="0.4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2.75" x14ac:dyDescent="0.4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2.75" x14ac:dyDescent="0.4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42.75" x14ac:dyDescent="0.4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2.75" x14ac:dyDescent="0.4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42.75" x14ac:dyDescent="0.4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2.75" x14ac:dyDescent="0.4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2.75" x14ac:dyDescent="0.4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2.75" x14ac:dyDescent="0.4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28.5" x14ac:dyDescent="0.4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2.75" x14ac:dyDescent="0.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57" x14ac:dyDescent="0.4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28.5" x14ac:dyDescent="0.4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2.75" x14ac:dyDescent="0.4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1.25" x14ac:dyDescent="0.4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2.75" x14ac:dyDescent="0.4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57" x14ac:dyDescent="0.4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2.75" x14ac:dyDescent="0.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2.75" x14ac:dyDescent="0.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2.75" x14ac:dyDescent="0.4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2.75" x14ac:dyDescent="0.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2.75" x14ac:dyDescent="0.4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28.5" x14ac:dyDescent="0.4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2.75" x14ac:dyDescent="0.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2.75" x14ac:dyDescent="0.4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2.75" x14ac:dyDescent="0.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2.75" x14ac:dyDescent="0.4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2.75" x14ac:dyDescent="0.4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42.75" x14ac:dyDescent="0.4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42.75" x14ac:dyDescent="0.4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2.75" x14ac:dyDescent="0.4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2.75" x14ac:dyDescent="0.4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28.5" x14ac:dyDescent="0.4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2.75" x14ac:dyDescent="0.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57" x14ac:dyDescent="0.4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2.75" x14ac:dyDescent="0.4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42.75" x14ac:dyDescent="0.4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2.75" x14ac:dyDescent="0.4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2.75" x14ac:dyDescent="0.4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2.75" x14ac:dyDescent="0.4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x14ac:dyDescent="0.4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2.75" x14ac:dyDescent="0.4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2.75" x14ac:dyDescent="0.4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2.75" x14ac:dyDescent="0.4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2.75" x14ac:dyDescent="0.4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2.75" x14ac:dyDescent="0.4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42.75" x14ac:dyDescent="0.4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2.75" x14ac:dyDescent="0.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2.75" x14ac:dyDescent="0.4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2.75" x14ac:dyDescent="0.4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2.75" x14ac:dyDescent="0.4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2.75" x14ac:dyDescent="0.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28.5" x14ac:dyDescent="0.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2.75" x14ac:dyDescent="0.4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2.75" x14ac:dyDescent="0.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57" x14ac:dyDescent="0.4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2.75" x14ac:dyDescent="0.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2.75" x14ac:dyDescent="0.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2.75" x14ac:dyDescent="0.4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2.75" x14ac:dyDescent="0.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2.75" x14ac:dyDescent="0.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2.75" x14ac:dyDescent="0.4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2.75" x14ac:dyDescent="0.4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2.75" x14ac:dyDescent="0.4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2.75" x14ac:dyDescent="0.4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28.5" x14ac:dyDescent="0.4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28.5" x14ac:dyDescent="0.4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2.75" x14ac:dyDescent="0.4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42.75" x14ac:dyDescent="0.4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57" x14ac:dyDescent="0.4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2.75" x14ac:dyDescent="0.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2.75" x14ac:dyDescent="0.4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2.75" x14ac:dyDescent="0.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2.75" x14ac:dyDescent="0.4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28.5" x14ac:dyDescent="0.4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2.75" x14ac:dyDescent="0.4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42.75" x14ac:dyDescent="0.4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2.75" x14ac:dyDescent="0.4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2.75" x14ac:dyDescent="0.4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2.75" x14ac:dyDescent="0.4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2.75" x14ac:dyDescent="0.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2.75" x14ac:dyDescent="0.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42.75" x14ac:dyDescent="0.4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2.75" x14ac:dyDescent="0.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28.5" x14ac:dyDescent="0.4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28.5" x14ac:dyDescent="0.4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42.75" x14ac:dyDescent="0.4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2.75" x14ac:dyDescent="0.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2.75" x14ac:dyDescent="0.4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2.75" x14ac:dyDescent="0.4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2.75" x14ac:dyDescent="0.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2.75" x14ac:dyDescent="0.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2.75" x14ac:dyDescent="0.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28.5" x14ac:dyDescent="0.4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28.5" x14ac:dyDescent="0.4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42.75" x14ac:dyDescent="0.4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57" x14ac:dyDescent="0.4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28.5" x14ac:dyDescent="0.4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2.75" x14ac:dyDescent="0.4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2.75" x14ac:dyDescent="0.4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2.75" x14ac:dyDescent="0.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2.75" x14ac:dyDescent="0.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2.75" x14ac:dyDescent="0.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2.75" x14ac:dyDescent="0.4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2.75" x14ac:dyDescent="0.4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2.75" x14ac:dyDescent="0.4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2.75" x14ac:dyDescent="0.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2.75" x14ac:dyDescent="0.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42.75" x14ac:dyDescent="0.4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28.5" x14ac:dyDescent="0.4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2.75" x14ac:dyDescent="0.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28.5" x14ac:dyDescent="0.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28.5" x14ac:dyDescent="0.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2.75" x14ac:dyDescent="0.4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2.75" x14ac:dyDescent="0.4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2.75" x14ac:dyDescent="0.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2.75" x14ac:dyDescent="0.4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28.5" x14ac:dyDescent="0.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42.75" x14ac:dyDescent="0.4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2.75" x14ac:dyDescent="0.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x14ac:dyDescent="0.4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28.5" x14ac:dyDescent="0.4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2.75" x14ac:dyDescent="0.4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2.75" x14ac:dyDescent="0.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85.5" x14ac:dyDescent="0.4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2.75" x14ac:dyDescent="0.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57" x14ac:dyDescent="0.4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2.75" x14ac:dyDescent="0.4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2.75" x14ac:dyDescent="0.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2.75" x14ac:dyDescent="0.4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2.75" x14ac:dyDescent="0.4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2.75" x14ac:dyDescent="0.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28.5" x14ac:dyDescent="0.4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28.5" x14ac:dyDescent="0.4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2.75" x14ac:dyDescent="0.4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42.75" x14ac:dyDescent="0.4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2.75" x14ac:dyDescent="0.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28.5" x14ac:dyDescent="0.4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2.75" x14ac:dyDescent="0.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2.75" x14ac:dyDescent="0.4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2.75" x14ac:dyDescent="0.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2.75" x14ac:dyDescent="0.4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2.75" x14ac:dyDescent="0.4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2.75" x14ac:dyDescent="0.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2.75" x14ac:dyDescent="0.4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28.5" x14ac:dyDescent="0.4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2.75" x14ac:dyDescent="0.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28.5" x14ac:dyDescent="0.4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42.75" x14ac:dyDescent="0.4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2.75" x14ac:dyDescent="0.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57" x14ac:dyDescent="0.4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2.75" x14ac:dyDescent="0.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5" x14ac:dyDescent="0.4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28.5" x14ac:dyDescent="0.4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2.75" x14ac:dyDescent="0.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42.75" x14ac:dyDescent="0.4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2.75" x14ac:dyDescent="0.4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2.75" x14ac:dyDescent="0.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2.75" x14ac:dyDescent="0.4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2.75" x14ac:dyDescent="0.4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2.75" x14ac:dyDescent="0.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2.75" x14ac:dyDescent="0.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1.25" x14ac:dyDescent="0.4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2.75" x14ac:dyDescent="0.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2.75" x14ac:dyDescent="0.4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28.5" x14ac:dyDescent="0.4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28.5" x14ac:dyDescent="0.4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2.75" x14ac:dyDescent="0.4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2.75" x14ac:dyDescent="0.4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2.75" x14ac:dyDescent="0.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2.75" x14ac:dyDescent="0.4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42.75" x14ac:dyDescent="0.4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2.75" x14ac:dyDescent="0.4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28.5" x14ac:dyDescent="0.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2.75" x14ac:dyDescent="0.4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2.75" x14ac:dyDescent="0.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2.75" x14ac:dyDescent="0.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28.5" x14ac:dyDescent="0.4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2.75" x14ac:dyDescent="0.4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2.75" x14ac:dyDescent="0.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42.75" x14ac:dyDescent="0.4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2.75" x14ac:dyDescent="0.4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2.75" x14ac:dyDescent="0.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2.75" x14ac:dyDescent="0.4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2.75" x14ac:dyDescent="0.4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2.75" x14ac:dyDescent="0.4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2.75" x14ac:dyDescent="0.4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2.75" x14ac:dyDescent="0.4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2.75" x14ac:dyDescent="0.4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28.5" x14ac:dyDescent="0.4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57" x14ac:dyDescent="0.4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2.75" x14ac:dyDescent="0.4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2.75" x14ac:dyDescent="0.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2.75" x14ac:dyDescent="0.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2.75" x14ac:dyDescent="0.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2.75" x14ac:dyDescent="0.4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57" x14ac:dyDescent="0.4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2.75" x14ac:dyDescent="0.4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2.75" x14ac:dyDescent="0.4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2.75" x14ac:dyDescent="0.4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28.5" x14ac:dyDescent="0.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57" x14ac:dyDescent="0.4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2.75" x14ac:dyDescent="0.4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2.75" x14ac:dyDescent="0.4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2.75" x14ac:dyDescent="0.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42.75" x14ac:dyDescent="0.4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2.75" x14ac:dyDescent="0.4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42.75" x14ac:dyDescent="0.4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2.75" x14ac:dyDescent="0.4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2.75" x14ac:dyDescent="0.4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2.75" x14ac:dyDescent="0.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28.5" x14ac:dyDescent="0.4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57" x14ac:dyDescent="0.4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2.75" x14ac:dyDescent="0.4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2.75" x14ac:dyDescent="0.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2.75" x14ac:dyDescent="0.4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2.75" x14ac:dyDescent="0.4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2.75" x14ac:dyDescent="0.4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2.75" x14ac:dyDescent="0.4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57" x14ac:dyDescent="0.4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2.75" x14ac:dyDescent="0.4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2.75" x14ac:dyDescent="0.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2.75" x14ac:dyDescent="0.4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42.75" x14ac:dyDescent="0.4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28.5" x14ac:dyDescent="0.4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2.75" x14ac:dyDescent="0.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2.75" x14ac:dyDescent="0.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28.5" x14ac:dyDescent="0.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28.5" x14ac:dyDescent="0.4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42.75" x14ac:dyDescent="0.4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42.75" x14ac:dyDescent="0.4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2.75" x14ac:dyDescent="0.4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57" x14ac:dyDescent="0.4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2.75" x14ac:dyDescent="0.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2.75" x14ac:dyDescent="0.4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4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28.5" x14ac:dyDescent="0.4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2.75" x14ac:dyDescent="0.4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2.75" x14ac:dyDescent="0.4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2.75" x14ac:dyDescent="0.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28.5" x14ac:dyDescent="0.4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2.75" x14ac:dyDescent="0.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x14ac:dyDescent="0.4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28.5" x14ac:dyDescent="0.4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42.75" x14ac:dyDescent="0.4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28.5" x14ac:dyDescent="0.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2.75" x14ac:dyDescent="0.4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2.75" x14ac:dyDescent="0.4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42.75" x14ac:dyDescent="0.4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2.75" x14ac:dyDescent="0.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42.75" x14ac:dyDescent="0.4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2.75" x14ac:dyDescent="0.4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2.75" x14ac:dyDescent="0.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2.75" x14ac:dyDescent="0.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2.75" x14ac:dyDescent="0.4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28.5" x14ac:dyDescent="0.4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2.75" x14ac:dyDescent="0.4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57" x14ac:dyDescent="0.4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2.75" x14ac:dyDescent="0.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2.75" x14ac:dyDescent="0.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4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2.75" x14ac:dyDescent="0.4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2.75" x14ac:dyDescent="0.4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2.75" x14ac:dyDescent="0.4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2.75" x14ac:dyDescent="0.4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28.5" x14ac:dyDescent="0.4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42.75" x14ac:dyDescent="0.4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42.75" x14ac:dyDescent="0.4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2.75" x14ac:dyDescent="0.4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2.75" x14ac:dyDescent="0.4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2.75" x14ac:dyDescent="0.4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2.75" x14ac:dyDescent="0.4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57" x14ac:dyDescent="0.4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2.75" x14ac:dyDescent="0.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28.5" x14ac:dyDescent="0.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2.75" x14ac:dyDescent="0.4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2.75" x14ac:dyDescent="0.4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57" x14ac:dyDescent="0.4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x14ac:dyDescent="0.4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2.75" x14ac:dyDescent="0.4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2.75" x14ac:dyDescent="0.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28.5" x14ac:dyDescent="0.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2.75" x14ac:dyDescent="0.4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2.75" x14ac:dyDescent="0.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2.75" x14ac:dyDescent="0.4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2.75" x14ac:dyDescent="0.4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2.75" x14ac:dyDescent="0.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2.75" x14ac:dyDescent="0.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2.75" x14ac:dyDescent="0.4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2.75" x14ac:dyDescent="0.4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2.75" x14ac:dyDescent="0.4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2.75" x14ac:dyDescent="0.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42.75" x14ac:dyDescent="0.4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2.75" x14ac:dyDescent="0.4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2.75" x14ac:dyDescent="0.4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2.75" x14ac:dyDescent="0.4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2.75" x14ac:dyDescent="0.4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2.75" x14ac:dyDescent="0.4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2.75" x14ac:dyDescent="0.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2.75" x14ac:dyDescent="0.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28.5" x14ac:dyDescent="0.4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2.75" x14ac:dyDescent="0.4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2.75" x14ac:dyDescent="0.4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2.75" x14ac:dyDescent="0.4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2.75" x14ac:dyDescent="0.4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2.75" x14ac:dyDescent="0.4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2.75" x14ac:dyDescent="0.4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2.75" x14ac:dyDescent="0.4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2.75" x14ac:dyDescent="0.4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57" x14ac:dyDescent="0.4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2.75" x14ac:dyDescent="0.4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2.75" x14ac:dyDescent="0.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2.75" x14ac:dyDescent="0.4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2.75" x14ac:dyDescent="0.4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2.75" x14ac:dyDescent="0.4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57" x14ac:dyDescent="0.4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2.75" x14ac:dyDescent="0.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2.75" x14ac:dyDescent="0.4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42.75" x14ac:dyDescent="0.4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2.75" x14ac:dyDescent="0.4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28.5" x14ac:dyDescent="0.4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2.75" x14ac:dyDescent="0.4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2.75" x14ac:dyDescent="0.4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2.75" x14ac:dyDescent="0.4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42.75" x14ac:dyDescent="0.4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2.75" x14ac:dyDescent="0.4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2.75" x14ac:dyDescent="0.4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2.75" x14ac:dyDescent="0.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42.75" x14ac:dyDescent="0.4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2.75" x14ac:dyDescent="0.4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2.75" x14ac:dyDescent="0.4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2.75" x14ac:dyDescent="0.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2.75" x14ac:dyDescent="0.4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2.75" x14ac:dyDescent="0.4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2.75" x14ac:dyDescent="0.4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42.75" x14ac:dyDescent="0.4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42.75" x14ac:dyDescent="0.4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2.75" x14ac:dyDescent="0.4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2.75" x14ac:dyDescent="0.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2.75" x14ac:dyDescent="0.4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42.75" x14ac:dyDescent="0.4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2.75" x14ac:dyDescent="0.4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2.75" x14ac:dyDescent="0.4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42.75" x14ac:dyDescent="0.4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" x14ac:dyDescent="0.4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2.75" x14ac:dyDescent="0.4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2.75" x14ac:dyDescent="0.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2.75" x14ac:dyDescent="0.4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2.75" x14ac:dyDescent="0.4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2.75" x14ac:dyDescent="0.4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2.75" x14ac:dyDescent="0.4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2.75" x14ac:dyDescent="0.4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2.75" x14ac:dyDescent="0.4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2.75" x14ac:dyDescent="0.4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42.75" x14ac:dyDescent="0.4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28.5" x14ac:dyDescent="0.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57" x14ac:dyDescent="0.4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2.75" x14ac:dyDescent="0.4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2.75" x14ac:dyDescent="0.4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57" x14ac:dyDescent="0.4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42.75" x14ac:dyDescent="0.4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2.75" x14ac:dyDescent="0.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28.5" x14ac:dyDescent="0.4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2.75" x14ac:dyDescent="0.4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2.75" x14ac:dyDescent="0.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28.5" x14ac:dyDescent="0.4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2.75" x14ac:dyDescent="0.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2.75" x14ac:dyDescent="0.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2.75" x14ac:dyDescent="0.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2.75" x14ac:dyDescent="0.4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2.75" x14ac:dyDescent="0.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2.75" x14ac:dyDescent="0.4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2.75" x14ac:dyDescent="0.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2.75" x14ac:dyDescent="0.4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x14ac:dyDescent="0.4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57" x14ac:dyDescent="0.4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2.75" x14ac:dyDescent="0.4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2.75" x14ac:dyDescent="0.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4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2.75" x14ac:dyDescent="0.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2.75" x14ac:dyDescent="0.4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2.75" x14ac:dyDescent="0.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2.75" x14ac:dyDescent="0.4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2.75" x14ac:dyDescent="0.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2.75" x14ac:dyDescent="0.4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2.75" x14ac:dyDescent="0.4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57" x14ac:dyDescent="0.4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42.75" x14ac:dyDescent="0.4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2.75" x14ac:dyDescent="0.4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2.75" x14ac:dyDescent="0.4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2.75" x14ac:dyDescent="0.4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2.75" x14ac:dyDescent="0.4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28.5" x14ac:dyDescent="0.4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2.75" x14ac:dyDescent="0.4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2.75" x14ac:dyDescent="0.4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2.75" x14ac:dyDescent="0.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28.5" x14ac:dyDescent="0.4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2.75" x14ac:dyDescent="0.4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2.75" x14ac:dyDescent="0.4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42.75" x14ac:dyDescent="0.4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2.75" x14ac:dyDescent="0.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2.75" x14ac:dyDescent="0.4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2.75" x14ac:dyDescent="0.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2.75" x14ac:dyDescent="0.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42.75" x14ac:dyDescent="0.4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2.75" x14ac:dyDescent="0.4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2.75" x14ac:dyDescent="0.4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2.75" x14ac:dyDescent="0.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2.75" x14ac:dyDescent="0.4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28.5" x14ac:dyDescent="0.4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2.75" x14ac:dyDescent="0.4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42.75" x14ac:dyDescent="0.4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2.75" x14ac:dyDescent="0.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2.75" x14ac:dyDescent="0.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2.75" x14ac:dyDescent="0.4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28.5" x14ac:dyDescent="0.4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2.75" x14ac:dyDescent="0.4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2.75" x14ac:dyDescent="0.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2.75" x14ac:dyDescent="0.4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42.75" x14ac:dyDescent="0.4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42.75" x14ac:dyDescent="0.4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2.75" x14ac:dyDescent="0.4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2.75" x14ac:dyDescent="0.4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2.75" x14ac:dyDescent="0.4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2.75" x14ac:dyDescent="0.4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2.75" x14ac:dyDescent="0.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57" x14ac:dyDescent="0.4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2.75" x14ac:dyDescent="0.4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2.75" x14ac:dyDescent="0.4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2.75" x14ac:dyDescent="0.4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2.75" x14ac:dyDescent="0.4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42.75" x14ac:dyDescent="0.4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2.75" x14ac:dyDescent="0.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2.75" x14ac:dyDescent="0.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42.75" x14ac:dyDescent="0.4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28.5" x14ac:dyDescent="0.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2.75" x14ac:dyDescent="0.4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2.75" x14ac:dyDescent="0.4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2.75" x14ac:dyDescent="0.4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28.5" x14ac:dyDescent="0.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57" x14ac:dyDescent="0.4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2.75" x14ac:dyDescent="0.4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28.5" x14ac:dyDescent="0.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2.75" x14ac:dyDescent="0.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28.5" x14ac:dyDescent="0.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57" x14ac:dyDescent="0.4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57" x14ac:dyDescent="0.4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2.75" x14ac:dyDescent="0.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2.75" x14ac:dyDescent="0.4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2.75" x14ac:dyDescent="0.4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2.75" x14ac:dyDescent="0.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2.75" x14ac:dyDescent="0.4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2.75" x14ac:dyDescent="0.4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2.75" x14ac:dyDescent="0.4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2.75" x14ac:dyDescent="0.4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2.75" x14ac:dyDescent="0.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2.75" x14ac:dyDescent="0.4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2.75" x14ac:dyDescent="0.4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57" x14ac:dyDescent="0.4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2.75" x14ac:dyDescent="0.4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2.75" x14ac:dyDescent="0.4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4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2.75" x14ac:dyDescent="0.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42.75" x14ac:dyDescent="0.4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2.75" x14ac:dyDescent="0.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2.75" x14ac:dyDescent="0.4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2.75" x14ac:dyDescent="0.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2.75" x14ac:dyDescent="0.4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2.75" x14ac:dyDescent="0.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28.5" x14ac:dyDescent="0.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2.75" x14ac:dyDescent="0.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2.75" x14ac:dyDescent="0.4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2.75" x14ac:dyDescent="0.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42.75" x14ac:dyDescent="0.4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28.5" x14ac:dyDescent="0.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2.75" x14ac:dyDescent="0.4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2.75" x14ac:dyDescent="0.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2.75" x14ac:dyDescent="0.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2.75" x14ac:dyDescent="0.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42.75" x14ac:dyDescent="0.4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2.75" x14ac:dyDescent="0.4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2.75" x14ac:dyDescent="0.4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2.75" x14ac:dyDescent="0.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2.75" x14ac:dyDescent="0.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2.75" x14ac:dyDescent="0.4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2.75" x14ac:dyDescent="0.4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2.75" x14ac:dyDescent="0.4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2.75" x14ac:dyDescent="0.4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R1:U1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:P1 R1:U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607AD-BB5C-4A73-8B3A-D8FEA28757F0}">
  <dimension ref="A1:E18"/>
  <sheetViews>
    <sheetView workbookViewId="0">
      <selection activeCell="P10" sqref="P10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9921875" bestFit="1" customWidth="1"/>
  </cols>
  <sheetData>
    <row r="1" spans="1:5" x14ac:dyDescent="0.45">
      <c r="A1" s="11" t="s">
        <v>8358</v>
      </c>
      <c r="B1" t="s">
        <v>8315</v>
      </c>
    </row>
    <row r="2" spans="1:5" x14ac:dyDescent="0.45">
      <c r="A2" s="11" t="s">
        <v>8393</v>
      </c>
      <c r="B2" t="s">
        <v>8364</v>
      </c>
    </row>
    <row r="4" spans="1:5" x14ac:dyDescent="0.45">
      <c r="A4" s="11" t="s">
        <v>8363</v>
      </c>
      <c r="B4" s="11" t="s">
        <v>8360</v>
      </c>
    </row>
    <row r="5" spans="1:5" x14ac:dyDescent="0.4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45">
      <c r="A6" s="16" t="s">
        <v>8387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45">
      <c r="A7" s="16" t="s">
        <v>8388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45">
      <c r="A8" s="16" t="s">
        <v>8389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45">
      <c r="A9" s="16" t="s">
        <v>8390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45">
      <c r="A10" s="16" t="s">
        <v>8381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45">
      <c r="A11" s="16" t="s">
        <v>8391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45">
      <c r="A12" s="16" t="s">
        <v>8382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45">
      <c r="A13" s="16" t="s">
        <v>8383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45">
      <c r="A14" s="16" t="s">
        <v>8384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45">
      <c r="A15" s="16" t="s">
        <v>8385</v>
      </c>
      <c r="B15" s="13">
        <v>65</v>
      </c>
      <c r="C15" s="13">
        <v>50</v>
      </c>
      <c r="D15" s="13"/>
      <c r="E15" s="13">
        <v>115</v>
      </c>
    </row>
    <row r="16" spans="1:5" x14ac:dyDescent="0.45">
      <c r="A16" s="16" t="s">
        <v>8386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45">
      <c r="A17" s="16" t="s">
        <v>8392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45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5B6D2-9446-4A71-AC60-4C0F0CC0D089}">
  <dimension ref="A1:H13"/>
  <sheetViews>
    <sheetView tabSelected="1" topLeftCell="A17" workbookViewId="0">
      <selection activeCell="K24" sqref="K24"/>
    </sheetView>
  </sheetViews>
  <sheetFormatPr defaultRowHeight="14.25" x14ac:dyDescent="0.45"/>
  <cols>
    <col min="1" max="1" width="16.59765625" bestFit="1" customWidth="1"/>
    <col min="2" max="2" width="16.265625" bestFit="1" customWidth="1"/>
    <col min="3" max="3" width="12.6640625" bestFit="1" customWidth="1"/>
    <col min="4" max="4" width="15.73046875" bestFit="1" customWidth="1"/>
    <col min="5" max="5" width="11.46484375" bestFit="1" customWidth="1"/>
    <col min="6" max="6" width="18.06640625" bestFit="1" customWidth="1"/>
    <col min="7" max="7" width="14.73046875" bestFit="1" customWidth="1"/>
    <col min="8" max="8" width="17.6640625" bestFit="1" customWidth="1"/>
  </cols>
  <sheetData>
    <row r="1" spans="1:8" x14ac:dyDescent="0.45">
      <c r="A1" s="17" t="s">
        <v>8394</v>
      </c>
      <c r="B1" s="17" t="s">
        <v>8395</v>
      </c>
      <c r="C1" s="17" t="s">
        <v>8396</v>
      </c>
      <c r="D1" s="17" t="s">
        <v>8397</v>
      </c>
      <c r="E1" s="17" t="s">
        <v>8398</v>
      </c>
      <c r="F1" s="17" t="s">
        <v>8399</v>
      </c>
      <c r="G1" s="17" t="s">
        <v>8400</v>
      </c>
      <c r="H1" s="17" t="s">
        <v>8401</v>
      </c>
    </row>
    <row r="2" spans="1:8" x14ac:dyDescent="0.45">
      <c r="A2" t="s">
        <v>8402</v>
      </c>
      <c r="B2">
        <f>COUNTIFS(Kickstarter!$D:$D,"&lt;1000",Kickstarter!F:F,"successful",Kickstarter!R:R,"Plays")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COUNTIFS(Kickstarter!E:E,"&lt;1000",Kickstarter!G:G,"cancelled",Kickstarter!S:S,"plays")</f>
        <v>0</v>
      </c>
      <c r="E2">
        <f>SUM(B2:D2)</f>
        <v>186</v>
      </c>
      <c r="F2" s="18">
        <f>B2/$E2</f>
        <v>0.75806451612903225</v>
      </c>
      <c r="G2" s="18">
        <f t="shared" ref="G2:H13" si="0">C2/$E2</f>
        <v>0.24193548387096775</v>
      </c>
      <c r="H2" s="18">
        <f t="shared" si="0"/>
        <v>0</v>
      </c>
    </row>
    <row r="3" spans="1:8" x14ac:dyDescent="0.45">
      <c r="A3" t="s">
        <v>8403</v>
      </c>
      <c r="B3">
        <f>COUNTIFS(Kickstarter!$D:$D,"&gt;=1000",Kickstarter!$D:$D,"&lt;=4999", Kickstarter!$F:$F,"successful",Kickstarter!$R:$R,"Plays")</f>
        <v>388</v>
      </c>
      <c r="C3">
        <f>COUNTIFS(Kickstarter!$D:$D,"&gt;=1000",Kickstarter!$D:$D,"&lt;=4999", Kickstarter!$F:$F,"failed",Kickstarter!$R:$R,"Plays")</f>
        <v>146</v>
      </c>
      <c r="D3">
        <f>COUNTIFS(Kickstarter!$D:$D,"&gt;=1000",Kickstarter!$D:$D,"&lt;=4999", Kickstarter!$F:$F,"cancelled",Kickstarter!$R:$R,"Plays")</f>
        <v>0</v>
      </c>
      <c r="E3">
        <f t="shared" ref="E3:E13" si="1">SUM(B3:D3)</f>
        <v>534</v>
      </c>
      <c r="F3" s="18">
        <f>B3/$E3</f>
        <v>0.72659176029962547</v>
      </c>
      <c r="G3" s="18">
        <f>C3/$E3</f>
        <v>0.27340823970037453</v>
      </c>
      <c r="H3" s="18">
        <f t="shared" si="0"/>
        <v>0</v>
      </c>
    </row>
    <row r="4" spans="1:8" x14ac:dyDescent="0.45">
      <c r="A4" t="s">
        <v>8404</v>
      </c>
      <c r="B4">
        <f>COUNTIFS(Kickstarter!$D:$D,"&gt;=5000",Kickstarter!$D:$D,"&lt;=9999", Kickstarter!$F:$F,"successful",Kickstarter!$R:$R,"Plays")</f>
        <v>93</v>
      </c>
      <c r="C4">
        <f>COUNTIFS(Kickstarter!$D:$D,"&gt;=5000",Kickstarter!$D:$D,"&lt;=9999", Kickstarter!$F:$F,"failed",Kickstarter!$R:$R,"Plays")</f>
        <v>76</v>
      </c>
      <c r="D4">
        <f>COUNTIFS(Kickstarter!$D:$D,"&gt;=5000",Kickstarter!$D:$D,"&lt;=9999", Kickstarter!$F:$F,"cancelled",Kickstarter!$R:$R,"Plays")</f>
        <v>0</v>
      </c>
      <c r="E4">
        <f t="shared" si="1"/>
        <v>169</v>
      </c>
      <c r="F4" s="18">
        <f t="shared" ref="F4:F13" si="2">B4/$E4</f>
        <v>0.55029585798816572</v>
      </c>
      <c r="G4" s="18">
        <f t="shared" si="0"/>
        <v>0.44970414201183434</v>
      </c>
      <c r="H4" s="18">
        <f t="shared" si="0"/>
        <v>0</v>
      </c>
    </row>
    <row r="5" spans="1:8" x14ac:dyDescent="0.45">
      <c r="A5" t="s">
        <v>8405</v>
      </c>
      <c r="B5">
        <f>COUNTIFS(Kickstarter!$D:$D,"&gt;=10000",Kickstarter!$D:$D,"&lt;=14999", Kickstarter!$F:$F,"successful",Kickstarter!$R:$R,"Plays")</f>
        <v>39</v>
      </c>
      <c r="C5">
        <f>COUNTIFS(Kickstarter!$D:$D,"&gt;=10000",Kickstarter!$D:$D,"&lt;=14999", Kickstarter!$F:$F,"failed",Kickstarter!$R:$R,"Plays")</f>
        <v>33</v>
      </c>
      <c r="D5">
        <f>COUNTIFS(Kickstarter!$D:$D,"&gt;=10000",Kickstarter!$D:$D,"&lt;=14999", Kickstarter!$F:$F,"cancelled",Kickstarter!$R:$R,"Plays")</f>
        <v>0</v>
      </c>
      <c r="E5">
        <f t="shared" si="1"/>
        <v>72</v>
      </c>
      <c r="F5" s="18">
        <f t="shared" si="2"/>
        <v>0.54166666666666663</v>
      </c>
      <c r="G5" s="18">
        <f t="shared" si="0"/>
        <v>0.45833333333333331</v>
      </c>
      <c r="H5" s="18">
        <f t="shared" si="0"/>
        <v>0</v>
      </c>
    </row>
    <row r="6" spans="1:8" x14ac:dyDescent="0.45">
      <c r="A6" t="s">
        <v>8406</v>
      </c>
      <c r="B6">
        <f>COUNTIFS(Kickstarter!$D:$D,"&gt;=15000",Kickstarter!$D:$D,"&lt;=19999", Kickstarter!$F:$F,"successful",Kickstarter!$R:$R,"Plays")</f>
        <v>12</v>
      </c>
      <c r="C6">
        <f>COUNTIFS(Kickstarter!$D:$D,"&gt;=15000",Kickstarter!$D:$D,"&lt;=19999", Kickstarter!$F:$F,"failed",Kickstarter!$R:$R,"Plays")</f>
        <v>12</v>
      </c>
      <c r="D6">
        <f>COUNTIFS(Kickstarter!$D:$D,"&gt;=15000",Kickstarter!$D:$D,"&lt;=19999", Kickstarter!$F:$F,"cancelled",Kickstarter!$R:$R,"Plays")</f>
        <v>0</v>
      </c>
      <c r="E6">
        <f t="shared" si="1"/>
        <v>24</v>
      </c>
      <c r="F6" s="18">
        <f t="shared" si="2"/>
        <v>0.5</v>
      </c>
      <c r="G6" s="18">
        <f t="shared" si="0"/>
        <v>0.5</v>
      </c>
      <c r="H6" s="18">
        <f t="shared" si="0"/>
        <v>0</v>
      </c>
    </row>
    <row r="7" spans="1:8" x14ac:dyDescent="0.45">
      <c r="A7" t="s">
        <v>8407</v>
      </c>
      <c r="B7">
        <f>COUNTIFS(Kickstarter!$D:$D,"&gt;=20000",Kickstarter!$D:$D,"&lt;=24999", Kickstarter!$F:$F,"successful",Kickstarter!$R:$R,"Plays")</f>
        <v>9</v>
      </c>
      <c r="C7">
        <f>COUNTIFS(Kickstarter!$D:$D,"&gt;=20000",Kickstarter!$D:$D,"&lt;=24999", Kickstarter!$F:$F,"failed",Kickstarter!$R:$R,"Plays")</f>
        <v>11</v>
      </c>
      <c r="D7">
        <f>COUNTIFS(Kickstarter!$D:$D,"&gt;=20000",Kickstarter!$D:$D,"&lt;=24999", Kickstarter!$F:$F,"cancelled",Kickstarter!$R:$R,"Plays")</f>
        <v>0</v>
      </c>
      <c r="E7">
        <f t="shared" si="1"/>
        <v>20</v>
      </c>
      <c r="F7" s="18">
        <f t="shared" si="2"/>
        <v>0.45</v>
      </c>
      <c r="G7" s="18">
        <f t="shared" si="0"/>
        <v>0.55000000000000004</v>
      </c>
      <c r="H7" s="18">
        <f t="shared" si="0"/>
        <v>0</v>
      </c>
    </row>
    <row r="8" spans="1:8" x14ac:dyDescent="0.45">
      <c r="A8" t="s">
        <v>8408</v>
      </c>
      <c r="B8">
        <f>COUNTIFS(Kickstarter!$D:$D,"&gt;=25000",Kickstarter!$D:$D,"&lt;=29999", Kickstarter!$F:$F,"successful",Kickstarter!$R:$R,"Plays")</f>
        <v>1</v>
      </c>
      <c r="C8">
        <f>COUNTIFS(Kickstarter!$D:$D,"&gt;=25000",Kickstarter!$D:$D,"&lt;=29999", Kickstarter!$F:$F,"failed",Kickstarter!$R:$R,"Plays")</f>
        <v>4</v>
      </c>
      <c r="D8">
        <f>COUNTIFS(Kickstarter!$D:$D,"&gt;=25000",Kickstarter!$D:$D,"&lt;=29999", Kickstarter!$F:$F,"cancelled",Kickstarter!$R:$R,"Plays")</f>
        <v>0</v>
      </c>
      <c r="E8">
        <f t="shared" si="1"/>
        <v>5</v>
      </c>
      <c r="F8" s="18">
        <f t="shared" si="2"/>
        <v>0.2</v>
      </c>
      <c r="G8" s="18">
        <f t="shared" si="0"/>
        <v>0.8</v>
      </c>
      <c r="H8" s="18">
        <f t="shared" si="0"/>
        <v>0</v>
      </c>
    </row>
    <row r="9" spans="1:8" x14ac:dyDescent="0.45">
      <c r="A9" t="s">
        <v>8409</v>
      </c>
      <c r="B9">
        <f>COUNTIFS(Kickstarter!$D:$D,"&gt;=30000",Kickstarter!$D:$D,"&lt;=34999", Kickstarter!$F:$F,"successful",Kickstarter!$R:$R,"Plays")</f>
        <v>3</v>
      </c>
      <c r="C9">
        <f>COUNTIFS(Kickstarter!$D:$D,"&gt;=30000",Kickstarter!$D:$D,"&lt;=34999", Kickstarter!$F:$F,"failed",Kickstarter!$R:$R,"Plays")</f>
        <v>8</v>
      </c>
      <c r="D9">
        <f>COUNTIFS(Kickstarter!$D:$D,"&gt;=30000",Kickstarter!$D:$D,"&lt;=34999", Kickstarter!$F:$F,"cancelled",Kickstarter!$R:$R,"Plays")</f>
        <v>0</v>
      </c>
      <c r="E9">
        <f t="shared" si="1"/>
        <v>11</v>
      </c>
      <c r="F9" s="18">
        <f t="shared" si="2"/>
        <v>0.27272727272727271</v>
      </c>
      <c r="G9" s="18">
        <f t="shared" si="0"/>
        <v>0.72727272727272729</v>
      </c>
      <c r="H9" s="18">
        <f t="shared" si="0"/>
        <v>0</v>
      </c>
    </row>
    <row r="10" spans="1:8" x14ac:dyDescent="0.45">
      <c r="A10" t="s">
        <v>8410</v>
      </c>
      <c r="B10">
        <f>COUNTIFS(Kickstarter!$D:$D,"&gt;=35000",Kickstarter!$D:$D,"&lt;=39999", Kickstarter!$F:$F,"successful",Kickstarter!$R:$R,"Plays")</f>
        <v>4</v>
      </c>
      <c r="C10">
        <f>COUNTIFS(Kickstarter!$D:$D,"&gt;=35000",Kickstarter!$D:$D,"&lt;=39999", Kickstarter!$F:$F,"failed",Kickstarter!$R:$R,"Plays")</f>
        <v>2</v>
      </c>
      <c r="D10">
        <f>COUNTIFS(Kickstarter!$D:$D,"&gt;=35000",Kickstarter!$D:$D,"&lt;=39999", Kickstarter!$F:$F,"cancelled",Kickstarter!$R:$R,"Plays")</f>
        <v>0</v>
      </c>
      <c r="E10">
        <f t="shared" si="1"/>
        <v>6</v>
      </c>
      <c r="F10" s="18">
        <f t="shared" si="2"/>
        <v>0.66666666666666663</v>
      </c>
      <c r="G10" s="18">
        <f t="shared" si="0"/>
        <v>0.33333333333333331</v>
      </c>
      <c r="H10" s="18">
        <f t="shared" si="0"/>
        <v>0</v>
      </c>
    </row>
    <row r="11" spans="1:8" x14ac:dyDescent="0.45">
      <c r="A11" t="s">
        <v>8411</v>
      </c>
      <c r="B11">
        <f>COUNTIFS(Kickstarter!$D:$D,"&gt;=40000",Kickstarter!$D:$D,"&lt;=44999", Kickstarter!$F:$F,"successful",Kickstarter!$R:$R,"Plays")</f>
        <v>2</v>
      </c>
      <c r="C11">
        <f>COUNTIFS(Kickstarter!$D:$D,"&gt;=40000",Kickstarter!$D:$D,"&lt;=44999", Kickstarter!$F:$F,"failed",Kickstarter!$R:$R,"Plays")</f>
        <v>1</v>
      </c>
      <c r="D11">
        <f>COUNTIFS(Kickstarter!$D:$D,"&gt;=40000",Kickstarter!$D:$D,"&lt;=44999", Kickstarter!$F:$F,"cancelled",Kickstarter!$R:$R,"Plays")</f>
        <v>0</v>
      </c>
      <c r="E11">
        <f t="shared" si="1"/>
        <v>3</v>
      </c>
      <c r="F11" s="18">
        <f t="shared" si="2"/>
        <v>0.66666666666666663</v>
      </c>
      <c r="G11" s="18">
        <f t="shared" si="0"/>
        <v>0.33333333333333331</v>
      </c>
      <c r="H11" s="18">
        <f t="shared" si="0"/>
        <v>0</v>
      </c>
    </row>
    <row r="12" spans="1:8" x14ac:dyDescent="0.45">
      <c r="A12" t="s">
        <v>8412</v>
      </c>
      <c r="B12">
        <f>COUNTIFS(Kickstarter!$D:$D,"&gt;=45000",Kickstarter!$D:$D,"&lt;=49999", Kickstarter!$F:$F,"successful",Kickstarter!$R:$R,"Plays")</f>
        <v>0</v>
      </c>
      <c r="C12">
        <f>COUNTIFS(Kickstarter!$D:$D,"&gt;=45000",Kickstarter!$D:$D,"&lt;=49999", Kickstarter!$F:$F,"failed",Kickstarter!$R:$R,"Plays")</f>
        <v>1</v>
      </c>
      <c r="D12">
        <f>COUNTIFS(Kickstarter!$D:$D,"&gt;=45000",Kickstarter!$D:$D,"&lt;=49999", Kickstarter!$F:$F,"cancelled",Kickstarter!$R:$R,"Plays")</f>
        <v>0</v>
      </c>
      <c r="E12">
        <f t="shared" si="1"/>
        <v>1</v>
      </c>
      <c r="F12" s="18">
        <f t="shared" si="2"/>
        <v>0</v>
      </c>
      <c r="G12" s="18">
        <f t="shared" si="0"/>
        <v>1</v>
      </c>
      <c r="H12" s="18">
        <f t="shared" si="0"/>
        <v>0</v>
      </c>
    </row>
    <row r="13" spans="1:8" x14ac:dyDescent="0.45">
      <c r="A13" t="s">
        <v>8413</v>
      </c>
      <c r="B13">
        <f>COUNTIFS(Kickstarter!$D:$D,"&gt;=50000", Kickstarter!$F:$F,"successful",Kickstarter!$R:$R,"Plays")</f>
        <v>2</v>
      </c>
      <c r="C13">
        <f>COUNTIFS(Kickstarter!$D:$D,"&gt;=50000", Kickstarter!$F:$F,"failed",Kickstarter!$R:$R,"Plays")</f>
        <v>14</v>
      </c>
      <c r="D13">
        <f>COUNTIFS(Kickstarter!$D:$D,"&gt;=50000", Kickstarter!$F:$F,"cancelled",Kickstarter!$R:$R,"Plays")</f>
        <v>0</v>
      </c>
      <c r="E13">
        <f t="shared" si="1"/>
        <v>16</v>
      </c>
      <c r="F13" s="18">
        <f t="shared" si="2"/>
        <v>0.125</v>
      </c>
      <c r="G13" s="18">
        <f t="shared" si="0"/>
        <v>0.875</v>
      </c>
      <c r="H13" s="18">
        <f t="shared" si="0"/>
        <v>0</v>
      </c>
    </row>
  </sheetData>
  <pageMargins left="0.7" right="0.7" top="0.75" bottom="0.75" header="0.3" footer="0.3"/>
  <ignoredErrors>
    <ignoredError sqref="C2" formula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F17CB-45E2-4ACE-96CE-58D0C33B3E41}">
  <dimension ref="A1:F14"/>
  <sheetViews>
    <sheetView workbookViewId="0">
      <selection activeCell="I5" sqref="I5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1" t="s">
        <v>8222</v>
      </c>
      <c r="B1" t="s">
        <v>8364</v>
      </c>
    </row>
    <row r="3" spans="1:6" x14ac:dyDescent="0.45">
      <c r="A3" s="11" t="s">
        <v>8363</v>
      </c>
      <c r="B3" s="11" t="s">
        <v>8360</v>
      </c>
    </row>
    <row r="4" spans="1:6" x14ac:dyDescent="0.4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2" t="s">
        <v>8308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45">
      <c r="A6" s="12" t="s">
        <v>8334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45">
      <c r="A7" s="12" t="s">
        <v>8331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45">
      <c r="A8" s="12" t="s">
        <v>8329</v>
      </c>
      <c r="B8" s="13">
        <v>24</v>
      </c>
      <c r="C8" s="13"/>
      <c r="D8" s="13"/>
      <c r="E8" s="13"/>
      <c r="F8" s="13">
        <v>24</v>
      </c>
    </row>
    <row r="9" spans="1:6" x14ac:dyDescent="0.45">
      <c r="A9" s="12" t="s">
        <v>8323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45">
      <c r="A10" s="12" t="s">
        <v>8336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45">
      <c r="A11" s="12" t="s">
        <v>8320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45">
      <c r="A12" s="12" t="s">
        <v>8317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45">
      <c r="A13" s="12" t="s">
        <v>8315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45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B0EF8-3A32-4E61-A8D4-657B7DB08451}">
  <dimension ref="A1:F43"/>
  <sheetViews>
    <sheetView topLeftCell="A28" workbookViewId="0"/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1" t="s">
        <v>8358</v>
      </c>
      <c r="B1" t="s">
        <v>8364</v>
      </c>
    </row>
    <row r="2" spans="1:6" x14ac:dyDescent="0.45">
      <c r="A2" s="11" t="s">
        <v>8222</v>
      </c>
      <c r="B2" t="s">
        <v>8224</v>
      </c>
    </row>
    <row r="4" spans="1:6" x14ac:dyDescent="0.45">
      <c r="A4" s="11" t="s">
        <v>8363</v>
      </c>
      <c r="B4" s="11" t="s">
        <v>8360</v>
      </c>
    </row>
    <row r="5" spans="1:6" x14ac:dyDescent="0.4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12" t="s">
        <v>8314</v>
      </c>
      <c r="B6" s="13"/>
      <c r="C6" s="13">
        <v>14</v>
      </c>
      <c r="D6" s="13"/>
      <c r="E6" s="13"/>
      <c r="F6" s="13">
        <v>14</v>
      </c>
    </row>
    <row r="7" spans="1:6" x14ac:dyDescent="0.45">
      <c r="A7" s="12" t="s">
        <v>8342</v>
      </c>
      <c r="B7" s="13">
        <v>3</v>
      </c>
      <c r="C7" s="13"/>
      <c r="D7" s="13"/>
      <c r="E7" s="13"/>
      <c r="F7" s="13">
        <v>3</v>
      </c>
    </row>
    <row r="8" spans="1:6" x14ac:dyDescent="0.45">
      <c r="A8" s="12" t="s">
        <v>8356</v>
      </c>
      <c r="B8" s="13"/>
      <c r="C8" s="13">
        <v>2</v>
      </c>
      <c r="D8" s="13"/>
      <c r="E8" s="13"/>
      <c r="F8" s="13">
        <v>2</v>
      </c>
    </row>
    <row r="9" spans="1:6" x14ac:dyDescent="0.45">
      <c r="A9" s="12" t="s">
        <v>8352</v>
      </c>
      <c r="B9" s="13"/>
      <c r="C9" s="13"/>
      <c r="D9" s="13"/>
      <c r="E9" s="13">
        <v>5</v>
      </c>
      <c r="F9" s="13">
        <v>5</v>
      </c>
    </row>
    <row r="10" spans="1:6" x14ac:dyDescent="0.45">
      <c r="A10" s="12" t="s">
        <v>8313</v>
      </c>
      <c r="B10" s="13"/>
      <c r="C10" s="13"/>
      <c r="D10" s="13"/>
      <c r="E10" s="13">
        <v>8</v>
      </c>
      <c r="F10" s="13">
        <v>8</v>
      </c>
    </row>
    <row r="11" spans="1:6" x14ac:dyDescent="0.45">
      <c r="A11" s="12" t="s">
        <v>8312</v>
      </c>
      <c r="B11" s="13"/>
      <c r="C11" s="13">
        <v>16</v>
      </c>
      <c r="D11" s="13"/>
      <c r="E11" s="13"/>
      <c r="F11" s="13">
        <v>16</v>
      </c>
    </row>
    <row r="12" spans="1:6" x14ac:dyDescent="0.45">
      <c r="A12" s="12" t="s">
        <v>8328</v>
      </c>
      <c r="B12" s="13"/>
      <c r="C12" s="13"/>
      <c r="D12" s="13"/>
      <c r="E12" s="13">
        <v>6</v>
      </c>
      <c r="F12" s="13">
        <v>6</v>
      </c>
    </row>
    <row r="13" spans="1:6" x14ac:dyDescent="0.45">
      <c r="A13" s="12" t="s">
        <v>8345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45">
      <c r="A14" s="12" t="s">
        <v>8322</v>
      </c>
      <c r="B14" s="13"/>
      <c r="C14" s="13">
        <v>2</v>
      </c>
      <c r="D14" s="13"/>
      <c r="E14" s="13"/>
      <c r="F14" s="13">
        <v>2</v>
      </c>
    </row>
    <row r="15" spans="1:6" x14ac:dyDescent="0.45">
      <c r="A15" s="12" t="s">
        <v>8335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45">
      <c r="A16" s="12" t="s">
        <v>8346</v>
      </c>
      <c r="B16" s="13"/>
      <c r="C16" s="13">
        <v>3</v>
      </c>
      <c r="D16" s="13"/>
      <c r="E16" s="13"/>
      <c r="F16" s="13">
        <v>3</v>
      </c>
    </row>
    <row r="17" spans="1:6" x14ac:dyDescent="0.45">
      <c r="A17" s="12" t="s">
        <v>8347</v>
      </c>
      <c r="B17" s="13"/>
      <c r="C17" s="13"/>
      <c r="D17" s="13"/>
      <c r="E17" s="13">
        <v>19</v>
      </c>
      <c r="F17" s="13">
        <v>19</v>
      </c>
    </row>
    <row r="18" spans="1:6" x14ac:dyDescent="0.45">
      <c r="A18" s="12" t="s">
        <v>8326</v>
      </c>
      <c r="B18" s="13"/>
      <c r="C18" s="13">
        <v>6</v>
      </c>
      <c r="D18" s="13"/>
      <c r="E18" s="13"/>
      <c r="F18" s="13">
        <v>6</v>
      </c>
    </row>
    <row r="19" spans="1:6" x14ac:dyDescent="0.45">
      <c r="A19" s="12" t="s">
        <v>8325</v>
      </c>
      <c r="B19" s="13"/>
      <c r="C19" s="13"/>
      <c r="D19" s="13"/>
      <c r="E19" s="13">
        <v>2</v>
      </c>
      <c r="F19" s="13">
        <v>2</v>
      </c>
    </row>
    <row r="20" spans="1:6" x14ac:dyDescent="0.45">
      <c r="A20" s="12" t="s">
        <v>8333</v>
      </c>
      <c r="B20" s="13"/>
      <c r="C20" s="13">
        <v>7</v>
      </c>
      <c r="D20" s="13"/>
      <c r="E20" s="13"/>
      <c r="F20" s="13">
        <v>7</v>
      </c>
    </row>
    <row r="21" spans="1:6" x14ac:dyDescent="0.45">
      <c r="A21" s="12" t="s">
        <v>8357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45">
      <c r="A22" s="12" t="s">
        <v>8341</v>
      </c>
      <c r="B22" s="13"/>
      <c r="C22" s="13">
        <v>3</v>
      </c>
      <c r="D22" s="13"/>
      <c r="E22" s="13"/>
      <c r="F22" s="13">
        <v>3</v>
      </c>
    </row>
    <row r="23" spans="1:6" x14ac:dyDescent="0.45">
      <c r="A23" s="12" t="s">
        <v>8321</v>
      </c>
      <c r="B23" s="13"/>
      <c r="C23" s="13"/>
      <c r="D23" s="13"/>
      <c r="E23" s="13">
        <v>6</v>
      </c>
      <c r="F23" s="13">
        <v>6</v>
      </c>
    </row>
    <row r="24" spans="1:6" x14ac:dyDescent="0.45">
      <c r="A24" s="12" t="s">
        <v>8348</v>
      </c>
      <c r="B24" s="13"/>
      <c r="C24" s="13">
        <v>5</v>
      </c>
      <c r="D24" s="13"/>
      <c r="E24" s="13"/>
      <c r="F24" s="13">
        <v>5</v>
      </c>
    </row>
    <row r="25" spans="1:6" x14ac:dyDescent="0.45">
      <c r="A25" s="12" t="s">
        <v>8337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45">
      <c r="A26" s="12" t="s">
        <v>8343</v>
      </c>
      <c r="B26" s="13"/>
      <c r="C26" s="13">
        <v>5</v>
      </c>
      <c r="D26" s="13"/>
      <c r="E26" s="13"/>
      <c r="F26" s="13">
        <v>5</v>
      </c>
    </row>
    <row r="27" spans="1:6" x14ac:dyDescent="0.45">
      <c r="A27" s="12" t="s">
        <v>8316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45">
      <c r="A28" s="12" t="s">
        <v>8344</v>
      </c>
      <c r="B28" s="13"/>
      <c r="C28" s="13"/>
      <c r="D28" s="13"/>
      <c r="E28" s="13">
        <v>2</v>
      </c>
      <c r="F28" s="13">
        <v>2</v>
      </c>
    </row>
    <row r="29" spans="1:6" x14ac:dyDescent="0.45">
      <c r="A29" s="12" t="s">
        <v>8351</v>
      </c>
      <c r="B29" s="13"/>
      <c r="C29" s="13">
        <v>3</v>
      </c>
      <c r="D29" s="13"/>
      <c r="E29" s="13"/>
      <c r="F29" s="13">
        <v>3</v>
      </c>
    </row>
    <row r="30" spans="1:6" x14ac:dyDescent="0.45">
      <c r="A30" s="12" t="s">
        <v>8324</v>
      </c>
      <c r="B30" s="13"/>
      <c r="C30" s="13"/>
      <c r="D30" s="13"/>
      <c r="E30" s="13">
        <v>10</v>
      </c>
      <c r="F30" s="13">
        <v>10</v>
      </c>
    </row>
    <row r="31" spans="1:6" x14ac:dyDescent="0.45">
      <c r="A31" s="12" t="s">
        <v>8311</v>
      </c>
      <c r="B31" s="13">
        <v>2</v>
      </c>
      <c r="C31" s="13"/>
      <c r="D31" s="13"/>
      <c r="E31" s="13"/>
      <c r="F31" s="13">
        <v>2</v>
      </c>
    </row>
    <row r="32" spans="1:6" x14ac:dyDescent="0.45">
      <c r="A32" s="12" t="s">
        <v>8310</v>
      </c>
      <c r="B32" s="13"/>
      <c r="C32" s="13"/>
      <c r="D32" s="13"/>
      <c r="E32" s="13">
        <v>6</v>
      </c>
      <c r="F32" s="13">
        <v>6</v>
      </c>
    </row>
    <row r="33" spans="1:6" x14ac:dyDescent="0.45">
      <c r="A33" s="12" t="s">
        <v>8350</v>
      </c>
      <c r="B33" s="13"/>
      <c r="C33" s="13"/>
      <c r="D33" s="13">
        <v>1</v>
      </c>
      <c r="E33" s="13"/>
      <c r="F33" s="13">
        <v>1</v>
      </c>
    </row>
    <row r="34" spans="1:6" x14ac:dyDescent="0.45">
      <c r="A34" s="12" t="s">
        <v>8353</v>
      </c>
      <c r="B34" s="13"/>
      <c r="C34" s="13"/>
      <c r="D34" s="13"/>
      <c r="E34" s="13">
        <v>3</v>
      </c>
      <c r="F34" s="13">
        <v>3</v>
      </c>
    </row>
    <row r="35" spans="1:6" x14ac:dyDescent="0.45">
      <c r="A35" s="12" t="s">
        <v>8355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45">
      <c r="A36" s="12" t="s">
        <v>8349</v>
      </c>
      <c r="B36" s="13"/>
      <c r="C36" s="13"/>
      <c r="D36" s="13"/>
      <c r="E36" s="13">
        <v>16</v>
      </c>
      <c r="F36" s="13">
        <v>16</v>
      </c>
    </row>
    <row r="37" spans="1:6" x14ac:dyDescent="0.45">
      <c r="A37" s="12" t="s">
        <v>8309</v>
      </c>
      <c r="B37" s="13"/>
      <c r="C37" s="13"/>
      <c r="D37" s="13"/>
      <c r="E37" s="13">
        <v>7</v>
      </c>
      <c r="F37" s="13">
        <v>7</v>
      </c>
    </row>
    <row r="38" spans="1:6" x14ac:dyDescent="0.45">
      <c r="A38" s="12" t="s">
        <v>8339</v>
      </c>
      <c r="B38" s="13"/>
      <c r="C38" s="13">
        <v>4</v>
      </c>
      <c r="D38" s="13"/>
      <c r="E38" s="13"/>
      <c r="F38" s="13">
        <v>4</v>
      </c>
    </row>
    <row r="39" spans="1:6" x14ac:dyDescent="0.45">
      <c r="A39" s="12" t="s">
        <v>8332</v>
      </c>
      <c r="B39" s="13"/>
      <c r="C39" s="13">
        <v>10</v>
      </c>
      <c r="D39" s="13"/>
      <c r="E39" s="13"/>
      <c r="F39" s="13">
        <v>10</v>
      </c>
    </row>
    <row r="40" spans="1:6" x14ac:dyDescent="0.45">
      <c r="A40" s="12" t="s">
        <v>8319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45">
      <c r="A41" s="12" t="s">
        <v>8318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45">
      <c r="A42" s="12" t="s">
        <v>8338</v>
      </c>
      <c r="B42" s="13">
        <v>1</v>
      </c>
      <c r="C42" s="13"/>
      <c r="D42" s="13"/>
      <c r="E42" s="13"/>
      <c r="F42" s="13">
        <v>1</v>
      </c>
    </row>
    <row r="43" spans="1:6" x14ac:dyDescent="0.45">
      <c r="A43" s="12" t="s">
        <v>8361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77C6D-0716-4649-B72E-0B6961529C8F}">
  <dimension ref="A1:T413"/>
  <sheetViews>
    <sheetView workbookViewId="0">
      <selection activeCell="L2" sqref="L2"/>
    </sheetView>
  </sheetViews>
  <sheetFormatPr defaultRowHeight="14.25" x14ac:dyDescent="0.45"/>
  <cols>
    <col min="10" max="10" width="10.73046875" bestFit="1" customWidth="1"/>
    <col min="11" max="11" width="8.53125" bestFit="1" customWidth="1"/>
    <col min="12" max="12" width="12.53125" bestFit="1" customWidth="1"/>
    <col min="14" max="14" width="22.19921875" bestFit="1" customWidth="1"/>
    <col min="15" max="15" width="16.46484375" bestFit="1" customWidth="1"/>
    <col min="16" max="16" width="15.46484375" bestFit="1" customWidth="1"/>
    <col min="17" max="17" width="13.796875" bestFit="1" customWidth="1"/>
    <col min="18" max="18" width="10.796875" bestFit="1" customWidth="1"/>
    <col min="19" max="19" width="21.59765625" bestFit="1" customWidth="1"/>
    <col min="20" max="20" width="19.86328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42.25" x14ac:dyDescent="0.4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56.75" x14ac:dyDescent="0.4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228" x14ac:dyDescent="0.4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213.75" x14ac:dyDescent="0.4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242.25" x14ac:dyDescent="0.4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85.5" x14ac:dyDescent="0.4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28" x14ac:dyDescent="0.4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42.25" x14ac:dyDescent="0.4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213.75" x14ac:dyDescent="0.4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242.25" x14ac:dyDescent="0.4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13.75" x14ac:dyDescent="0.4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42.25" x14ac:dyDescent="0.4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256.5" x14ac:dyDescent="0.4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185.25" x14ac:dyDescent="0.4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99.75" x14ac:dyDescent="0.4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28" x14ac:dyDescent="0.4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42.25" x14ac:dyDescent="0.4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242.25" x14ac:dyDescent="0.4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199.5" x14ac:dyDescent="0.4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28" x14ac:dyDescent="0.4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42.25" x14ac:dyDescent="0.4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185.25" x14ac:dyDescent="0.4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71" x14ac:dyDescent="0.4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71" x14ac:dyDescent="0.4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199.5" x14ac:dyDescent="0.4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199.5" x14ac:dyDescent="0.4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228" x14ac:dyDescent="0.4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185.25" x14ac:dyDescent="0.4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114" x14ac:dyDescent="0.4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228" x14ac:dyDescent="0.4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13.75" x14ac:dyDescent="0.4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228" x14ac:dyDescent="0.4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199.5" x14ac:dyDescent="0.4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28" x14ac:dyDescent="0.4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85.5" x14ac:dyDescent="0.4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13.75" x14ac:dyDescent="0.4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13.75" x14ac:dyDescent="0.4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28" x14ac:dyDescent="0.4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213.75" x14ac:dyDescent="0.4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185.25" x14ac:dyDescent="0.4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28" x14ac:dyDescent="0.4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185.25" x14ac:dyDescent="0.4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13.75" x14ac:dyDescent="0.4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28" x14ac:dyDescent="0.4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42.5" x14ac:dyDescent="0.4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56.75" x14ac:dyDescent="0.4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71.25" x14ac:dyDescent="0.4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28" x14ac:dyDescent="0.4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228" x14ac:dyDescent="0.4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28" x14ac:dyDescent="0.4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28" x14ac:dyDescent="0.4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13.75" x14ac:dyDescent="0.4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28" x14ac:dyDescent="0.4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242.25" x14ac:dyDescent="0.4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242.25" x14ac:dyDescent="0.4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13.75" x14ac:dyDescent="0.4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171" x14ac:dyDescent="0.4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42.5" x14ac:dyDescent="0.4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185.25" x14ac:dyDescent="0.4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28" x14ac:dyDescent="0.4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42.5" x14ac:dyDescent="0.4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213.75" x14ac:dyDescent="0.4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42.25" x14ac:dyDescent="0.4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42.25" x14ac:dyDescent="0.4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242.25" x14ac:dyDescent="0.4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13.75" x14ac:dyDescent="0.4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28" x14ac:dyDescent="0.4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185.25" x14ac:dyDescent="0.4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13.75" x14ac:dyDescent="0.4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128.25" x14ac:dyDescent="0.4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228" x14ac:dyDescent="0.4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270.75" x14ac:dyDescent="0.4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71" x14ac:dyDescent="0.4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185.25" x14ac:dyDescent="0.4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42.25" x14ac:dyDescent="0.4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28" x14ac:dyDescent="0.4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85.5" x14ac:dyDescent="0.4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99.75" x14ac:dyDescent="0.4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171" x14ac:dyDescent="0.4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13.75" x14ac:dyDescent="0.4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42.25" x14ac:dyDescent="0.4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199.5" x14ac:dyDescent="0.4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242.25" x14ac:dyDescent="0.4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228" x14ac:dyDescent="0.4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28" x14ac:dyDescent="0.4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114" x14ac:dyDescent="0.4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213.75" x14ac:dyDescent="0.4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42.5" x14ac:dyDescent="0.4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171" x14ac:dyDescent="0.4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28" x14ac:dyDescent="0.4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42.25" x14ac:dyDescent="0.4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42.25" x14ac:dyDescent="0.4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42.25" x14ac:dyDescent="0.4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13.75" x14ac:dyDescent="0.4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199.5" x14ac:dyDescent="0.4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56.75" x14ac:dyDescent="0.4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199.5" x14ac:dyDescent="0.4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171" x14ac:dyDescent="0.4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185.25" x14ac:dyDescent="0.4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256.5" x14ac:dyDescent="0.4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213.75" x14ac:dyDescent="0.4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28" x14ac:dyDescent="0.4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13.75" x14ac:dyDescent="0.4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13.75" x14ac:dyDescent="0.4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28.25" x14ac:dyDescent="0.4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56.5" x14ac:dyDescent="0.4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56.75" x14ac:dyDescent="0.4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56.75" x14ac:dyDescent="0.4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99.75" x14ac:dyDescent="0.4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185.25" x14ac:dyDescent="0.4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42.5" x14ac:dyDescent="0.4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56.5" x14ac:dyDescent="0.4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213.75" x14ac:dyDescent="0.4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85.5" x14ac:dyDescent="0.4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213.75" x14ac:dyDescent="0.4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228" x14ac:dyDescent="0.4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199.5" x14ac:dyDescent="0.4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199.5" x14ac:dyDescent="0.4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13.75" x14ac:dyDescent="0.4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228" x14ac:dyDescent="0.4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242.25" x14ac:dyDescent="0.4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14" x14ac:dyDescent="0.4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56.5" x14ac:dyDescent="0.4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14" x14ac:dyDescent="0.4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28" x14ac:dyDescent="0.4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242.25" x14ac:dyDescent="0.4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213.75" x14ac:dyDescent="0.4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99.75" x14ac:dyDescent="0.4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242.25" x14ac:dyDescent="0.4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42.25" x14ac:dyDescent="0.4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256.5" x14ac:dyDescent="0.4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14" x14ac:dyDescent="0.4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185.25" x14ac:dyDescent="0.4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171" x14ac:dyDescent="0.4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228" x14ac:dyDescent="0.4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199.5" x14ac:dyDescent="0.4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13.75" x14ac:dyDescent="0.4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42.5" x14ac:dyDescent="0.4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42.5" x14ac:dyDescent="0.4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142.5" x14ac:dyDescent="0.4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213.75" x14ac:dyDescent="0.4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28" x14ac:dyDescent="0.4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28" x14ac:dyDescent="0.4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199.5" x14ac:dyDescent="0.4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56.5" x14ac:dyDescent="0.4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213.75" x14ac:dyDescent="0.4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28" x14ac:dyDescent="0.4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256.5" x14ac:dyDescent="0.4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270.75" x14ac:dyDescent="0.4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71" x14ac:dyDescent="0.4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228" x14ac:dyDescent="0.4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213.75" x14ac:dyDescent="0.4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57" x14ac:dyDescent="0.4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70.75" x14ac:dyDescent="0.4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42.25" x14ac:dyDescent="0.4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242.25" x14ac:dyDescent="0.4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28" x14ac:dyDescent="0.4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171" x14ac:dyDescent="0.4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13.75" x14ac:dyDescent="0.4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213.75" x14ac:dyDescent="0.4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228" x14ac:dyDescent="0.4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228" x14ac:dyDescent="0.4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42.25" x14ac:dyDescent="0.4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185.25" x14ac:dyDescent="0.4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213.75" x14ac:dyDescent="0.4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42.5" x14ac:dyDescent="0.4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199.5" x14ac:dyDescent="0.4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213.75" x14ac:dyDescent="0.4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199.5" x14ac:dyDescent="0.4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199.5" x14ac:dyDescent="0.4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199.5" x14ac:dyDescent="0.4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199.5" x14ac:dyDescent="0.4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228" x14ac:dyDescent="0.4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256.5" x14ac:dyDescent="0.4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13.75" x14ac:dyDescent="0.4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199.5" x14ac:dyDescent="0.4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256.5" x14ac:dyDescent="0.4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199.5" x14ac:dyDescent="0.4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28" x14ac:dyDescent="0.4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42.5" x14ac:dyDescent="0.4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42.5" x14ac:dyDescent="0.4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185.25" x14ac:dyDescent="0.4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256.5" x14ac:dyDescent="0.4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156.75" x14ac:dyDescent="0.4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28" x14ac:dyDescent="0.4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28" x14ac:dyDescent="0.4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213.75" x14ac:dyDescent="0.4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28" x14ac:dyDescent="0.4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42.25" x14ac:dyDescent="0.4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185.25" x14ac:dyDescent="0.4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199.5" x14ac:dyDescent="0.4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185.25" x14ac:dyDescent="0.4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13.75" x14ac:dyDescent="0.4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28" x14ac:dyDescent="0.4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199.5" x14ac:dyDescent="0.4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28" x14ac:dyDescent="0.4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28" x14ac:dyDescent="0.4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171" x14ac:dyDescent="0.4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42.5" x14ac:dyDescent="0.4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171" x14ac:dyDescent="0.4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185.25" x14ac:dyDescent="0.4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42.25" x14ac:dyDescent="0.4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228" x14ac:dyDescent="0.4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13.75" x14ac:dyDescent="0.4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256.5" x14ac:dyDescent="0.4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228" x14ac:dyDescent="0.4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228" x14ac:dyDescent="0.4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270.75" x14ac:dyDescent="0.4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42.25" x14ac:dyDescent="0.4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199.5" x14ac:dyDescent="0.4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228" x14ac:dyDescent="0.4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13.75" x14ac:dyDescent="0.4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199.5" x14ac:dyDescent="0.4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185.25" x14ac:dyDescent="0.4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242.25" x14ac:dyDescent="0.4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28" x14ac:dyDescent="0.4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213.75" x14ac:dyDescent="0.4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228" x14ac:dyDescent="0.4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171" x14ac:dyDescent="0.4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228" x14ac:dyDescent="0.4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199.5" x14ac:dyDescent="0.4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42.25" x14ac:dyDescent="0.4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256.5" x14ac:dyDescent="0.4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28" x14ac:dyDescent="0.4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85.25" x14ac:dyDescent="0.4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228" x14ac:dyDescent="0.4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28" x14ac:dyDescent="0.4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28" x14ac:dyDescent="0.4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171" x14ac:dyDescent="0.4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13.75" x14ac:dyDescent="0.4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228" x14ac:dyDescent="0.4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185.25" x14ac:dyDescent="0.4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213.75" x14ac:dyDescent="0.4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213.75" x14ac:dyDescent="0.4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42.5" x14ac:dyDescent="0.4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242.25" x14ac:dyDescent="0.4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28" x14ac:dyDescent="0.4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28" x14ac:dyDescent="0.4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256.5" x14ac:dyDescent="0.4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42.5" x14ac:dyDescent="0.4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42.25" x14ac:dyDescent="0.4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199.5" x14ac:dyDescent="0.4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242.25" x14ac:dyDescent="0.4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199.5" x14ac:dyDescent="0.4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14" x14ac:dyDescent="0.4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228" x14ac:dyDescent="0.4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199.5" x14ac:dyDescent="0.4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28" x14ac:dyDescent="0.4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13.75" x14ac:dyDescent="0.4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228" x14ac:dyDescent="0.4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228" x14ac:dyDescent="0.4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28.25" x14ac:dyDescent="0.4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13.75" x14ac:dyDescent="0.4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56.5" x14ac:dyDescent="0.4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185.25" x14ac:dyDescent="0.4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256.5" x14ac:dyDescent="0.4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171" x14ac:dyDescent="0.4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57" x14ac:dyDescent="0.4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185.25" x14ac:dyDescent="0.4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56.5" x14ac:dyDescent="0.4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56.75" x14ac:dyDescent="0.4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13.75" x14ac:dyDescent="0.4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199.5" x14ac:dyDescent="0.4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228" x14ac:dyDescent="0.4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185.25" x14ac:dyDescent="0.4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213.75" x14ac:dyDescent="0.4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213.75" x14ac:dyDescent="0.4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185.25" x14ac:dyDescent="0.4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28" x14ac:dyDescent="0.4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242.25" x14ac:dyDescent="0.4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213.75" x14ac:dyDescent="0.4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42.25" x14ac:dyDescent="0.4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13.75" x14ac:dyDescent="0.4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42.25" x14ac:dyDescent="0.4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213.75" x14ac:dyDescent="0.4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228" x14ac:dyDescent="0.4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13.75" x14ac:dyDescent="0.4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28" x14ac:dyDescent="0.4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28" x14ac:dyDescent="0.4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13.75" x14ac:dyDescent="0.4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56.5" x14ac:dyDescent="0.4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242.25" x14ac:dyDescent="0.4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242.25" x14ac:dyDescent="0.4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228" x14ac:dyDescent="0.4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242.25" x14ac:dyDescent="0.4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185.25" x14ac:dyDescent="0.4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242.25" x14ac:dyDescent="0.4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256.5" x14ac:dyDescent="0.4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228" x14ac:dyDescent="0.4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213.75" x14ac:dyDescent="0.4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199.5" x14ac:dyDescent="0.4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13.75" x14ac:dyDescent="0.4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213.75" x14ac:dyDescent="0.4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42.25" x14ac:dyDescent="0.4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228" x14ac:dyDescent="0.4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213.75" x14ac:dyDescent="0.4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242.25" x14ac:dyDescent="0.4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242.25" x14ac:dyDescent="0.4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242.25" x14ac:dyDescent="0.4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71.25" x14ac:dyDescent="0.4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256.5" x14ac:dyDescent="0.4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256.5" x14ac:dyDescent="0.4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171" x14ac:dyDescent="0.4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28" x14ac:dyDescent="0.4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28" x14ac:dyDescent="0.4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42.5" x14ac:dyDescent="0.4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42.25" x14ac:dyDescent="0.4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28" x14ac:dyDescent="0.4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199.5" x14ac:dyDescent="0.4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185.25" x14ac:dyDescent="0.4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228" x14ac:dyDescent="0.4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213.75" x14ac:dyDescent="0.4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185.25" x14ac:dyDescent="0.4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256.5" x14ac:dyDescent="0.4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242.25" x14ac:dyDescent="0.4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42.25" x14ac:dyDescent="0.4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28" x14ac:dyDescent="0.4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213.75" x14ac:dyDescent="0.4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185.25" x14ac:dyDescent="0.4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13.75" x14ac:dyDescent="0.4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56.5" x14ac:dyDescent="0.4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199.5" x14ac:dyDescent="0.4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185.25" x14ac:dyDescent="0.4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213.75" x14ac:dyDescent="0.4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199.5" x14ac:dyDescent="0.4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228" x14ac:dyDescent="0.4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213.75" x14ac:dyDescent="0.4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71.25" x14ac:dyDescent="0.4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242.25" x14ac:dyDescent="0.4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28" x14ac:dyDescent="0.4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199.5" x14ac:dyDescent="0.4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213.75" x14ac:dyDescent="0.4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256.5" x14ac:dyDescent="0.4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14" x14ac:dyDescent="0.4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28.25" x14ac:dyDescent="0.4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199.5" x14ac:dyDescent="0.4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13.75" x14ac:dyDescent="0.4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28.25" x14ac:dyDescent="0.4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242.25" x14ac:dyDescent="0.4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13.75" x14ac:dyDescent="0.4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42.25" x14ac:dyDescent="0.4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156.75" x14ac:dyDescent="0.4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213.75" x14ac:dyDescent="0.4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199.5" x14ac:dyDescent="0.4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42.25" x14ac:dyDescent="0.4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42.25" x14ac:dyDescent="0.4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56.75" x14ac:dyDescent="0.4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56.75" x14ac:dyDescent="0.4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242.25" x14ac:dyDescent="0.4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28" x14ac:dyDescent="0.4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56.75" x14ac:dyDescent="0.4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171" x14ac:dyDescent="0.4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228" x14ac:dyDescent="0.4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28.25" x14ac:dyDescent="0.4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185.25" x14ac:dyDescent="0.4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28" x14ac:dyDescent="0.4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42.25" x14ac:dyDescent="0.4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99.75" x14ac:dyDescent="0.4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42.25" x14ac:dyDescent="0.4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213.75" x14ac:dyDescent="0.4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228" x14ac:dyDescent="0.4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71" x14ac:dyDescent="0.4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28" x14ac:dyDescent="0.4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185.25" x14ac:dyDescent="0.4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256.5" x14ac:dyDescent="0.4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228" x14ac:dyDescent="0.4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213.75" x14ac:dyDescent="0.4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28" x14ac:dyDescent="0.4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228" x14ac:dyDescent="0.4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185.25" x14ac:dyDescent="0.4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56.5" x14ac:dyDescent="0.4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242.25" x14ac:dyDescent="0.4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213.75" x14ac:dyDescent="0.4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14" x14ac:dyDescent="0.4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28.25" x14ac:dyDescent="0.4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171" x14ac:dyDescent="0.4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256.5" x14ac:dyDescent="0.4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171" x14ac:dyDescent="0.4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42.25" x14ac:dyDescent="0.4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114" x14ac:dyDescent="0.4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13.75" x14ac:dyDescent="0.4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213.75" x14ac:dyDescent="0.4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185.25" x14ac:dyDescent="0.4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85.25" x14ac:dyDescent="0.4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228" x14ac:dyDescent="0.4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42.5" x14ac:dyDescent="0.4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28.25" x14ac:dyDescent="0.4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13.75" x14ac:dyDescent="0.4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213.75" x14ac:dyDescent="0.4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42.25" x14ac:dyDescent="0.4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228" x14ac:dyDescent="0.4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14" x14ac:dyDescent="0.4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256.5" x14ac:dyDescent="0.4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199.5" x14ac:dyDescent="0.4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185.25" x14ac:dyDescent="0.4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228" x14ac:dyDescent="0.4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228" x14ac:dyDescent="0.4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28" x14ac:dyDescent="0.4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213.75" x14ac:dyDescent="0.4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28" x14ac:dyDescent="0.4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199.5" x14ac:dyDescent="0.4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85.25" x14ac:dyDescent="0.4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28" x14ac:dyDescent="0.4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199.5" x14ac:dyDescent="0.4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42.25" x14ac:dyDescent="0.4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42.25" x14ac:dyDescent="0.4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228" x14ac:dyDescent="0.4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213.75" x14ac:dyDescent="0.4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28" x14ac:dyDescent="0.4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56.5" x14ac:dyDescent="0.4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171" x14ac:dyDescent="0.4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242.25" x14ac:dyDescent="0.4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2:O413 O1:P1 R1:T1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:P1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576C9-59BF-4ECB-9016-12F9B23B256D}">
  <dimension ref="A1:T251"/>
  <sheetViews>
    <sheetView workbookViewId="0">
      <selection activeCell="D2" sqref="D2"/>
    </sheetView>
  </sheetViews>
  <sheetFormatPr defaultRowHeight="14.25" x14ac:dyDescent="0.45"/>
  <cols>
    <col min="10" max="10" width="10.73046875" bestFit="1" customWidth="1"/>
    <col min="12" max="12" width="12.53125" bestFit="1" customWidth="1"/>
    <col min="13" max="13" width="7.9296875" bestFit="1" customWidth="1"/>
    <col min="14" max="14" width="22.19921875" bestFit="1" customWidth="1"/>
    <col min="15" max="15" width="16.46484375" bestFit="1" customWidth="1"/>
    <col min="16" max="16" width="15.46484375" bestFit="1" customWidth="1"/>
    <col min="17" max="17" width="13.796875" bestFit="1" customWidth="1"/>
    <col min="18" max="18" width="10.796875" bestFit="1" customWidth="1"/>
    <col min="19" max="19" width="21.59765625" bestFit="1" customWidth="1"/>
    <col min="20" max="20" width="19.86328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42.25" x14ac:dyDescent="0.4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185.25" x14ac:dyDescent="0.4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213.75" x14ac:dyDescent="0.4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228" x14ac:dyDescent="0.4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28" x14ac:dyDescent="0.4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213.75" x14ac:dyDescent="0.4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185.25" x14ac:dyDescent="0.4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56.5" x14ac:dyDescent="0.4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13.75" x14ac:dyDescent="0.4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228" x14ac:dyDescent="0.4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199.5" x14ac:dyDescent="0.4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42.25" x14ac:dyDescent="0.4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228" x14ac:dyDescent="0.4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185.25" x14ac:dyDescent="0.4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56.5" x14ac:dyDescent="0.4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28" x14ac:dyDescent="0.4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42.25" x14ac:dyDescent="0.4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256.5" x14ac:dyDescent="0.4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185.25" x14ac:dyDescent="0.4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56.75" x14ac:dyDescent="0.4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228" x14ac:dyDescent="0.4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242.25" x14ac:dyDescent="0.4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213.75" x14ac:dyDescent="0.4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213.75" x14ac:dyDescent="0.4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228" x14ac:dyDescent="0.4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171" x14ac:dyDescent="0.4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13.75" x14ac:dyDescent="0.4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256.5" x14ac:dyDescent="0.4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28" x14ac:dyDescent="0.4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42.25" x14ac:dyDescent="0.4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56.75" x14ac:dyDescent="0.4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42.5" x14ac:dyDescent="0.4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213.75" x14ac:dyDescent="0.4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28" x14ac:dyDescent="0.4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28" x14ac:dyDescent="0.4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185.25" x14ac:dyDescent="0.4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42.25" x14ac:dyDescent="0.4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242.25" x14ac:dyDescent="0.4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199.5" x14ac:dyDescent="0.4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71.25" x14ac:dyDescent="0.4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85.5" x14ac:dyDescent="0.4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13.75" x14ac:dyDescent="0.4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42.5" x14ac:dyDescent="0.4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228" x14ac:dyDescent="0.4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28" x14ac:dyDescent="0.4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28" x14ac:dyDescent="0.4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70.75" x14ac:dyDescent="0.4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199.5" x14ac:dyDescent="0.4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56.75" x14ac:dyDescent="0.4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42.25" x14ac:dyDescent="0.4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85.25" x14ac:dyDescent="0.4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42.25" x14ac:dyDescent="0.4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256.5" x14ac:dyDescent="0.4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13.75" x14ac:dyDescent="0.4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28" x14ac:dyDescent="0.4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28" x14ac:dyDescent="0.4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228" x14ac:dyDescent="0.4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13.75" x14ac:dyDescent="0.4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13.75" x14ac:dyDescent="0.4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13.75" x14ac:dyDescent="0.4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185.25" x14ac:dyDescent="0.4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185.25" x14ac:dyDescent="0.4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42.25" x14ac:dyDescent="0.4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199.5" x14ac:dyDescent="0.4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13.75" x14ac:dyDescent="0.4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85.25" x14ac:dyDescent="0.4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42.25" x14ac:dyDescent="0.4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71" x14ac:dyDescent="0.4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28" x14ac:dyDescent="0.4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199.5" x14ac:dyDescent="0.4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228" x14ac:dyDescent="0.4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56.75" x14ac:dyDescent="0.4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242.25" x14ac:dyDescent="0.4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199.5" x14ac:dyDescent="0.4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71.25" x14ac:dyDescent="0.4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42.25" x14ac:dyDescent="0.4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228" x14ac:dyDescent="0.4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13.75" x14ac:dyDescent="0.4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228" x14ac:dyDescent="0.4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185.25" x14ac:dyDescent="0.4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213.75" x14ac:dyDescent="0.4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28" x14ac:dyDescent="0.4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28.25" x14ac:dyDescent="0.4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199.5" x14ac:dyDescent="0.4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56.75" x14ac:dyDescent="0.4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14" x14ac:dyDescent="0.4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56.5" x14ac:dyDescent="0.4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42.25" x14ac:dyDescent="0.4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42.25" x14ac:dyDescent="0.4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185.25" x14ac:dyDescent="0.4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242.25" x14ac:dyDescent="0.4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57" x14ac:dyDescent="0.4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28.25" x14ac:dyDescent="0.4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42.25" x14ac:dyDescent="0.4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13.75" x14ac:dyDescent="0.4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28.25" x14ac:dyDescent="0.4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199.5" x14ac:dyDescent="0.4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185.25" x14ac:dyDescent="0.4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28" x14ac:dyDescent="0.4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99.75" x14ac:dyDescent="0.4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42.25" x14ac:dyDescent="0.4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70.75" x14ac:dyDescent="0.4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28" x14ac:dyDescent="0.4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42.25" x14ac:dyDescent="0.4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199.5" x14ac:dyDescent="0.4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171" x14ac:dyDescent="0.4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199.5" x14ac:dyDescent="0.4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13.75" x14ac:dyDescent="0.4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42.25" x14ac:dyDescent="0.4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99.75" x14ac:dyDescent="0.4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171" x14ac:dyDescent="0.4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242.25" x14ac:dyDescent="0.4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228" x14ac:dyDescent="0.4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199.5" x14ac:dyDescent="0.4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185.25" x14ac:dyDescent="0.4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199.5" x14ac:dyDescent="0.4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13.75" x14ac:dyDescent="0.4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42.25" x14ac:dyDescent="0.4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28" x14ac:dyDescent="0.4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199.5" x14ac:dyDescent="0.4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28" x14ac:dyDescent="0.4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199.5" x14ac:dyDescent="0.4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28" x14ac:dyDescent="0.4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213.75" x14ac:dyDescent="0.4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228" x14ac:dyDescent="0.4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28" x14ac:dyDescent="0.4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13.75" x14ac:dyDescent="0.4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228" x14ac:dyDescent="0.4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228" x14ac:dyDescent="0.4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13.75" x14ac:dyDescent="0.4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42.25" x14ac:dyDescent="0.4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199.5" x14ac:dyDescent="0.4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185.25" x14ac:dyDescent="0.4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42.25" x14ac:dyDescent="0.4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28" x14ac:dyDescent="0.4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56.75" x14ac:dyDescent="0.4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228" x14ac:dyDescent="0.4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42.25" x14ac:dyDescent="0.4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213.75" x14ac:dyDescent="0.4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228" x14ac:dyDescent="0.4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199.5" x14ac:dyDescent="0.4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213.75" x14ac:dyDescent="0.4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185.25" x14ac:dyDescent="0.4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42.25" x14ac:dyDescent="0.4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213.75" x14ac:dyDescent="0.4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70.75" x14ac:dyDescent="0.4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185.25" x14ac:dyDescent="0.4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56.5" x14ac:dyDescent="0.4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28" x14ac:dyDescent="0.4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28" x14ac:dyDescent="0.4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171" x14ac:dyDescent="0.4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13.75" x14ac:dyDescent="0.4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85" x14ac:dyDescent="0.4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228" x14ac:dyDescent="0.4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71" x14ac:dyDescent="0.4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13.75" x14ac:dyDescent="0.4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28" x14ac:dyDescent="0.4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28" x14ac:dyDescent="0.4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213.75" x14ac:dyDescent="0.4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28" x14ac:dyDescent="0.4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56.5" x14ac:dyDescent="0.4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185.25" x14ac:dyDescent="0.4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256.5" x14ac:dyDescent="0.4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42.25" x14ac:dyDescent="0.4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99.75" x14ac:dyDescent="0.4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228" x14ac:dyDescent="0.4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14" x14ac:dyDescent="0.4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85.25" x14ac:dyDescent="0.4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185.25" x14ac:dyDescent="0.4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56.75" x14ac:dyDescent="0.4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13.75" x14ac:dyDescent="0.4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85.25" x14ac:dyDescent="0.4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199.5" x14ac:dyDescent="0.4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99.75" x14ac:dyDescent="0.4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228" x14ac:dyDescent="0.4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185.25" x14ac:dyDescent="0.4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85.5" x14ac:dyDescent="0.4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199.5" x14ac:dyDescent="0.4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28" x14ac:dyDescent="0.4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213.75" x14ac:dyDescent="0.4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199.5" x14ac:dyDescent="0.4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42.25" x14ac:dyDescent="0.4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242.25" x14ac:dyDescent="0.4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28" x14ac:dyDescent="0.4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42.25" x14ac:dyDescent="0.4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13.75" x14ac:dyDescent="0.4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213.75" x14ac:dyDescent="0.4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71" x14ac:dyDescent="0.4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28.25" x14ac:dyDescent="0.4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185.25" x14ac:dyDescent="0.4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42.25" x14ac:dyDescent="0.4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199.5" x14ac:dyDescent="0.4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42.25" x14ac:dyDescent="0.4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199.5" x14ac:dyDescent="0.4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28" x14ac:dyDescent="0.4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213.75" x14ac:dyDescent="0.4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28" x14ac:dyDescent="0.4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28" x14ac:dyDescent="0.4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13.75" x14ac:dyDescent="0.4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28.25" x14ac:dyDescent="0.4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199.5" x14ac:dyDescent="0.4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213.75" x14ac:dyDescent="0.4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13.75" x14ac:dyDescent="0.4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71" x14ac:dyDescent="0.4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228" x14ac:dyDescent="0.4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199.5" x14ac:dyDescent="0.4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28" x14ac:dyDescent="0.4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42.25" x14ac:dyDescent="0.4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256.5" x14ac:dyDescent="0.4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228" x14ac:dyDescent="0.4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42.25" x14ac:dyDescent="0.4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213.75" x14ac:dyDescent="0.4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42.25" x14ac:dyDescent="0.4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213.75" x14ac:dyDescent="0.4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242.25" x14ac:dyDescent="0.4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199.5" x14ac:dyDescent="0.4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56.75" x14ac:dyDescent="0.4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28" x14ac:dyDescent="0.4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71" x14ac:dyDescent="0.4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28" x14ac:dyDescent="0.4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28" x14ac:dyDescent="0.4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71" x14ac:dyDescent="0.4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185.25" x14ac:dyDescent="0.4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213.75" x14ac:dyDescent="0.4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56.75" x14ac:dyDescent="0.4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13.75" x14ac:dyDescent="0.4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213.75" x14ac:dyDescent="0.4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199.5" x14ac:dyDescent="0.4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185.25" x14ac:dyDescent="0.4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42.25" x14ac:dyDescent="0.4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13.75" x14ac:dyDescent="0.4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42.25" x14ac:dyDescent="0.4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256.5" x14ac:dyDescent="0.4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57" x14ac:dyDescent="0.4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42.25" x14ac:dyDescent="0.4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185.25" x14ac:dyDescent="0.4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42.25" x14ac:dyDescent="0.4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13.75" x14ac:dyDescent="0.4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185.25" x14ac:dyDescent="0.4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199.5" x14ac:dyDescent="0.4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28" x14ac:dyDescent="0.4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71" x14ac:dyDescent="0.4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28" x14ac:dyDescent="0.4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171" x14ac:dyDescent="0.4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213.75" x14ac:dyDescent="0.4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28" x14ac:dyDescent="0.4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42.25" x14ac:dyDescent="0.4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199.5" x14ac:dyDescent="0.4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213.75" x14ac:dyDescent="0.4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228" x14ac:dyDescent="0.4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251 R1:T1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:P1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8524F-A432-4EAC-A25B-3AA4E3640067}">
  <dimension ref="A1:C14"/>
  <sheetViews>
    <sheetView workbookViewId="0">
      <selection activeCell="C15" sqref="C15"/>
    </sheetView>
  </sheetViews>
  <sheetFormatPr defaultRowHeight="14.25" x14ac:dyDescent="0.45"/>
  <cols>
    <col min="1" max="1" width="24.796875" bestFit="1" customWidth="1"/>
    <col min="2" max="2" width="9.86328125" bestFit="1" customWidth="1"/>
    <col min="3" max="3" width="10.86328125" bestFit="1" customWidth="1"/>
  </cols>
  <sheetData>
    <row r="1" spans="1:3" x14ac:dyDescent="0.45">
      <c r="B1" t="s">
        <v>8367</v>
      </c>
      <c r="C1" t="s">
        <v>8368</v>
      </c>
    </row>
    <row r="2" spans="1:3" x14ac:dyDescent="0.45">
      <c r="A2" t="s">
        <v>8369</v>
      </c>
      <c r="B2" s="15">
        <f>AVERAGE('Successful US Kickstarters'!D:D)</f>
        <v>5048.8786407766993</v>
      </c>
      <c r="C2" s="15">
        <f>AVERAGE('Failed US Kickstarters'!D:D)</f>
        <v>10554.212</v>
      </c>
    </row>
    <row r="3" spans="1:3" x14ac:dyDescent="0.45">
      <c r="A3" t="s">
        <v>8370</v>
      </c>
      <c r="B3" s="15">
        <f>MEDIAN('Successful US Kickstarters'!D:D)</f>
        <v>3000</v>
      </c>
      <c r="C3" s="15">
        <f>MEDIAN('Failed US Kickstarters'!D:D)</f>
        <v>5000</v>
      </c>
    </row>
    <row r="4" spans="1:3" ht="13.9" customHeight="1" x14ac:dyDescent="0.45">
      <c r="A4" t="s">
        <v>8373</v>
      </c>
      <c r="B4" s="15">
        <f>_xlfn.STDEV.P('Successful US Kickstarters'!D:D)</f>
        <v>7748.7537726373303</v>
      </c>
      <c r="C4" s="15">
        <f>_xlfn.STDEV.P('Failed US Kickstarters'!D:D)</f>
        <v>21967.731061515115</v>
      </c>
    </row>
    <row r="5" spans="1:3" ht="13.9" customHeight="1" x14ac:dyDescent="0.45">
      <c r="A5" t="s">
        <v>8374</v>
      </c>
      <c r="B5" s="15">
        <f>_xlfn.QUARTILE.EXC('Successful US Kickstarters'!D:D,3)</f>
        <v>5000</v>
      </c>
      <c r="C5" s="15">
        <f>_xlfn.QUARTILE.EXC('Failed US Kickstarters'!D:D,3)</f>
        <v>10000</v>
      </c>
    </row>
    <row r="6" spans="1:3" ht="13.9" customHeight="1" x14ac:dyDescent="0.45">
      <c r="A6" t="s">
        <v>8375</v>
      </c>
      <c r="B6" s="15">
        <f>_xlfn.QUARTILE.EXC('Successful US Kickstarters'!D:D,1)</f>
        <v>1500</v>
      </c>
      <c r="C6" s="15">
        <f>_xlfn.QUARTILE.EXC('Failed US Kickstarters'!D:D,1)</f>
        <v>2000</v>
      </c>
    </row>
    <row r="7" spans="1:3" ht="13.9" customHeight="1" x14ac:dyDescent="0.45">
      <c r="A7" t="s">
        <v>8376</v>
      </c>
      <c r="B7" s="15">
        <f>B5-B6</f>
        <v>3500</v>
      </c>
      <c r="C7" s="15">
        <f>C5-C6</f>
        <v>8000</v>
      </c>
    </row>
    <row r="8" spans="1:3" ht="13.9" customHeight="1" x14ac:dyDescent="0.45">
      <c r="B8" s="15"/>
      <c r="C8" s="15"/>
    </row>
    <row r="9" spans="1:3" x14ac:dyDescent="0.45">
      <c r="A9" t="s">
        <v>8371</v>
      </c>
      <c r="B9" s="15">
        <f>AVERAGE('Successful US Kickstarters'!E:E)</f>
        <v>5601.5458009708727</v>
      </c>
      <c r="C9" s="15">
        <f>AVERAGE('Failed US Kickstarters'!E:E)</f>
        <v>558.65484000000004</v>
      </c>
    </row>
    <row r="10" spans="1:3" x14ac:dyDescent="0.45">
      <c r="A10" t="s">
        <v>8372</v>
      </c>
      <c r="B10" s="15">
        <f>MEDIAN('Successful US Kickstarters'!E:E)</f>
        <v>3167.5</v>
      </c>
      <c r="C10" s="15">
        <f>MEDIAN('Failed US Kickstarters'!E:E)</f>
        <v>103</v>
      </c>
    </row>
    <row r="11" spans="1:3" x14ac:dyDescent="0.45">
      <c r="A11" t="s">
        <v>8377</v>
      </c>
      <c r="B11" s="15">
        <f>_xlfn.STDEV.P('Successful US Kickstarters'!E:E)</f>
        <v>8334.5731699164608</v>
      </c>
      <c r="C11" s="15">
        <f>_xlfn.STDEV.P('Failed US Kickstarters'!E:E)</f>
        <v>1330.5230280400915</v>
      </c>
    </row>
    <row r="12" spans="1:3" x14ac:dyDescent="0.45">
      <c r="A12" t="s">
        <v>8378</v>
      </c>
      <c r="B12" s="15">
        <f>_xlfn.QUARTILE.EXC('Successful US Kickstarters'!E:E,3)</f>
        <v>5699</v>
      </c>
      <c r="C12" s="15">
        <f>_xlfn.QUARTILE.EXC('Failed US Kickstarters'!E:E,3)</f>
        <v>501</v>
      </c>
    </row>
    <row r="13" spans="1:3" x14ac:dyDescent="0.45">
      <c r="A13" t="s">
        <v>8379</v>
      </c>
      <c r="B13" s="15">
        <f>_xlfn.QUARTILE.EXC('Successful US Kickstarters'!E:E,1)</f>
        <v>1716.5074999999999</v>
      </c>
      <c r="C13" s="15">
        <f>_xlfn.QUARTILE.EXC('Failed US Kickstarters'!E:E,1)</f>
        <v>9.25</v>
      </c>
    </row>
    <row r="14" spans="1:3" x14ac:dyDescent="0.45">
      <c r="A14" t="s">
        <v>8380</v>
      </c>
      <c r="B14" s="15">
        <f>B12-B13</f>
        <v>3982.4925000000003</v>
      </c>
      <c r="C14" s="15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Successful US Kickstarters</vt:lpstr>
      <vt:lpstr>Failed US Kickstarters</vt:lpstr>
      <vt:lpstr>Descriptive Statistics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 dask</cp:lastModifiedBy>
  <dcterms:created xsi:type="dcterms:W3CDTF">2017-04-20T15:17:24Z</dcterms:created>
  <dcterms:modified xsi:type="dcterms:W3CDTF">2021-12-24T19:49:06Z</dcterms:modified>
</cp:coreProperties>
</file>