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060" yWindow="2020" windowWidth="30260" windowHeight="17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6" i="1" l="1"/>
  <c r="AJ106" i="1"/>
  <c r="AK106" i="1"/>
  <c r="AL106" i="1"/>
  <c r="AM106" i="1"/>
  <c r="AH105" i="1"/>
  <c r="AJ105" i="1"/>
  <c r="AK105" i="1"/>
  <c r="AL105" i="1"/>
  <c r="AM105" i="1"/>
  <c r="AI96" i="1"/>
  <c r="AG96" i="1"/>
  <c r="AH96" i="1"/>
  <c r="AL96" i="1"/>
  <c r="AM96" i="1"/>
  <c r="AJ96" i="1"/>
  <c r="AK96" i="1"/>
  <c r="A96" i="1"/>
  <c r="AI94" i="1"/>
  <c r="AG94" i="1"/>
  <c r="AH94" i="1"/>
  <c r="AL94" i="1"/>
  <c r="AM94" i="1"/>
  <c r="AJ94" i="1"/>
  <c r="AK94" i="1"/>
  <c r="A94" i="1"/>
  <c r="AI92" i="1"/>
  <c r="AG92" i="1"/>
  <c r="AH92" i="1"/>
  <c r="AL92" i="1"/>
  <c r="AM92" i="1"/>
  <c r="AJ92" i="1"/>
  <c r="AK92" i="1"/>
  <c r="A92" i="1"/>
  <c r="AI90" i="1"/>
  <c r="AG90" i="1"/>
  <c r="AH90" i="1"/>
  <c r="AL90" i="1"/>
  <c r="AM90" i="1"/>
  <c r="AJ90" i="1"/>
  <c r="AK90" i="1"/>
  <c r="A90" i="1"/>
  <c r="AI88" i="1"/>
  <c r="AG88" i="1"/>
  <c r="AH88" i="1"/>
  <c r="AL88" i="1"/>
  <c r="AM88" i="1"/>
  <c r="AJ88" i="1"/>
  <c r="AK88" i="1"/>
  <c r="A88" i="1"/>
  <c r="AI86" i="1"/>
  <c r="AG86" i="1"/>
  <c r="AH86" i="1"/>
  <c r="AL86" i="1"/>
  <c r="AM86" i="1"/>
  <c r="AJ86" i="1"/>
  <c r="AK86" i="1"/>
  <c r="A86" i="1"/>
  <c r="AI84" i="1"/>
  <c r="AG84" i="1"/>
  <c r="AH84" i="1"/>
  <c r="AL84" i="1"/>
  <c r="AM84" i="1"/>
  <c r="AJ84" i="1"/>
  <c r="AK84" i="1"/>
  <c r="A84" i="1"/>
  <c r="AI82" i="1"/>
  <c r="AG82" i="1"/>
  <c r="AH82" i="1"/>
  <c r="AL82" i="1"/>
  <c r="AM82" i="1"/>
  <c r="AJ82" i="1"/>
  <c r="AK82" i="1"/>
  <c r="A82" i="1"/>
  <c r="O81" i="1"/>
  <c r="N81" i="1"/>
  <c r="M81" i="1"/>
  <c r="L81" i="1"/>
  <c r="K81" i="1"/>
  <c r="J81" i="1"/>
  <c r="I81" i="1"/>
  <c r="AI80" i="1"/>
  <c r="AG80" i="1"/>
  <c r="AH80" i="1"/>
  <c r="AJ80" i="1"/>
  <c r="AK80" i="1"/>
  <c r="AL80" i="1"/>
  <c r="AM80" i="1"/>
  <c r="A80" i="1"/>
  <c r="AI78" i="1"/>
  <c r="AG78" i="1"/>
  <c r="AH78" i="1"/>
  <c r="AJ78" i="1"/>
  <c r="AK78" i="1"/>
  <c r="AL78" i="1"/>
  <c r="AM78" i="1"/>
  <c r="A78" i="1"/>
  <c r="J77" i="1"/>
  <c r="I77" i="1"/>
  <c r="AI76" i="1"/>
  <c r="AG76" i="1"/>
  <c r="AH76" i="1"/>
  <c r="AJ76" i="1"/>
  <c r="AK76" i="1"/>
  <c r="AL76" i="1"/>
  <c r="AM76" i="1"/>
  <c r="A76" i="1"/>
  <c r="AI74" i="1"/>
  <c r="AG74" i="1"/>
  <c r="AH74" i="1"/>
  <c r="AL74" i="1"/>
  <c r="AM74" i="1"/>
  <c r="AJ74" i="1"/>
  <c r="AK74" i="1"/>
  <c r="A74" i="1"/>
  <c r="M73" i="1"/>
  <c r="K73" i="1"/>
  <c r="J73" i="1"/>
  <c r="I73" i="1"/>
  <c r="AI72" i="1"/>
  <c r="AG72" i="1"/>
  <c r="AH72" i="1"/>
  <c r="AJ72" i="1"/>
  <c r="AK72" i="1"/>
  <c r="AL72" i="1"/>
  <c r="AM72" i="1"/>
  <c r="A72" i="1"/>
  <c r="P71" i="1"/>
  <c r="O71" i="1"/>
  <c r="N71" i="1"/>
  <c r="M71" i="1"/>
  <c r="L71" i="1"/>
  <c r="K71" i="1"/>
  <c r="J71" i="1"/>
  <c r="I71" i="1"/>
  <c r="AI70" i="1"/>
  <c r="AG70" i="1"/>
  <c r="AH70" i="1"/>
  <c r="AJ70" i="1"/>
  <c r="AK70" i="1"/>
  <c r="AL70" i="1"/>
  <c r="AM70" i="1"/>
  <c r="A70" i="1"/>
  <c r="AI68" i="1"/>
  <c r="AG68" i="1"/>
  <c r="AH68" i="1"/>
  <c r="AL68" i="1"/>
  <c r="AM68" i="1"/>
  <c r="AJ68" i="1"/>
  <c r="AK68" i="1"/>
  <c r="A68" i="1"/>
  <c r="AI66" i="1"/>
  <c r="AG66" i="1"/>
  <c r="AH66" i="1"/>
  <c r="AJ66" i="1"/>
  <c r="AK66" i="1"/>
  <c r="AL66" i="1"/>
  <c r="AM66" i="1"/>
  <c r="A66" i="1"/>
  <c r="AI64" i="1"/>
  <c r="AG64" i="1"/>
  <c r="AH64" i="1"/>
  <c r="AL64" i="1"/>
  <c r="AM64" i="1"/>
  <c r="AJ64" i="1"/>
  <c r="AK64" i="1"/>
  <c r="A64" i="1"/>
  <c r="AI62" i="1"/>
  <c r="AG62" i="1"/>
  <c r="AH62" i="1"/>
  <c r="AL62" i="1"/>
  <c r="AM62" i="1"/>
  <c r="AJ62" i="1"/>
  <c r="AK62" i="1"/>
  <c r="A62" i="1"/>
  <c r="AI60" i="1"/>
  <c r="AG60" i="1"/>
  <c r="AH60" i="1"/>
  <c r="AL60" i="1"/>
  <c r="AM60" i="1"/>
  <c r="AJ60" i="1"/>
  <c r="AK60" i="1"/>
  <c r="A60" i="1"/>
  <c r="AI58" i="1"/>
  <c r="AG58" i="1"/>
  <c r="AH58" i="1"/>
  <c r="AL58" i="1"/>
  <c r="AM58" i="1"/>
  <c r="AJ58" i="1"/>
  <c r="AK58" i="1"/>
  <c r="A58" i="1"/>
  <c r="AI56" i="1"/>
  <c r="AG56" i="1"/>
  <c r="AH56" i="1"/>
  <c r="AL56" i="1"/>
  <c r="AM56" i="1"/>
  <c r="AJ56" i="1"/>
  <c r="AK56" i="1"/>
  <c r="A56" i="1"/>
  <c r="J55" i="1"/>
  <c r="I55" i="1"/>
  <c r="AI54" i="1"/>
  <c r="AG54" i="1"/>
  <c r="AH54" i="1"/>
  <c r="AJ54" i="1"/>
  <c r="AK54" i="1"/>
  <c r="AL54" i="1"/>
  <c r="AM54" i="1"/>
  <c r="A54" i="1"/>
  <c r="J53" i="1"/>
  <c r="I53" i="1"/>
  <c r="AI52" i="1"/>
  <c r="AG52" i="1"/>
  <c r="AH52" i="1"/>
  <c r="AJ52" i="1"/>
  <c r="AK52" i="1"/>
  <c r="AL52" i="1"/>
  <c r="AM52" i="1"/>
  <c r="A52" i="1"/>
  <c r="AI50" i="1"/>
  <c r="AG50" i="1"/>
  <c r="AH50" i="1"/>
  <c r="AL50" i="1"/>
  <c r="AM50" i="1"/>
  <c r="AJ50" i="1"/>
  <c r="AK50" i="1"/>
  <c r="A50" i="1"/>
  <c r="L49" i="1"/>
  <c r="K49" i="1"/>
  <c r="J49" i="1"/>
  <c r="I49" i="1"/>
  <c r="AI48" i="1"/>
  <c r="AG48" i="1"/>
  <c r="AH48" i="1"/>
  <c r="AJ48" i="1"/>
  <c r="AK48" i="1"/>
  <c r="AL48" i="1"/>
  <c r="AM48" i="1"/>
  <c r="A48" i="1"/>
  <c r="L47" i="1"/>
  <c r="K47" i="1"/>
  <c r="J47" i="1"/>
  <c r="I47" i="1"/>
  <c r="AI46" i="1"/>
  <c r="AG46" i="1"/>
  <c r="AH46" i="1"/>
  <c r="AJ46" i="1"/>
  <c r="AK46" i="1"/>
  <c r="AL46" i="1"/>
  <c r="AM46" i="1"/>
  <c r="A46" i="1"/>
  <c r="AI44" i="1"/>
  <c r="AG44" i="1"/>
  <c r="AH44" i="1"/>
  <c r="AL44" i="1"/>
  <c r="AM44" i="1"/>
  <c r="AJ44" i="1"/>
  <c r="AK44" i="1"/>
  <c r="A44" i="1"/>
  <c r="AI42" i="1"/>
  <c r="AG42" i="1"/>
  <c r="AH42" i="1"/>
  <c r="AL42" i="1"/>
  <c r="AM42" i="1"/>
  <c r="AJ42" i="1"/>
  <c r="AK42" i="1"/>
  <c r="A42" i="1"/>
  <c r="AI40" i="1"/>
  <c r="AG40" i="1"/>
  <c r="AH40" i="1"/>
  <c r="AJ40" i="1"/>
  <c r="AK40" i="1"/>
  <c r="AL40" i="1"/>
  <c r="AM40" i="1"/>
  <c r="A40" i="1"/>
  <c r="AI38" i="1"/>
  <c r="AG38" i="1"/>
  <c r="AH38" i="1"/>
  <c r="AL38" i="1"/>
  <c r="AM38" i="1"/>
  <c r="AJ38" i="1"/>
  <c r="AK38" i="1"/>
  <c r="A38" i="1"/>
  <c r="AI36" i="1"/>
  <c r="AG36" i="1"/>
  <c r="AH36" i="1"/>
  <c r="AL36" i="1"/>
  <c r="AM36" i="1"/>
  <c r="AJ36" i="1"/>
  <c r="AK36" i="1"/>
  <c r="A36" i="1"/>
  <c r="AI34" i="1"/>
  <c r="AG34" i="1"/>
  <c r="AH34" i="1"/>
  <c r="AJ34" i="1"/>
  <c r="AK34" i="1"/>
  <c r="AL34" i="1"/>
  <c r="AM34" i="1"/>
  <c r="A34" i="1"/>
  <c r="J33" i="1"/>
  <c r="I33" i="1"/>
  <c r="AI32" i="1"/>
  <c r="AG32" i="1"/>
  <c r="AH32" i="1"/>
  <c r="AJ32" i="1"/>
  <c r="AK32" i="1"/>
  <c r="AL32" i="1"/>
  <c r="AM32" i="1"/>
  <c r="A32" i="1"/>
  <c r="L31" i="1"/>
  <c r="K31" i="1"/>
  <c r="J31" i="1"/>
  <c r="I31" i="1"/>
  <c r="AI30" i="1"/>
  <c r="AG30" i="1"/>
  <c r="AH30" i="1"/>
  <c r="AJ30" i="1"/>
  <c r="AK30" i="1"/>
  <c r="AL30" i="1"/>
  <c r="AM30" i="1"/>
  <c r="A30" i="1"/>
  <c r="J29" i="1"/>
  <c r="I29" i="1"/>
  <c r="AI28" i="1"/>
  <c r="AG28" i="1"/>
  <c r="AH28" i="1"/>
  <c r="AJ28" i="1"/>
  <c r="AK28" i="1"/>
  <c r="AL28" i="1"/>
  <c r="AM28" i="1"/>
  <c r="A28" i="1"/>
  <c r="AI26" i="1"/>
  <c r="AG26" i="1"/>
  <c r="AH26" i="1"/>
  <c r="AL26" i="1"/>
  <c r="AM26" i="1"/>
  <c r="AJ26" i="1"/>
  <c r="AK26" i="1"/>
  <c r="A26" i="1"/>
  <c r="AI24" i="1"/>
  <c r="AG24" i="1"/>
  <c r="AH24" i="1"/>
  <c r="AL24" i="1"/>
  <c r="AM24" i="1"/>
  <c r="AJ24" i="1"/>
  <c r="AK24" i="1"/>
  <c r="A24" i="1"/>
  <c r="AI22" i="1"/>
  <c r="AG22" i="1"/>
  <c r="AH22" i="1"/>
  <c r="AL22" i="1"/>
  <c r="AM22" i="1"/>
  <c r="AJ22" i="1"/>
  <c r="AK22" i="1"/>
  <c r="A22" i="1"/>
  <c r="AI20" i="1"/>
  <c r="AG20" i="1"/>
  <c r="AH20" i="1"/>
  <c r="AL20" i="1"/>
  <c r="AM20" i="1"/>
  <c r="AJ20" i="1"/>
  <c r="AK20" i="1"/>
  <c r="A20" i="1"/>
  <c r="J19" i="1"/>
  <c r="I19" i="1"/>
  <c r="AI18" i="1"/>
  <c r="AG18" i="1"/>
  <c r="AH18" i="1"/>
  <c r="AJ18" i="1"/>
  <c r="AK18" i="1"/>
  <c r="AL18" i="1"/>
  <c r="AM18" i="1"/>
  <c r="A18" i="1"/>
  <c r="AI16" i="1"/>
  <c r="AG16" i="1"/>
  <c r="AH16" i="1"/>
  <c r="AL16" i="1"/>
  <c r="AM16" i="1"/>
  <c r="AJ16" i="1"/>
  <c r="AK16" i="1"/>
  <c r="A16" i="1"/>
  <c r="AI14" i="1"/>
  <c r="AG14" i="1"/>
  <c r="AH14" i="1"/>
  <c r="AL14" i="1"/>
  <c r="AM14" i="1"/>
  <c r="AJ14" i="1"/>
  <c r="AK14" i="1"/>
  <c r="A14" i="1"/>
  <c r="L13" i="1"/>
  <c r="K13" i="1"/>
  <c r="J13" i="1"/>
  <c r="I13" i="1"/>
  <c r="AI12" i="1"/>
  <c r="AG12" i="1"/>
  <c r="AH12" i="1"/>
  <c r="AJ12" i="1"/>
  <c r="AK12" i="1"/>
  <c r="AL12" i="1"/>
  <c r="AM12" i="1"/>
  <c r="A12" i="1"/>
  <c r="M11" i="1"/>
  <c r="L11" i="1"/>
  <c r="K11" i="1"/>
  <c r="J11" i="1"/>
  <c r="AI10" i="1"/>
  <c r="AG10" i="1"/>
  <c r="AH10" i="1"/>
  <c r="AJ10" i="1"/>
  <c r="AK10" i="1"/>
  <c r="AL10" i="1"/>
  <c r="AM10" i="1"/>
  <c r="A10" i="1"/>
  <c r="L9" i="1"/>
  <c r="K9" i="1"/>
  <c r="J9" i="1"/>
  <c r="I9" i="1"/>
  <c r="AI8" i="1"/>
  <c r="AG8" i="1"/>
  <c r="AH8" i="1"/>
  <c r="AJ8" i="1"/>
  <c r="AK8" i="1"/>
  <c r="AL8" i="1"/>
  <c r="AM8" i="1"/>
  <c r="A8" i="1"/>
</calcChain>
</file>

<file path=xl/sharedStrings.xml><?xml version="1.0" encoding="utf-8"?>
<sst xmlns="http://schemas.openxmlformats.org/spreadsheetml/2006/main" count="681" uniqueCount="183">
  <si>
    <t>昼勤始業</t>
    <rPh sb="0" eb="2">
      <t>ヒルキン</t>
    </rPh>
    <rPh sb="2" eb="4">
      <t>シギョウ</t>
    </rPh>
    <phoneticPr fontId="2"/>
  </si>
  <si>
    <t>夜勤始業</t>
    <rPh sb="0" eb="2">
      <t>ヤキン</t>
    </rPh>
    <rPh sb="2" eb="4">
      <t>シギョウ</t>
    </rPh>
    <phoneticPr fontId="2"/>
  </si>
  <si>
    <t>昼勤休憩開始</t>
    <rPh sb="0" eb="2">
      <t>ヒルキン</t>
    </rPh>
    <rPh sb="2" eb="4">
      <t>キュウケイ</t>
    </rPh>
    <rPh sb="4" eb="6">
      <t>カイシ</t>
    </rPh>
    <phoneticPr fontId="2"/>
  </si>
  <si>
    <t>夜勤休憩開始</t>
    <rPh sb="2" eb="4">
      <t>キュウケイ</t>
    </rPh>
    <rPh sb="4" eb="6">
      <t>カイシ</t>
    </rPh>
    <phoneticPr fontId="2"/>
  </si>
  <si>
    <t>※残業時間(昼勤2H、夜勤1.5H)前提</t>
    <rPh sb="1" eb="3">
      <t>ザンギョウ</t>
    </rPh>
    <rPh sb="3" eb="5">
      <t>ジカン</t>
    </rPh>
    <rPh sb="6" eb="7">
      <t>ヒル</t>
    </rPh>
    <rPh sb="7" eb="8">
      <t>キン</t>
    </rPh>
    <rPh sb="11" eb="13">
      <t>ヤキン</t>
    </rPh>
    <rPh sb="18" eb="20">
      <t>ゼンテイ</t>
    </rPh>
    <phoneticPr fontId="2"/>
  </si>
  <si>
    <t>昼勤休憩終了</t>
    <rPh sb="0" eb="2">
      <t>ヒルキン</t>
    </rPh>
    <rPh sb="2" eb="4">
      <t>キュウケイ</t>
    </rPh>
    <rPh sb="4" eb="6">
      <t>シュウリョウ</t>
    </rPh>
    <phoneticPr fontId="2"/>
  </si>
  <si>
    <t>夜勤休憩終了</t>
    <rPh sb="2" eb="4">
      <t>キュウケイ</t>
    </rPh>
    <rPh sb="4" eb="6">
      <t>シュウリョウ</t>
    </rPh>
    <phoneticPr fontId="2"/>
  </si>
  <si>
    <t>昼勤終業</t>
    <rPh sb="0" eb="2">
      <t>ヒルキン</t>
    </rPh>
    <rPh sb="2" eb="4">
      <t>シュウギョウ</t>
    </rPh>
    <phoneticPr fontId="2"/>
  </si>
  <si>
    <t>夜勤終業</t>
    <rPh sb="2" eb="4">
      <t>シュウギョウ</t>
    </rPh>
    <phoneticPr fontId="2"/>
  </si>
  <si>
    <t>納入時刻</t>
    <rPh sb="0" eb="2">
      <t>ノウニュウ</t>
    </rPh>
    <rPh sb="2" eb="4">
      <t>ジコク</t>
    </rPh>
    <phoneticPr fontId="2"/>
  </si>
  <si>
    <t>便数</t>
    <rPh sb="0" eb="2">
      <t>ビンスウ</t>
    </rPh>
    <phoneticPr fontId="2"/>
  </si>
  <si>
    <t>理論値</t>
    <rPh sb="0" eb="3">
      <t>リロンチ</t>
    </rPh>
    <phoneticPr fontId="2"/>
  </si>
  <si>
    <t>計算値</t>
    <rPh sb="0" eb="3">
      <t>ケイサンチ</t>
    </rPh>
    <phoneticPr fontId="2"/>
  </si>
  <si>
    <t>仕入先
コード</t>
    <rPh sb="0" eb="2">
      <t>シイレ</t>
    </rPh>
    <rPh sb="2" eb="3">
      <t>サキ</t>
    </rPh>
    <phoneticPr fontId="2"/>
  </si>
  <si>
    <t>工区</t>
    <rPh sb="0" eb="2">
      <t>コウク</t>
    </rPh>
    <phoneticPr fontId="2"/>
  </si>
  <si>
    <t>仕入先名</t>
    <phoneticPr fontId="2"/>
  </si>
  <si>
    <t>発送場所名</t>
  </si>
  <si>
    <t>受入</t>
    <phoneticPr fontId="2"/>
  </si>
  <si>
    <t>納入先</t>
    <rPh sb="0" eb="3">
      <t>ノウニュウサキ</t>
    </rPh>
    <phoneticPr fontId="2"/>
  </si>
  <si>
    <t>1便</t>
    <rPh sb="1" eb="2">
      <t>ビン</t>
    </rPh>
    <phoneticPr fontId="2"/>
  </si>
  <si>
    <t>2便</t>
    <rPh sb="1" eb="2">
      <t>ビン</t>
    </rPh>
    <phoneticPr fontId="2"/>
  </si>
  <si>
    <t>3便</t>
    <rPh sb="1" eb="2">
      <t>ビン</t>
    </rPh>
    <phoneticPr fontId="2"/>
  </si>
  <si>
    <t>4便</t>
    <rPh sb="1" eb="2">
      <t>ビン</t>
    </rPh>
    <phoneticPr fontId="2"/>
  </si>
  <si>
    <t>5便</t>
    <rPh sb="1" eb="2">
      <t>ビン</t>
    </rPh>
    <phoneticPr fontId="2"/>
  </si>
  <si>
    <t>6便</t>
    <rPh sb="1" eb="2">
      <t>ビン</t>
    </rPh>
    <phoneticPr fontId="2"/>
  </si>
  <si>
    <t>7便</t>
    <rPh sb="1" eb="2">
      <t>ビン</t>
    </rPh>
    <phoneticPr fontId="2"/>
  </si>
  <si>
    <t>8便</t>
    <rPh sb="1" eb="2">
      <t>ビン</t>
    </rPh>
    <phoneticPr fontId="2"/>
  </si>
  <si>
    <t>9便</t>
    <rPh sb="1" eb="2">
      <t>ビン</t>
    </rPh>
    <phoneticPr fontId="2"/>
  </si>
  <si>
    <t>10便</t>
    <rPh sb="2" eb="3">
      <t>ビン</t>
    </rPh>
    <phoneticPr fontId="2"/>
  </si>
  <si>
    <t>11便</t>
    <rPh sb="2" eb="3">
      <t>ビン</t>
    </rPh>
    <phoneticPr fontId="2"/>
  </si>
  <si>
    <t>12便</t>
    <rPh sb="2" eb="3">
      <t>ビン</t>
    </rPh>
    <phoneticPr fontId="2"/>
  </si>
  <si>
    <t>13便</t>
    <rPh sb="2" eb="3">
      <t>ビン</t>
    </rPh>
    <phoneticPr fontId="2"/>
  </si>
  <si>
    <t>14便</t>
    <rPh sb="2" eb="3">
      <t>ビン</t>
    </rPh>
    <phoneticPr fontId="2"/>
  </si>
  <si>
    <t>15便</t>
    <rPh sb="2" eb="3">
      <t>ビン</t>
    </rPh>
    <phoneticPr fontId="2"/>
  </si>
  <si>
    <t>16便</t>
    <rPh sb="2" eb="3">
      <t>ビン</t>
    </rPh>
    <phoneticPr fontId="2"/>
  </si>
  <si>
    <t>17便</t>
    <rPh sb="2" eb="3">
      <t>ビン</t>
    </rPh>
    <phoneticPr fontId="2"/>
  </si>
  <si>
    <t>18便</t>
    <rPh sb="2" eb="3">
      <t>ビン</t>
    </rPh>
    <phoneticPr fontId="2"/>
  </si>
  <si>
    <t>19便</t>
    <rPh sb="2" eb="3">
      <t>ビン</t>
    </rPh>
    <phoneticPr fontId="2"/>
  </si>
  <si>
    <t>20便</t>
    <rPh sb="2" eb="3">
      <t>ビン</t>
    </rPh>
    <phoneticPr fontId="2"/>
  </si>
  <si>
    <t>21便</t>
    <rPh sb="2" eb="3">
      <t>ビン</t>
    </rPh>
    <phoneticPr fontId="2"/>
  </si>
  <si>
    <t>22便</t>
    <rPh sb="2" eb="3">
      <t>ビン</t>
    </rPh>
    <phoneticPr fontId="2"/>
  </si>
  <si>
    <t>23便</t>
    <rPh sb="2" eb="3">
      <t>ビン</t>
    </rPh>
    <phoneticPr fontId="2"/>
  </si>
  <si>
    <t>24便</t>
    <rPh sb="2" eb="3">
      <t>ビン</t>
    </rPh>
    <phoneticPr fontId="2"/>
  </si>
  <si>
    <t>最長便ピッチ時間
【h:mm】</t>
    <rPh sb="0" eb="2">
      <t>サイチョウ</t>
    </rPh>
    <rPh sb="2" eb="3">
      <t>ビン</t>
    </rPh>
    <rPh sb="6" eb="8">
      <t>ジカン</t>
    </rPh>
    <phoneticPr fontId="2"/>
  </si>
  <si>
    <t>最長便ピッチを
"分"へ変換
【分】</t>
    <rPh sb="0" eb="2">
      <t>サイチョウ</t>
    </rPh>
    <rPh sb="2" eb="3">
      <t>ビン</t>
    </rPh>
    <rPh sb="9" eb="10">
      <t>フン</t>
    </rPh>
    <rPh sb="12" eb="14">
      <t>ヘンカン</t>
    </rPh>
    <rPh sb="16" eb="17">
      <t>フン</t>
    </rPh>
    <phoneticPr fontId="2"/>
  </si>
  <si>
    <t>納入回数
【回】</t>
    <rPh sb="0" eb="2">
      <t>ノウニュウ</t>
    </rPh>
    <rPh sb="2" eb="4">
      <t>カイスウ</t>
    </rPh>
    <rPh sb="6" eb="7">
      <t>カイ</t>
    </rPh>
    <phoneticPr fontId="2"/>
  </si>
  <si>
    <t>等ピッチ時間
【分】</t>
    <rPh sb="0" eb="1">
      <t>トウ</t>
    </rPh>
    <rPh sb="4" eb="6">
      <t>ジカン</t>
    </rPh>
    <rPh sb="8" eb="9">
      <t>フン</t>
    </rPh>
    <phoneticPr fontId="2"/>
  </si>
  <si>
    <t>不等ピッチ時間
【分】</t>
    <rPh sb="0" eb="2">
      <t>フトウ</t>
    </rPh>
    <rPh sb="5" eb="7">
      <t>ジカン</t>
    </rPh>
    <rPh sb="9" eb="10">
      <t>フン</t>
    </rPh>
    <phoneticPr fontId="2"/>
  </si>
  <si>
    <t>1日1回納入省く
【分】</t>
    <rPh sb="1" eb="2">
      <t>ニチ</t>
    </rPh>
    <rPh sb="3" eb="4">
      <t>カイ</t>
    </rPh>
    <rPh sb="4" eb="6">
      <t>ノウニュウ</t>
    </rPh>
    <rPh sb="6" eb="7">
      <t>ハブ</t>
    </rPh>
    <rPh sb="10" eb="11">
      <t>フン</t>
    </rPh>
    <phoneticPr fontId="2"/>
  </si>
  <si>
    <t>不等ピッチ係数
【日】</t>
    <rPh sb="0" eb="2">
      <t>フトウ</t>
    </rPh>
    <rPh sb="5" eb="7">
      <t>ケイスウ</t>
    </rPh>
    <rPh sb="9" eb="10">
      <t>ニチ</t>
    </rPh>
    <phoneticPr fontId="2"/>
  </si>
  <si>
    <t>0001</t>
  </si>
  <si>
    <t>12</t>
  </si>
  <si>
    <t>アイシン精機（株）</t>
  </si>
  <si>
    <t>半田工場</t>
  </si>
  <si>
    <t>1Y</t>
    <phoneticPr fontId="2"/>
  </si>
  <si>
    <t>カリツー西尾東経由</t>
    <rPh sb="4" eb="6">
      <t>ニシオ</t>
    </rPh>
    <rPh sb="6" eb="7">
      <t>ヒガシ</t>
    </rPh>
    <rPh sb="7" eb="9">
      <t>ケイユ</t>
    </rPh>
    <phoneticPr fontId="2"/>
  </si>
  <si>
    <t>着時刻</t>
    <rPh sb="0" eb="1">
      <t>チャク</t>
    </rPh>
    <rPh sb="1" eb="3">
      <t>ジコク</t>
    </rPh>
    <phoneticPr fontId="2"/>
  </si>
  <si>
    <t>1Y</t>
    <phoneticPr fontId="2"/>
  </si>
  <si>
    <t>便間</t>
    <rPh sb="0" eb="1">
      <t>ビン</t>
    </rPh>
    <rPh sb="1" eb="2">
      <t>カン</t>
    </rPh>
    <phoneticPr fontId="2"/>
  </si>
  <si>
    <t>0024</t>
  </si>
  <si>
    <t>01</t>
  </si>
  <si>
    <t>（株）青山製作所</t>
  </si>
  <si>
    <t/>
  </si>
  <si>
    <t>0030</t>
  </si>
  <si>
    <t>（株）浅賀井製作所</t>
  </si>
  <si>
    <t>安城工場</t>
  </si>
  <si>
    <t>0038</t>
  </si>
  <si>
    <t>（株）旭工業所</t>
  </si>
  <si>
    <t>本社工場</t>
  </si>
  <si>
    <t>1Y</t>
    <phoneticPr fontId="2"/>
  </si>
  <si>
    <t>0155</t>
  </si>
  <si>
    <t>愛産樹脂工業（株）</t>
  </si>
  <si>
    <t>安城第1工場直納</t>
    <rPh sb="0" eb="2">
      <t>アンジョウ</t>
    </rPh>
    <rPh sb="2" eb="3">
      <t>ダイ</t>
    </rPh>
    <rPh sb="4" eb="6">
      <t>コウジョウ</t>
    </rPh>
    <rPh sb="6" eb="8">
      <t>チョクノウ</t>
    </rPh>
    <phoneticPr fontId="2"/>
  </si>
  <si>
    <t>0208</t>
  </si>
  <si>
    <t>石黒ゴム工業（株）</t>
  </si>
  <si>
    <t>0226</t>
  </si>
  <si>
    <t>伊藤金属工業（株）</t>
  </si>
  <si>
    <t>0810</t>
  </si>
  <si>
    <t>（株）オーハシテクニカ</t>
  </si>
  <si>
    <t>1Y</t>
    <phoneticPr fontId="2"/>
  </si>
  <si>
    <t>0816</t>
  </si>
  <si>
    <t>大橋鉄工（株）</t>
  </si>
  <si>
    <t>0831</t>
  </si>
  <si>
    <t>岡谷鋼機（株）</t>
  </si>
  <si>
    <t>刈谷支店</t>
  </si>
  <si>
    <t>0834</t>
  </si>
  <si>
    <t>小川工業（株）</t>
  </si>
  <si>
    <t>0930</t>
  </si>
  <si>
    <t>（株）オンド</t>
  </si>
  <si>
    <t>1Y</t>
    <phoneticPr fontId="2"/>
  </si>
  <si>
    <t>1014</t>
  </si>
  <si>
    <t>（株）ギフ加藤製作所</t>
  </si>
  <si>
    <t>本社工場（ＡＷ発行拠点）</t>
  </si>
  <si>
    <t>1042</t>
  </si>
  <si>
    <t>04</t>
  </si>
  <si>
    <t>マレリ（株）</t>
  </si>
  <si>
    <t>澁澤倉庫</t>
  </si>
  <si>
    <t>1814</t>
  </si>
  <si>
    <t>02</t>
  </si>
  <si>
    <t>（株）ジェイテクト</t>
  </si>
  <si>
    <t>香川工場</t>
  </si>
  <si>
    <t>1821</t>
  </si>
  <si>
    <t>五興商事（株）</t>
  </si>
  <si>
    <t>2017</t>
  </si>
  <si>
    <t>03</t>
  </si>
  <si>
    <t>佐藤工業（株）</t>
  </si>
  <si>
    <t>藤塗装</t>
  </si>
  <si>
    <t>2020</t>
  </si>
  <si>
    <t>サトープレス工業（株）</t>
  </si>
  <si>
    <t>2036</t>
  </si>
  <si>
    <t>三共鋼業（株）</t>
  </si>
  <si>
    <t>東浦南工場</t>
  </si>
  <si>
    <t>2038</t>
  </si>
  <si>
    <t>06</t>
  </si>
  <si>
    <t>アイシン機工（株）</t>
  </si>
  <si>
    <t>吉良工場</t>
  </si>
  <si>
    <t>1Y</t>
    <phoneticPr fontId="2"/>
  </si>
  <si>
    <t>2041</t>
  </si>
  <si>
    <t>アイシン・エィ・ダブリュ工業（株）</t>
  </si>
  <si>
    <t>2242</t>
  </si>
  <si>
    <t>新光ゴム工業（株）</t>
  </si>
  <si>
    <t>本社</t>
  </si>
  <si>
    <t>2408</t>
  </si>
  <si>
    <t>（株）杉浦製作所</t>
  </si>
  <si>
    <t>2411</t>
  </si>
  <si>
    <t>アイコー（株）</t>
  </si>
  <si>
    <t>2502</t>
  </si>
  <si>
    <t>住友商事（株）鉄鋼部輸送機材</t>
  </si>
  <si>
    <t>鉄鋼部輸送機材</t>
  </si>
  <si>
    <t>2506</t>
  </si>
  <si>
    <t>住友電装（株）</t>
  </si>
  <si>
    <t>四日市物流センター</t>
  </si>
  <si>
    <t>2508</t>
  </si>
  <si>
    <t>住友電気工業（株）</t>
  </si>
  <si>
    <t>1Y</t>
    <phoneticPr fontId="2"/>
  </si>
  <si>
    <t>1Y</t>
    <phoneticPr fontId="2"/>
  </si>
  <si>
    <t>3102</t>
  </si>
  <si>
    <t>多摩川精機販売（株）</t>
  </si>
  <si>
    <t>3236</t>
  </si>
  <si>
    <t>中庸スプリング（株）</t>
  </si>
  <si>
    <t>1Y</t>
    <phoneticPr fontId="2"/>
  </si>
  <si>
    <t>3407</t>
  </si>
  <si>
    <t>（株）槌屋</t>
  </si>
  <si>
    <t>知立工場</t>
  </si>
  <si>
    <t>1Y</t>
    <phoneticPr fontId="2"/>
  </si>
  <si>
    <t>1Y</t>
    <phoneticPr fontId="2"/>
  </si>
  <si>
    <t>3836</t>
  </si>
  <si>
    <t>（株）東郷製作所</t>
  </si>
  <si>
    <t>3880</t>
  </si>
  <si>
    <t>（株）ＢｌｕＥ　Ｎｅｘｕｓ</t>
  </si>
  <si>
    <t>デンソー　安城製作所</t>
  </si>
  <si>
    <t>4125</t>
  </si>
  <si>
    <t>ナミコー（株）</t>
  </si>
  <si>
    <t>1Y</t>
    <phoneticPr fontId="2"/>
  </si>
  <si>
    <t>4241</t>
  </si>
  <si>
    <t>ＮＯＫ（株）</t>
  </si>
  <si>
    <t>4267</t>
  </si>
  <si>
    <t>（株）バルカー</t>
  </si>
  <si>
    <t>豊田営業所</t>
  </si>
  <si>
    <t>1Y</t>
    <phoneticPr fontId="2"/>
  </si>
  <si>
    <t>4287</t>
  </si>
  <si>
    <t>日本精工（株）</t>
  </si>
  <si>
    <t>三河分室</t>
  </si>
  <si>
    <t>6065</t>
  </si>
  <si>
    <t>（株）松尾製作所</t>
  </si>
  <si>
    <t>6095</t>
  </si>
  <si>
    <t>ミズショー（株）</t>
  </si>
  <si>
    <t>三河支店</t>
  </si>
  <si>
    <t>6103</t>
  </si>
  <si>
    <t>（株）水野鉄工所</t>
  </si>
  <si>
    <t>6454</t>
  </si>
  <si>
    <t>（株）ムロコーポレーション</t>
  </si>
  <si>
    <t>7002</t>
  </si>
  <si>
    <t>矢崎総業（株）</t>
  </si>
  <si>
    <t>7042</t>
  </si>
  <si>
    <t>（株）メタルテック</t>
  </si>
  <si>
    <t>9407</t>
  </si>
  <si>
    <t>（株）ニフコ</t>
  </si>
  <si>
    <t>名古屋事業所</t>
  </si>
  <si>
    <t>9470</t>
  </si>
  <si>
    <t>サンコール（株）</t>
  </si>
  <si>
    <t>豊田</t>
  </si>
  <si>
    <t>タイプ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</si>
</sst>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0&quot;分&quot;"/>
    <numFmt numFmtId="178" formatCode="0&quot;回&quot;"/>
    <numFmt numFmtId="179" formatCode="0.0&quot;分&quot;"/>
  </numFmts>
  <fonts count="7" x14ac:knownFonts="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1" fillId="0" borderId="0" xfId="1">
      <alignment vertical="center"/>
    </xf>
    <xf numFmtId="0" fontId="3" fillId="0" borderId="0" xfId="1" applyFont="1">
      <alignment vertical="center"/>
    </xf>
    <xf numFmtId="20" fontId="3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46" fontId="1" fillId="0" borderId="0" xfId="1" applyNumberFormat="1">
      <alignment vertical="center"/>
    </xf>
    <xf numFmtId="46" fontId="1" fillId="0" borderId="0" xfId="1" applyNumberFormat="1" applyFont="1">
      <alignment vertical="center"/>
    </xf>
    <xf numFmtId="20" fontId="1" fillId="0" borderId="0" xfId="1" applyNumberForma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177" fontId="1" fillId="0" borderId="1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2" xfId="1" applyBorder="1">
      <alignment vertical="center"/>
    </xf>
    <xf numFmtId="20" fontId="1" fillId="0" borderId="1" xfId="1" applyNumberFormat="1" applyBorder="1">
      <alignment vertical="center"/>
    </xf>
    <xf numFmtId="177" fontId="1" fillId="0" borderId="1" xfId="1" applyNumberFormat="1" applyBorder="1">
      <alignment vertical="center"/>
    </xf>
    <xf numFmtId="178" fontId="1" fillId="0" borderId="1" xfId="1" applyNumberFormat="1" applyBorder="1">
      <alignment vertical="center"/>
    </xf>
    <xf numFmtId="179" fontId="1" fillId="0" borderId="1" xfId="1" applyNumberFormat="1" applyFont="1" applyBorder="1">
      <alignment vertical="center"/>
    </xf>
    <xf numFmtId="179" fontId="1" fillId="0" borderId="3" xfId="1" applyNumberFormat="1" applyFont="1" applyBorder="1">
      <alignment vertical="center"/>
    </xf>
    <xf numFmtId="0" fontId="5" fillId="3" borderId="1" xfId="1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1" fillId="4" borderId="2" xfId="1" applyFill="1" applyBorder="1">
      <alignment vertical="center"/>
    </xf>
    <xf numFmtId="20" fontId="1" fillId="4" borderId="1" xfId="1" applyNumberFormat="1" applyFill="1" applyBorder="1">
      <alignment vertical="center"/>
    </xf>
    <xf numFmtId="0" fontId="1" fillId="4" borderId="1" xfId="1" applyFill="1" applyBorder="1">
      <alignment vertical="center"/>
    </xf>
    <xf numFmtId="179" fontId="1" fillId="0" borderId="2" xfId="1" applyNumberFormat="1" applyFont="1" applyBorder="1">
      <alignment vertical="center"/>
    </xf>
    <xf numFmtId="0" fontId="1" fillId="5" borderId="0" xfId="1" applyFill="1">
      <alignment vertical="center"/>
    </xf>
    <xf numFmtId="0" fontId="0" fillId="5" borderId="1" xfId="0" applyFill="1" applyBorder="1" applyAlignment="1">
      <alignment vertical="center"/>
    </xf>
    <xf numFmtId="0" fontId="1" fillId="5" borderId="2" xfId="1" applyFill="1" applyBorder="1">
      <alignment vertical="center"/>
    </xf>
    <xf numFmtId="20" fontId="1" fillId="5" borderId="1" xfId="1" applyNumberFormat="1" applyFill="1" applyBorder="1">
      <alignment vertical="center"/>
    </xf>
    <xf numFmtId="0" fontId="1" fillId="0" borderId="1" xfId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163285</xdr:colOff>
      <xdr:row>36</xdr:row>
      <xdr:rowOff>141514</xdr:rowOff>
    </xdr:from>
    <xdr:to>
      <xdr:col>17</xdr:col>
      <xdr:colOff>489857</xdr:colOff>
      <xdr:row>44</xdr:row>
      <xdr:rowOff>130628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263085" y="8218714"/>
          <a:ext cx="3501572" cy="1716314"/>
        </a:xfrm>
        <a:prstGeom prst="wedgeRectCallout">
          <a:avLst>
            <a:gd name="adj1" fmla="val -53375"/>
            <a:gd name="adj2" fmla="val 65021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便時刻</a:t>
          </a:r>
          <a:endParaRPr kumimoji="1" lang="en-US" altLang="ja-JP" sz="1100"/>
        </a:p>
        <a:p>
          <a:r>
            <a:rPr kumimoji="1" lang="en-US" altLang="ja-JP" sz="1100"/>
            <a:t>1035 1435 18:10 22:40 2:50 6:00</a:t>
          </a:r>
        </a:p>
        <a:p>
          <a:r>
            <a:rPr kumimoji="1" lang="en-US" altLang="ja-JP" sz="1100"/>
            <a:t>5:00 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abSelected="1" workbookViewId="0">
      <selection activeCell="H8" sqref="H8"/>
    </sheetView>
  </sheetViews>
  <sheetFormatPr baseColWidth="12" defaultColWidth="9" defaultRowHeight="17" x14ac:dyDescent="0"/>
  <cols>
    <col min="1" max="1" width="7.1640625" style="1" bestFit="1" customWidth="1"/>
    <col min="2" max="2" width="11.1640625" style="1" bestFit="1" customWidth="1"/>
    <col min="3" max="3" width="9.33203125" style="1" bestFit="1" customWidth="1"/>
    <col min="4" max="4" width="28.1640625" style="1" bestFit="1" customWidth="1"/>
    <col min="5" max="5" width="22.5" style="1" bestFit="1" customWidth="1"/>
    <col min="6" max="6" width="9.33203125" style="1" bestFit="1" customWidth="1"/>
    <col min="7" max="7" width="17.83203125" style="1" bestFit="1" customWidth="1"/>
    <col min="8" max="8" width="6.83203125" style="1" bestFit="1" customWidth="1"/>
    <col min="9" max="17" width="8.33203125" style="1" bestFit="1" customWidth="1"/>
    <col min="18" max="32" width="9.33203125" style="1" bestFit="1" customWidth="1"/>
    <col min="33" max="33" width="20.1640625" style="1" bestFit="1" customWidth="1"/>
    <col min="34" max="34" width="17.83203125" style="1" bestFit="1" customWidth="1"/>
    <col min="35" max="35" width="13.1640625" style="1" bestFit="1" customWidth="1"/>
    <col min="36" max="36" width="33.33203125" style="1" bestFit="1" customWidth="1"/>
    <col min="37" max="37" width="18.1640625" style="1" bestFit="1" customWidth="1"/>
    <col min="38" max="38" width="18.5" style="1" bestFit="1" customWidth="1"/>
    <col min="39" max="39" width="18.83203125" style="1" bestFit="1" customWidth="1"/>
    <col min="40" max="16384" width="9" style="1"/>
  </cols>
  <sheetData>
    <row r="1" spans="1:39">
      <c r="H1" s="2"/>
      <c r="I1" s="2" t="s">
        <v>0</v>
      </c>
      <c r="K1" s="3">
        <v>0.35416666666666669</v>
      </c>
      <c r="L1" s="2"/>
      <c r="M1" s="2" t="s">
        <v>1</v>
      </c>
      <c r="N1" s="2"/>
      <c r="O1" s="4">
        <v>0.91666666666666663</v>
      </c>
      <c r="Q1" s="5"/>
    </row>
    <row r="2" spans="1:39">
      <c r="H2" s="2"/>
      <c r="I2" s="2" t="s">
        <v>2</v>
      </c>
      <c r="K2" s="3">
        <v>0.52083333333333337</v>
      </c>
      <c r="L2" s="2"/>
      <c r="M2" s="2" t="s">
        <v>3</v>
      </c>
      <c r="N2" s="2"/>
      <c r="O2" s="4">
        <v>1.0833333333333333</v>
      </c>
      <c r="P2" s="6"/>
      <c r="Q2" s="5"/>
      <c r="S2" s="7"/>
      <c r="AJ2" s="8" t="s">
        <v>4</v>
      </c>
    </row>
    <row r="3" spans="1:39">
      <c r="H3" s="2"/>
      <c r="I3" s="2" t="s">
        <v>5</v>
      </c>
      <c r="J3" s="2"/>
      <c r="K3" s="3">
        <v>0.56597222222222221</v>
      </c>
      <c r="L3" s="2"/>
      <c r="M3" s="2" t="s">
        <v>6</v>
      </c>
      <c r="N3" s="2"/>
      <c r="O3" s="4">
        <v>1.125</v>
      </c>
      <c r="P3" s="5"/>
      <c r="S3" s="7"/>
      <c r="AJ3" s="9">
        <v>1150</v>
      </c>
    </row>
    <row r="4" spans="1:39">
      <c r="H4" s="2"/>
      <c r="I4" s="2" t="s">
        <v>7</v>
      </c>
      <c r="J4" s="2"/>
      <c r="K4" s="3">
        <v>0.8125</v>
      </c>
      <c r="L4" s="2"/>
      <c r="M4" s="2" t="s">
        <v>8</v>
      </c>
      <c r="N4" s="2"/>
      <c r="O4" s="4">
        <v>1.3472222222222223</v>
      </c>
      <c r="P4" s="7"/>
      <c r="AJ4" s="9"/>
    </row>
    <row r="5" spans="1:39">
      <c r="H5" s="2"/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21</v>
      </c>
      <c r="X5" s="2">
        <v>22</v>
      </c>
      <c r="Y5" s="2">
        <v>23</v>
      </c>
      <c r="Z5" s="2">
        <v>24</v>
      </c>
      <c r="AA5" s="2">
        <v>25</v>
      </c>
      <c r="AB5" s="2">
        <v>26</v>
      </c>
      <c r="AC5" s="2">
        <v>27</v>
      </c>
      <c r="AD5" s="2">
        <v>28</v>
      </c>
      <c r="AE5" s="2">
        <v>29</v>
      </c>
      <c r="AF5" s="2">
        <v>30</v>
      </c>
      <c r="AK5" s="8"/>
    </row>
    <row r="6" spans="1:39">
      <c r="I6" s="32" t="s">
        <v>9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0" t="s">
        <v>10</v>
      </c>
      <c r="AJ6" s="11" t="s">
        <v>11</v>
      </c>
      <c r="AK6" s="12" t="s">
        <v>12</v>
      </c>
    </row>
    <row r="7" spans="1:39" s="13" customFormat="1" ht="41">
      <c r="B7" s="11" t="s">
        <v>13</v>
      </c>
      <c r="C7" s="10" t="s">
        <v>14</v>
      </c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182</v>
      </c>
      <c r="I7" s="10" t="s">
        <v>19</v>
      </c>
      <c r="J7" s="10" t="s">
        <v>20</v>
      </c>
      <c r="K7" s="10" t="s">
        <v>21</v>
      </c>
      <c r="L7" s="10" t="s">
        <v>22</v>
      </c>
      <c r="M7" s="10" t="s">
        <v>23</v>
      </c>
      <c r="N7" s="10" t="s">
        <v>24</v>
      </c>
      <c r="O7" s="10" t="s">
        <v>25</v>
      </c>
      <c r="P7" s="10" t="s">
        <v>26</v>
      </c>
      <c r="Q7" s="10" t="s">
        <v>27</v>
      </c>
      <c r="R7" s="10" t="s">
        <v>28</v>
      </c>
      <c r="S7" s="10" t="s">
        <v>29</v>
      </c>
      <c r="T7" s="10" t="s">
        <v>30</v>
      </c>
      <c r="U7" s="10" t="s">
        <v>31</v>
      </c>
      <c r="V7" s="10" t="s">
        <v>32</v>
      </c>
      <c r="W7" s="10" t="s">
        <v>33</v>
      </c>
      <c r="X7" s="10" t="s">
        <v>34</v>
      </c>
      <c r="Y7" s="10" t="s">
        <v>35</v>
      </c>
      <c r="Z7" s="10" t="s">
        <v>36</v>
      </c>
      <c r="AA7" s="10" t="s">
        <v>37</v>
      </c>
      <c r="AB7" s="10" t="s">
        <v>38</v>
      </c>
      <c r="AC7" s="10" t="s">
        <v>39</v>
      </c>
      <c r="AD7" s="10" t="s">
        <v>40</v>
      </c>
      <c r="AE7" s="10" t="s">
        <v>41</v>
      </c>
      <c r="AF7" s="10" t="s">
        <v>42</v>
      </c>
      <c r="AG7" s="11" t="s">
        <v>43</v>
      </c>
      <c r="AH7" s="11" t="s">
        <v>44</v>
      </c>
      <c r="AI7" s="11" t="s">
        <v>45</v>
      </c>
      <c r="AJ7" s="11" t="s">
        <v>46</v>
      </c>
      <c r="AK7" s="11" t="s">
        <v>47</v>
      </c>
      <c r="AL7" s="11" t="s">
        <v>48</v>
      </c>
      <c r="AM7" s="14" t="s">
        <v>49</v>
      </c>
    </row>
    <row r="8" spans="1:39" ht="18">
      <c r="A8" s="1" t="str">
        <f>B8&amp;C8</f>
        <v>000112</v>
      </c>
      <c r="B8" s="15" t="s">
        <v>50</v>
      </c>
      <c r="C8" s="15" t="s">
        <v>51</v>
      </c>
      <c r="D8" s="15" t="s">
        <v>52</v>
      </c>
      <c r="E8" s="15" t="s">
        <v>53</v>
      </c>
      <c r="F8" s="15" t="s">
        <v>54</v>
      </c>
      <c r="G8" s="15" t="s">
        <v>55</v>
      </c>
      <c r="H8" s="16" t="s">
        <v>56</v>
      </c>
      <c r="I8" s="17">
        <v>0.4375</v>
      </c>
      <c r="J8" s="17">
        <v>0.61111111111111105</v>
      </c>
      <c r="K8" s="17">
        <v>0.875</v>
      </c>
      <c r="L8" s="17">
        <v>1.0902777777777779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>
        <f>MAX(I9:AF9)</f>
        <v>0.30555555555555564</v>
      </c>
      <c r="AH8" s="18">
        <f>AG8*24*60</f>
        <v>440.00000000000011</v>
      </c>
      <c r="AI8" s="19">
        <f>COUNTA(I8:AF8)</f>
        <v>4</v>
      </c>
      <c r="AJ8" s="20">
        <f>ROUNDUP($AJ$3/AI8,1)</f>
        <v>287.5</v>
      </c>
      <c r="AK8" s="21">
        <f>AH8-AJ8</f>
        <v>152.50000000000011</v>
      </c>
      <c r="AL8" s="20">
        <f>IF(AI8&gt;1,AK8,AH8)</f>
        <v>152.50000000000011</v>
      </c>
      <c r="AM8" s="22">
        <f>ROUNDUP(AL8/$AJ$3,2)</f>
        <v>0.14000000000000001</v>
      </c>
    </row>
    <row r="9" spans="1:39">
      <c r="B9" s="23" t="s">
        <v>50</v>
      </c>
      <c r="C9" s="23" t="s">
        <v>51</v>
      </c>
      <c r="D9" s="23" t="s">
        <v>52</v>
      </c>
      <c r="E9" s="23" t="s">
        <v>53</v>
      </c>
      <c r="F9" s="23" t="s">
        <v>57</v>
      </c>
      <c r="G9" s="23" t="s">
        <v>55</v>
      </c>
      <c r="H9" s="24" t="s">
        <v>58</v>
      </c>
      <c r="I9" s="25">
        <f>J8-K3+K2-I8</f>
        <v>0.12847222222222221</v>
      </c>
      <c r="J9" s="25">
        <f>K4-J8</f>
        <v>0.20138888888888895</v>
      </c>
      <c r="K9" s="25">
        <f>O2-O1</f>
        <v>0.16666666666666663</v>
      </c>
      <c r="L9" s="25">
        <f>O4-O3+I8-K1</f>
        <v>0.30555555555555564</v>
      </c>
      <c r="M9" s="25"/>
      <c r="N9" s="25"/>
      <c r="O9" s="25"/>
      <c r="P9" s="25"/>
      <c r="Q9" s="25"/>
      <c r="R9" s="25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17"/>
      <c r="AH9" s="18"/>
      <c r="AI9" s="19"/>
      <c r="AJ9" s="20"/>
      <c r="AK9" s="27"/>
      <c r="AL9" s="20"/>
      <c r="AM9" s="22"/>
    </row>
    <row r="10" spans="1:39" ht="18">
      <c r="A10" s="1" t="str">
        <f t="shared" ref="A10:A70" si="0">B10&amp;C10</f>
        <v>002401</v>
      </c>
      <c r="B10" s="15" t="s">
        <v>59</v>
      </c>
      <c r="C10" s="15" t="s">
        <v>60</v>
      </c>
      <c r="D10" s="15" t="s">
        <v>61</v>
      </c>
      <c r="E10" s="15" t="s">
        <v>62</v>
      </c>
      <c r="F10" s="15" t="s">
        <v>54</v>
      </c>
      <c r="G10" s="15" t="s">
        <v>55</v>
      </c>
      <c r="H10" s="16" t="s">
        <v>56</v>
      </c>
      <c r="I10" s="17">
        <v>0.29166666666666669</v>
      </c>
      <c r="J10" s="17">
        <v>0.47222222222222227</v>
      </c>
      <c r="K10" s="17">
        <v>0.62152777777777779</v>
      </c>
      <c r="L10" s="17">
        <v>0.81944444444444453</v>
      </c>
      <c r="M10" s="17">
        <v>0.95833333333333337</v>
      </c>
      <c r="N10" s="17">
        <v>1.125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>
        <f>MAX(I11:AF11)</f>
        <v>0.19097222222222221</v>
      </c>
      <c r="AH10" s="18">
        <f>AG10*24*60</f>
        <v>275</v>
      </c>
      <c r="AI10" s="19">
        <f>COUNTA(I10:AF10)</f>
        <v>6</v>
      </c>
      <c r="AJ10" s="20">
        <f>ROUNDUP($AJ$3/AI10,1)</f>
        <v>191.7</v>
      </c>
      <c r="AK10" s="21">
        <f t="shared" ref="AK10" si="1">AH10-AJ10</f>
        <v>83.300000000000011</v>
      </c>
      <c r="AL10" s="20">
        <f t="shared" ref="AL10" si="2">IF(AI10&gt;1,AK10,AH10)</f>
        <v>83.300000000000011</v>
      </c>
      <c r="AM10" s="22">
        <f>ROUNDUP(AL10/$AJ$3,2)</f>
        <v>0.08</v>
      </c>
    </row>
    <row r="11" spans="1:39">
      <c r="B11" s="23" t="s">
        <v>59</v>
      </c>
      <c r="C11" s="23" t="s">
        <v>60</v>
      </c>
      <c r="D11" s="23" t="s">
        <v>61</v>
      </c>
      <c r="E11" s="23" t="s">
        <v>62</v>
      </c>
      <c r="F11" s="23" t="s">
        <v>54</v>
      </c>
      <c r="G11" s="23" t="s">
        <v>55</v>
      </c>
      <c r="H11" s="24" t="s">
        <v>58</v>
      </c>
      <c r="I11" s="25">
        <v>0.17361111111111113</v>
      </c>
      <c r="J11" s="25">
        <f>K10-K3+K2-J10</f>
        <v>0.10416666666666669</v>
      </c>
      <c r="K11" s="25">
        <f>K4-K10</f>
        <v>0.19097222222222221</v>
      </c>
      <c r="L11" s="25">
        <f>M10-O1</f>
        <v>4.1666666666666741E-2</v>
      </c>
      <c r="M11" s="25">
        <f>O2-M10</f>
        <v>0.12499999999999989</v>
      </c>
      <c r="N11" s="25">
        <v>0.16666666666666674</v>
      </c>
      <c r="O11" s="25"/>
      <c r="P11" s="25"/>
      <c r="Q11" s="25"/>
      <c r="R11" s="25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17"/>
      <c r="AH11" s="18"/>
      <c r="AI11" s="19"/>
      <c r="AJ11" s="20"/>
      <c r="AK11" s="27"/>
      <c r="AL11" s="20"/>
      <c r="AM11" s="22"/>
    </row>
    <row r="12" spans="1:39" ht="18">
      <c r="A12" s="1" t="str">
        <f t="shared" si="0"/>
        <v>003001</v>
      </c>
      <c r="B12" s="15" t="s">
        <v>63</v>
      </c>
      <c r="C12" s="15" t="s">
        <v>60</v>
      </c>
      <c r="D12" s="15" t="s">
        <v>64</v>
      </c>
      <c r="E12" s="15" t="s">
        <v>65</v>
      </c>
      <c r="F12" s="15" t="s">
        <v>54</v>
      </c>
      <c r="G12" s="15" t="s">
        <v>55</v>
      </c>
      <c r="H12" s="16" t="s">
        <v>56</v>
      </c>
      <c r="I12" s="17">
        <v>0.40972222222222227</v>
      </c>
      <c r="J12" s="17">
        <v>0.63194444444444442</v>
      </c>
      <c r="K12" s="17">
        <v>0.89583333333333337</v>
      </c>
      <c r="L12" s="17">
        <v>1.1041666666666667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>
        <f>MAX(I13:AF13)</f>
        <v>0.29861111111111122</v>
      </c>
      <c r="AH12" s="18">
        <f>AG12*24*60</f>
        <v>430.00000000000017</v>
      </c>
      <c r="AI12" s="19">
        <f>COUNTA(I12:AF12)</f>
        <v>4</v>
      </c>
      <c r="AJ12" s="20">
        <f>ROUNDUP($AJ$3/AI12,1)</f>
        <v>287.5</v>
      </c>
      <c r="AK12" s="21">
        <f t="shared" ref="AK12" si="3">AH12-AJ12</f>
        <v>142.50000000000017</v>
      </c>
      <c r="AL12" s="20">
        <f t="shared" ref="AL12" si="4">IF(AI12&gt;1,AK12,AH12)</f>
        <v>142.50000000000017</v>
      </c>
      <c r="AM12" s="22">
        <f>ROUNDUP(AL12/$AJ$3,2)</f>
        <v>0.13</v>
      </c>
    </row>
    <row r="13" spans="1:39">
      <c r="B13" s="23" t="s">
        <v>63</v>
      </c>
      <c r="C13" s="23" t="s">
        <v>60</v>
      </c>
      <c r="D13" s="23" t="s">
        <v>64</v>
      </c>
      <c r="E13" s="23" t="s">
        <v>65</v>
      </c>
      <c r="F13" s="23" t="s">
        <v>54</v>
      </c>
      <c r="G13" s="23" t="s">
        <v>55</v>
      </c>
      <c r="H13" s="24" t="s">
        <v>58</v>
      </c>
      <c r="I13" s="25">
        <f>J12-K3+K2-I12</f>
        <v>0.17708333333333331</v>
      </c>
      <c r="J13" s="25">
        <f>K4-J12</f>
        <v>0.18055555555555558</v>
      </c>
      <c r="K13" s="25">
        <f>O2-O1</f>
        <v>0.16666666666666663</v>
      </c>
      <c r="L13" s="25">
        <f>O4-L12+I12-K1</f>
        <v>0.29861111111111122</v>
      </c>
      <c r="M13" s="25"/>
      <c r="N13" s="25"/>
      <c r="O13" s="25"/>
      <c r="P13" s="25"/>
      <c r="Q13" s="25"/>
      <c r="R13" s="25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17"/>
      <c r="AH13" s="18"/>
      <c r="AI13" s="19"/>
      <c r="AJ13" s="20"/>
      <c r="AK13" s="27"/>
      <c r="AL13" s="20"/>
      <c r="AM13" s="22"/>
    </row>
    <row r="14" spans="1:39" ht="18">
      <c r="A14" s="1" t="str">
        <f t="shared" si="0"/>
        <v>003801</v>
      </c>
      <c r="B14" s="15" t="s">
        <v>66</v>
      </c>
      <c r="C14" s="15" t="s">
        <v>60</v>
      </c>
      <c r="D14" s="15" t="s">
        <v>67</v>
      </c>
      <c r="E14" s="15" t="s">
        <v>68</v>
      </c>
      <c r="F14" s="15" t="s">
        <v>54</v>
      </c>
      <c r="G14" s="15" t="s">
        <v>55</v>
      </c>
      <c r="H14" s="16" t="s">
        <v>56</v>
      </c>
      <c r="I14" s="17">
        <v>0.69444444444444453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>
        <f>MAX(I15:AF15)</f>
        <v>0</v>
      </c>
      <c r="AH14" s="18">
        <f>AG14*24*60</f>
        <v>0</v>
      </c>
      <c r="AI14" s="19">
        <f>COUNTA(I14:AF14)</f>
        <v>1</v>
      </c>
      <c r="AJ14" s="20">
        <f>ROUNDUP($AJ$3/AI14,1)</f>
        <v>1150</v>
      </c>
      <c r="AK14" s="21">
        <f t="shared" ref="AK14" si="5">AH14-AJ14</f>
        <v>-1150</v>
      </c>
      <c r="AL14" s="20">
        <f t="shared" ref="AL14" si="6">IF(AI14&gt;1,AK14,AH14)</f>
        <v>0</v>
      </c>
      <c r="AM14" s="22">
        <f>ROUNDUP(AL14/$AJ$3,2)</f>
        <v>0</v>
      </c>
    </row>
    <row r="15" spans="1:39">
      <c r="B15" s="23" t="s">
        <v>66</v>
      </c>
      <c r="C15" s="23" t="s">
        <v>60</v>
      </c>
      <c r="D15" s="23" t="s">
        <v>67</v>
      </c>
      <c r="E15" s="23" t="s">
        <v>68</v>
      </c>
      <c r="F15" s="23" t="s">
        <v>69</v>
      </c>
      <c r="G15" s="23" t="s">
        <v>55</v>
      </c>
      <c r="H15" s="24" t="s">
        <v>58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17"/>
      <c r="AH15" s="18"/>
      <c r="AI15" s="19"/>
      <c r="AJ15" s="20"/>
      <c r="AK15" s="27"/>
      <c r="AL15" s="20"/>
      <c r="AM15" s="22"/>
    </row>
    <row r="16" spans="1:39" ht="18">
      <c r="A16" s="28" t="str">
        <f t="shared" si="0"/>
        <v>015501</v>
      </c>
      <c r="B16" s="29" t="s">
        <v>70</v>
      </c>
      <c r="C16" s="29" t="s">
        <v>60</v>
      </c>
      <c r="D16" s="29" t="s">
        <v>71</v>
      </c>
      <c r="E16" s="29" t="s">
        <v>68</v>
      </c>
      <c r="F16" s="29" t="s">
        <v>54</v>
      </c>
      <c r="G16" s="29" t="s">
        <v>72</v>
      </c>
      <c r="H16" s="30" t="s">
        <v>56</v>
      </c>
      <c r="I16" s="31">
        <v>0.625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">
        <f>MAX(I17:AF17)</f>
        <v>0</v>
      </c>
      <c r="AH16" s="18">
        <f>AG16*24*60</f>
        <v>0</v>
      </c>
      <c r="AI16" s="19">
        <f>COUNTA(I16:AF16)</f>
        <v>1</v>
      </c>
      <c r="AJ16" s="20">
        <f>ROUNDUP($AJ$3/AI16,1)</f>
        <v>1150</v>
      </c>
      <c r="AK16" s="21">
        <f t="shared" ref="AK16" si="7">AH16-AJ16</f>
        <v>-1150</v>
      </c>
      <c r="AL16" s="20">
        <f t="shared" ref="AL16" si="8">IF(AI16&gt;1,AK16,AH16)</f>
        <v>0</v>
      </c>
      <c r="AM16" s="22">
        <f>ROUNDUP(AL16/$AJ$3,2)</f>
        <v>0</v>
      </c>
    </row>
    <row r="17" spans="1:39">
      <c r="B17" s="23" t="s">
        <v>70</v>
      </c>
      <c r="C17" s="23" t="s">
        <v>60</v>
      </c>
      <c r="D17" s="23" t="s">
        <v>71</v>
      </c>
      <c r="E17" s="23" t="s">
        <v>68</v>
      </c>
      <c r="F17" s="23" t="s">
        <v>54</v>
      </c>
      <c r="G17" s="23" t="s">
        <v>72</v>
      </c>
      <c r="H17" s="24" t="s">
        <v>58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17"/>
      <c r="AH17" s="18"/>
      <c r="AI17" s="19"/>
      <c r="AJ17" s="20"/>
      <c r="AK17" s="27"/>
      <c r="AL17" s="20"/>
      <c r="AM17" s="22"/>
    </row>
    <row r="18" spans="1:39" ht="18">
      <c r="A18" s="1" t="str">
        <f t="shared" si="0"/>
        <v>020801</v>
      </c>
      <c r="B18" s="15" t="s">
        <v>73</v>
      </c>
      <c r="C18" s="15" t="s">
        <v>60</v>
      </c>
      <c r="D18" s="15" t="s">
        <v>74</v>
      </c>
      <c r="E18" s="15" t="s">
        <v>62</v>
      </c>
      <c r="F18" s="15" t="s">
        <v>69</v>
      </c>
      <c r="G18" s="15" t="s">
        <v>55</v>
      </c>
      <c r="H18" s="16" t="s">
        <v>56</v>
      </c>
      <c r="I18" s="17">
        <v>0.36458333333333331</v>
      </c>
      <c r="J18" s="17">
        <v>0.58333333333333337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>
        <f>MAX(I19:AF19)</f>
        <v>0.62847222222222232</v>
      </c>
      <c r="AH18" s="18">
        <f>AG18*24*60</f>
        <v>905.00000000000011</v>
      </c>
      <c r="AI18" s="19">
        <f>COUNTA(I18:AF18)</f>
        <v>2</v>
      </c>
      <c r="AJ18" s="20">
        <f>ROUNDUP($AJ$3/AI18,1)</f>
        <v>575</v>
      </c>
      <c r="AK18" s="21">
        <f t="shared" ref="AK18" si="9">AH18-AJ18</f>
        <v>330.00000000000011</v>
      </c>
      <c r="AL18" s="20">
        <f t="shared" ref="AL18" si="10">IF(AI18&gt;1,AK18,AH18)</f>
        <v>330.00000000000011</v>
      </c>
      <c r="AM18" s="22">
        <f>ROUNDUP(AL18/$AJ$3,2)</f>
        <v>0.29000000000000004</v>
      </c>
    </row>
    <row r="19" spans="1:39">
      <c r="B19" s="23" t="s">
        <v>73</v>
      </c>
      <c r="C19" s="23" t="s">
        <v>60</v>
      </c>
      <c r="D19" s="23" t="s">
        <v>74</v>
      </c>
      <c r="E19" s="23" t="s">
        <v>62</v>
      </c>
      <c r="F19" s="23" t="s">
        <v>69</v>
      </c>
      <c r="G19" s="23" t="s">
        <v>55</v>
      </c>
      <c r="H19" s="24" t="s">
        <v>58</v>
      </c>
      <c r="I19" s="25">
        <f>J18-K3+K2-I18</f>
        <v>0.17361111111111122</v>
      </c>
      <c r="J19" s="25">
        <f>K4-J18+O2-O1+O4-O3+I18-K1</f>
        <v>0.62847222222222232</v>
      </c>
      <c r="K19" s="25"/>
      <c r="L19" s="25"/>
      <c r="M19" s="25"/>
      <c r="N19" s="25"/>
      <c r="O19" s="25"/>
      <c r="P19" s="25"/>
      <c r="Q19" s="25"/>
      <c r="R19" s="25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17"/>
      <c r="AH19" s="18"/>
      <c r="AI19" s="19"/>
      <c r="AJ19" s="20"/>
      <c r="AK19" s="27"/>
      <c r="AL19" s="20"/>
      <c r="AM19" s="22"/>
    </row>
    <row r="20" spans="1:39" ht="18">
      <c r="A20" s="1" t="str">
        <f t="shared" si="0"/>
        <v>022601</v>
      </c>
      <c r="B20" s="15" t="s">
        <v>75</v>
      </c>
      <c r="C20" s="15" t="s">
        <v>60</v>
      </c>
      <c r="D20" s="15" t="s">
        <v>76</v>
      </c>
      <c r="E20" s="15" t="s">
        <v>62</v>
      </c>
      <c r="F20" s="15" t="s">
        <v>54</v>
      </c>
      <c r="G20" s="15" t="s">
        <v>55</v>
      </c>
      <c r="H20" s="16" t="s">
        <v>56</v>
      </c>
      <c r="I20" s="17">
        <v>0.54166666666666663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>
        <f>MAX(I21:AF21)</f>
        <v>0</v>
      </c>
      <c r="AH20" s="18">
        <f>AG20*24*60</f>
        <v>0</v>
      </c>
      <c r="AI20" s="19">
        <f>COUNTA(I20:AF20)</f>
        <v>1</v>
      </c>
      <c r="AJ20" s="20">
        <f>ROUNDUP($AJ$3/AI20,1)</f>
        <v>1150</v>
      </c>
      <c r="AK20" s="21">
        <f t="shared" ref="AK20" si="11">AH20-AJ20</f>
        <v>-1150</v>
      </c>
      <c r="AL20" s="20">
        <f t="shared" ref="AL20" si="12">IF(AI20&gt;1,AK20,AH20)</f>
        <v>0</v>
      </c>
      <c r="AM20" s="22">
        <f>ROUNDUP(AL20/$AJ$3,2)</f>
        <v>0</v>
      </c>
    </row>
    <row r="21" spans="1:39">
      <c r="B21" s="23" t="s">
        <v>75</v>
      </c>
      <c r="C21" s="23" t="s">
        <v>60</v>
      </c>
      <c r="D21" s="23" t="s">
        <v>76</v>
      </c>
      <c r="E21" s="23" t="s">
        <v>62</v>
      </c>
      <c r="F21" s="23" t="s">
        <v>54</v>
      </c>
      <c r="G21" s="23" t="s">
        <v>55</v>
      </c>
      <c r="H21" s="24" t="s">
        <v>58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17"/>
      <c r="AH21" s="18"/>
      <c r="AI21" s="19"/>
      <c r="AJ21" s="20"/>
      <c r="AK21" s="27"/>
      <c r="AL21" s="20"/>
      <c r="AM21" s="22"/>
    </row>
    <row r="22" spans="1:39" ht="18">
      <c r="A22" s="1" t="str">
        <f t="shared" si="0"/>
        <v>081001</v>
      </c>
      <c r="B22" s="15" t="s">
        <v>77</v>
      </c>
      <c r="C22" s="15" t="s">
        <v>60</v>
      </c>
      <c r="D22" s="15" t="s">
        <v>78</v>
      </c>
      <c r="E22" s="15" t="s">
        <v>62</v>
      </c>
      <c r="F22" s="15" t="s">
        <v>54</v>
      </c>
      <c r="G22" s="15" t="s">
        <v>55</v>
      </c>
      <c r="H22" s="16" t="s">
        <v>56</v>
      </c>
      <c r="I22" s="17">
        <v>0.63888888888888895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>
        <f>MAX(I23:AF23)</f>
        <v>0</v>
      </c>
      <c r="AH22" s="18">
        <f>AG22*24*60</f>
        <v>0</v>
      </c>
      <c r="AI22" s="19">
        <f>COUNTA(I22:AF22)</f>
        <v>1</v>
      </c>
      <c r="AJ22" s="20">
        <f>ROUNDUP($AJ$3/AI22,1)</f>
        <v>1150</v>
      </c>
      <c r="AK22" s="21">
        <f t="shared" ref="AK22" si="13">AH22-AJ22</f>
        <v>-1150</v>
      </c>
      <c r="AL22" s="20">
        <f t="shared" ref="AL22" si="14">IF(AI22&gt;1,AK22,AH22)</f>
        <v>0</v>
      </c>
      <c r="AM22" s="22">
        <f>ROUNDUP(AL22/$AJ$3,2)</f>
        <v>0</v>
      </c>
    </row>
    <row r="23" spans="1:39">
      <c r="B23" s="23" t="s">
        <v>77</v>
      </c>
      <c r="C23" s="23" t="s">
        <v>60</v>
      </c>
      <c r="D23" s="23" t="s">
        <v>78</v>
      </c>
      <c r="E23" s="23" t="s">
        <v>62</v>
      </c>
      <c r="F23" s="23" t="s">
        <v>79</v>
      </c>
      <c r="G23" s="23" t="s">
        <v>55</v>
      </c>
      <c r="H23" s="24" t="s">
        <v>58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17"/>
      <c r="AH23" s="18"/>
      <c r="AI23" s="19"/>
      <c r="AJ23" s="20"/>
      <c r="AK23" s="27"/>
      <c r="AL23" s="20"/>
      <c r="AM23" s="22"/>
    </row>
    <row r="24" spans="1:39" ht="18">
      <c r="A24" s="1" t="str">
        <f t="shared" si="0"/>
        <v>081601</v>
      </c>
      <c r="B24" s="15" t="s">
        <v>80</v>
      </c>
      <c r="C24" s="15" t="s">
        <v>60</v>
      </c>
      <c r="D24" s="15" t="s">
        <v>81</v>
      </c>
      <c r="E24" s="15" t="s">
        <v>62</v>
      </c>
      <c r="F24" s="15" t="s">
        <v>79</v>
      </c>
      <c r="G24" s="15" t="s">
        <v>55</v>
      </c>
      <c r="H24" s="16" t="s">
        <v>56</v>
      </c>
      <c r="I24" s="17">
        <v>0.68055555555555547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>
        <f>MAX(I25:AF25)</f>
        <v>0</v>
      </c>
      <c r="AH24" s="18">
        <f>AG24*24*60</f>
        <v>0</v>
      </c>
      <c r="AI24" s="19">
        <f>COUNTA(I24:AF24)</f>
        <v>1</v>
      </c>
      <c r="AJ24" s="20">
        <f>ROUNDUP($AJ$3/AI24,1)</f>
        <v>1150</v>
      </c>
      <c r="AK24" s="21">
        <f t="shared" ref="AK24" si="15">AH24-AJ24</f>
        <v>-1150</v>
      </c>
      <c r="AL24" s="20">
        <f t="shared" ref="AL24" si="16">IF(AI24&gt;1,AK24,AH24)</f>
        <v>0</v>
      </c>
      <c r="AM24" s="22">
        <f>ROUNDUP(AL24/$AJ$3,2)</f>
        <v>0</v>
      </c>
    </row>
    <row r="25" spans="1:39">
      <c r="B25" s="23" t="s">
        <v>80</v>
      </c>
      <c r="C25" s="23" t="s">
        <v>60</v>
      </c>
      <c r="D25" s="23" t="s">
        <v>81</v>
      </c>
      <c r="E25" s="23" t="s">
        <v>62</v>
      </c>
      <c r="F25" s="23" t="s">
        <v>54</v>
      </c>
      <c r="G25" s="23" t="s">
        <v>55</v>
      </c>
      <c r="H25" s="24" t="s">
        <v>58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17"/>
      <c r="AH25" s="18"/>
      <c r="AI25" s="19"/>
      <c r="AJ25" s="20"/>
      <c r="AK25" s="27"/>
      <c r="AL25" s="20"/>
      <c r="AM25" s="22"/>
    </row>
    <row r="26" spans="1:39" ht="18">
      <c r="A26" s="1" t="str">
        <f t="shared" si="0"/>
        <v>083101</v>
      </c>
      <c r="B26" s="15" t="s">
        <v>82</v>
      </c>
      <c r="C26" s="15" t="s">
        <v>60</v>
      </c>
      <c r="D26" s="15" t="s">
        <v>83</v>
      </c>
      <c r="E26" s="15" t="s">
        <v>84</v>
      </c>
      <c r="F26" s="15" t="s">
        <v>54</v>
      </c>
      <c r="G26" s="15" t="s">
        <v>55</v>
      </c>
      <c r="H26" s="16" t="s">
        <v>56</v>
      </c>
      <c r="I26" s="17">
        <v>0.90972222222222221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>
        <f>MAX(I27:AF27)</f>
        <v>0</v>
      </c>
      <c r="AH26" s="18">
        <f>AG26*24*60</f>
        <v>0</v>
      </c>
      <c r="AI26" s="19">
        <f>COUNTA(I26:AF26)</f>
        <v>1</v>
      </c>
      <c r="AJ26" s="20">
        <f>ROUNDUP($AJ$3/AI26,1)</f>
        <v>1150</v>
      </c>
      <c r="AK26" s="21">
        <f t="shared" ref="AK26" si="17">AH26-AJ26</f>
        <v>-1150</v>
      </c>
      <c r="AL26" s="20">
        <f t="shared" ref="AL26" si="18">IF(AI26&gt;1,AK26,AH26)</f>
        <v>0</v>
      </c>
      <c r="AM26" s="22">
        <f>ROUNDUP(AL26/$AJ$3,2)</f>
        <v>0</v>
      </c>
    </row>
    <row r="27" spans="1:39">
      <c r="B27" s="23" t="s">
        <v>82</v>
      </c>
      <c r="C27" s="23" t="s">
        <v>60</v>
      </c>
      <c r="D27" s="23" t="s">
        <v>83</v>
      </c>
      <c r="E27" s="23" t="s">
        <v>84</v>
      </c>
      <c r="F27" s="23" t="s">
        <v>54</v>
      </c>
      <c r="G27" s="23" t="s">
        <v>55</v>
      </c>
      <c r="H27" s="24" t="s">
        <v>58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17"/>
      <c r="AH27" s="18"/>
      <c r="AI27" s="19"/>
      <c r="AJ27" s="20"/>
      <c r="AK27" s="27"/>
      <c r="AL27" s="20"/>
      <c r="AM27" s="22"/>
    </row>
    <row r="28" spans="1:39" ht="18">
      <c r="A28" s="1" t="str">
        <f t="shared" si="0"/>
        <v>083401</v>
      </c>
      <c r="B28" s="15" t="s">
        <v>85</v>
      </c>
      <c r="C28" s="15" t="s">
        <v>60</v>
      </c>
      <c r="D28" s="15" t="s">
        <v>86</v>
      </c>
      <c r="E28" s="15" t="s">
        <v>62</v>
      </c>
      <c r="F28" s="15" t="s">
        <v>54</v>
      </c>
      <c r="G28" s="15" t="s">
        <v>55</v>
      </c>
      <c r="H28" s="16" t="s">
        <v>56</v>
      </c>
      <c r="I28" s="17">
        <v>0.58680555555555558</v>
      </c>
      <c r="J28" s="17">
        <v>1.0555555555555556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>
        <f>MAX(I29:AF29)</f>
        <v>0.43750000000000011</v>
      </c>
      <c r="AH28" s="18">
        <f>AG28*24*60</f>
        <v>630.00000000000023</v>
      </c>
      <c r="AI28" s="19">
        <f>COUNTA(I28:AF28)</f>
        <v>2</v>
      </c>
      <c r="AJ28" s="20">
        <f>ROUNDUP($AJ$3/AI28,1)</f>
        <v>575</v>
      </c>
      <c r="AK28" s="21">
        <f t="shared" ref="AK28" si="19">AH28-AJ28</f>
        <v>55.000000000000227</v>
      </c>
      <c r="AL28" s="20">
        <f t="shared" ref="AL28" si="20">IF(AI28&gt;1,AK28,AH28)</f>
        <v>55.000000000000227</v>
      </c>
      <c r="AM28" s="22">
        <f>ROUNDUP(AL28/$AJ$3,2)</f>
        <v>0.05</v>
      </c>
    </row>
    <row r="29" spans="1:39">
      <c r="B29" s="23" t="s">
        <v>85</v>
      </c>
      <c r="C29" s="23" t="s">
        <v>60</v>
      </c>
      <c r="D29" s="23" t="s">
        <v>86</v>
      </c>
      <c r="E29" s="23" t="s">
        <v>62</v>
      </c>
      <c r="F29" s="23" t="s">
        <v>54</v>
      </c>
      <c r="G29" s="23" t="s">
        <v>55</v>
      </c>
      <c r="H29" s="24" t="s">
        <v>58</v>
      </c>
      <c r="I29" s="25">
        <f>K4-I28+J28-O1</f>
        <v>0.36458333333333337</v>
      </c>
      <c r="J29" s="25">
        <f>O2-J28+O4-O3+K2-K1+I28-K3</f>
        <v>0.43750000000000011</v>
      </c>
      <c r="K29" s="25"/>
      <c r="L29" s="25"/>
      <c r="M29" s="25"/>
      <c r="N29" s="25"/>
      <c r="O29" s="25"/>
      <c r="P29" s="25"/>
      <c r="Q29" s="25"/>
      <c r="R29" s="25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17"/>
      <c r="AH29" s="18"/>
      <c r="AI29" s="19"/>
      <c r="AJ29" s="20"/>
      <c r="AK29" s="27"/>
      <c r="AL29" s="20"/>
      <c r="AM29" s="22"/>
    </row>
    <row r="30" spans="1:39" ht="18">
      <c r="A30" s="1" t="str">
        <f t="shared" si="0"/>
        <v>093001</v>
      </c>
      <c r="B30" s="15" t="s">
        <v>87</v>
      </c>
      <c r="C30" s="15" t="s">
        <v>60</v>
      </c>
      <c r="D30" s="15" t="s">
        <v>88</v>
      </c>
      <c r="E30" s="15" t="s">
        <v>68</v>
      </c>
      <c r="F30" s="15" t="s">
        <v>89</v>
      </c>
      <c r="G30" s="15" t="s">
        <v>55</v>
      </c>
      <c r="H30" s="16" t="s">
        <v>56</v>
      </c>
      <c r="I30" s="17">
        <v>0.39583333333333331</v>
      </c>
      <c r="J30" s="17">
        <v>0.5</v>
      </c>
      <c r="K30" s="17">
        <v>0.58333333333333337</v>
      </c>
      <c r="L30" s="17">
        <v>0.6875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>
        <f>MAX(I31:AF31)</f>
        <v>0.55555555555555536</v>
      </c>
      <c r="AH30" s="18">
        <f>AG30*24*60</f>
        <v>799.99999999999977</v>
      </c>
      <c r="AI30" s="19">
        <f>COUNTA(I30:AF30)</f>
        <v>4</v>
      </c>
      <c r="AJ30" s="20">
        <f>ROUNDUP($AJ$3/AI30,1)</f>
        <v>287.5</v>
      </c>
      <c r="AK30" s="21">
        <f t="shared" ref="AK30" si="21">AH30-AJ30</f>
        <v>512.49999999999977</v>
      </c>
      <c r="AL30" s="20">
        <f t="shared" ref="AL30" si="22">IF(AI30&gt;1,AK30,AH30)</f>
        <v>512.49999999999977</v>
      </c>
      <c r="AM30" s="22">
        <f>ROUNDUP(AL30/$AJ$3,2)</f>
        <v>0.45</v>
      </c>
    </row>
    <row r="31" spans="1:39">
      <c r="B31" s="23" t="s">
        <v>87</v>
      </c>
      <c r="C31" s="23" t="s">
        <v>60</v>
      </c>
      <c r="D31" s="23" t="s">
        <v>88</v>
      </c>
      <c r="E31" s="23" t="s">
        <v>68</v>
      </c>
      <c r="F31" s="23" t="s">
        <v>54</v>
      </c>
      <c r="G31" s="23" t="s">
        <v>55</v>
      </c>
      <c r="H31" s="24" t="s">
        <v>58</v>
      </c>
      <c r="I31" s="25">
        <f>J30-I30</f>
        <v>0.10416666666666669</v>
      </c>
      <c r="J31" s="25">
        <f>K30-K3+K2-J30</f>
        <v>3.8194444444444531E-2</v>
      </c>
      <c r="K31" s="25">
        <f>L30-K30</f>
        <v>0.10416666666666663</v>
      </c>
      <c r="L31" s="25">
        <f>K4-L30+O2-O1+O4-O3+I30-K1</f>
        <v>0.55555555555555536</v>
      </c>
      <c r="M31" s="25"/>
      <c r="N31" s="25"/>
      <c r="O31" s="25"/>
      <c r="P31" s="25"/>
      <c r="Q31" s="25"/>
      <c r="R31" s="25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17"/>
      <c r="AH31" s="18"/>
      <c r="AI31" s="19"/>
      <c r="AJ31" s="20"/>
      <c r="AK31" s="27"/>
      <c r="AL31" s="20"/>
      <c r="AM31" s="22"/>
    </row>
    <row r="32" spans="1:39" ht="18">
      <c r="A32" s="1" t="str">
        <f t="shared" si="0"/>
        <v>101401</v>
      </c>
      <c r="B32" s="15" t="s">
        <v>90</v>
      </c>
      <c r="C32" s="15" t="s">
        <v>60</v>
      </c>
      <c r="D32" s="15" t="s">
        <v>91</v>
      </c>
      <c r="E32" s="15" t="s">
        <v>92</v>
      </c>
      <c r="F32" s="15" t="s">
        <v>54</v>
      </c>
      <c r="G32" s="15" t="s">
        <v>55</v>
      </c>
      <c r="H32" s="16" t="s">
        <v>56</v>
      </c>
      <c r="I32" s="17">
        <v>0.52083333333333337</v>
      </c>
      <c r="J32" s="17">
        <v>0.98263888888888884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>
        <f>MAX(I33:AF33)</f>
        <v>0.48958333333333343</v>
      </c>
      <c r="AH32" s="18">
        <f>AG32*24*60</f>
        <v>705.00000000000011</v>
      </c>
      <c r="AI32" s="19">
        <f>COUNTA(I32:AF32)</f>
        <v>2</v>
      </c>
      <c r="AJ32" s="20">
        <f>ROUNDUP($AJ$3/AI32,1)</f>
        <v>575</v>
      </c>
      <c r="AK32" s="21">
        <f t="shared" ref="AK32" si="23">AH32-AJ32</f>
        <v>130.00000000000011</v>
      </c>
      <c r="AL32" s="20">
        <f t="shared" ref="AL32" si="24">IF(AI32&gt;1,AK32,AH32)</f>
        <v>130.00000000000011</v>
      </c>
      <c r="AM32" s="22">
        <f>ROUNDUP(AL32/$AJ$3,2)</f>
        <v>0.12</v>
      </c>
    </row>
    <row r="33" spans="1:39">
      <c r="B33" s="23" t="s">
        <v>90</v>
      </c>
      <c r="C33" s="23" t="s">
        <v>60</v>
      </c>
      <c r="D33" s="23" t="s">
        <v>91</v>
      </c>
      <c r="E33" s="23" t="s">
        <v>92</v>
      </c>
      <c r="F33" s="23" t="s">
        <v>54</v>
      </c>
      <c r="G33" s="23" t="s">
        <v>55</v>
      </c>
      <c r="H33" s="24" t="s">
        <v>58</v>
      </c>
      <c r="I33" s="25">
        <f>J32-O1+K4-K3</f>
        <v>0.3125</v>
      </c>
      <c r="J33" s="25">
        <f>O2-J32+O4-O3+I32-K1</f>
        <v>0.48958333333333343</v>
      </c>
      <c r="K33" s="25"/>
      <c r="L33" s="25"/>
      <c r="M33" s="25"/>
      <c r="N33" s="25"/>
      <c r="O33" s="25"/>
      <c r="P33" s="25"/>
      <c r="Q33" s="25"/>
      <c r="R33" s="25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17"/>
      <c r="AH33" s="18"/>
      <c r="AI33" s="19"/>
      <c r="AJ33" s="20"/>
      <c r="AK33" s="27"/>
      <c r="AL33" s="20"/>
      <c r="AM33" s="22"/>
    </row>
    <row r="34" spans="1:39" ht="18">
      <c r="A34" s="1" t="str">
        <f t="shared" si="0"/>
        <v>104204</v>
      </c>
      <c r="B34" s="15" t="s">
        <v>93</v>
      </c>
      <c r="C34" s="15" t="s">
        <v>94</v>
      </c>
      <c r="D34" s="15" t="s">
        <v>95</v>
      </c>
      <c r="E34" s="15" t="s">
        <v>96</v>
      </c>
      <c r="F34" s="15" t="s">
        <v>54</v>
      </c>
      <c r="G34" s="15" t="s">
        <v>55</v>
      </c>
      <c r="H34" s="16" t="s">
        <v>56</v>
      </c>
      <c r="I34" s="17">
        <v>0.29166666666666669</v>
      </c>
      <c r="J34" s="17">
        <v>0.54166666666666663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>
        <f>MAX(I35:AF35)</f>
        <v>0.57986111111111116</v>
      </c>
      <c r="AH34" s="18">
        <f>AG34*24*60</f>
        <v>835.00000000000011</v>
      </c>
      <c r="AI34" s="19">
        <f>COUNTA(I34:AF34)</f>
        <v>2</v>
      </c>
      <c r="AJ34" s="20">
        <f>ROUNDUP($AJ$3/AI34,1)</f>
        <v>575</v>
      </c>
      <c r="AK34" s="21">
        <f t="shared" ref="AK34" si="25">AH34-AJ34</f>
        <v>260.00000000000011</v>
      </c>
      <c r="AL34" s="20">
        <f t="shared" ref="AL34" si="26">IF(AI34&gt;1,AK34,AH34)</f>
        <v>260.00000000000011</v>
      </c>
      <c r="AM34" s="22">
        <f>ROUNDUP(AL34/$AJ$3,2)</f>
        <v>0.23</v>
      </c>
    </row>
    <row r="35" spans="1:39">
      <c r="B35" s="23" t="s">
        <v>93</v>
      </c>
      <c r="C35" s="23" t="s">
        <v>94</v>
      </c>
      <c r="D35" s="23" t="s">
        <v>95</v>
      </c>
      <c r="E35" s="23" t="s">
        <v>96</v>
      </c>
      <c r="F35" s="23" t="s">
        <v>54</v>
      </c>
      <c r="G35" s="23" t="s">
        <v>55</v>
      </c>
      <c r="H35" s="24" t="s">
        <v>58</v>
      </c>
      <c r="I35" s="25">
        <v>0.22222222222222221</v>
      </c>
      <c r="J35" s="25">
        <v>0.57986111111111116</v>
      </c>
      <c r="K35" s="25"/>
      <c r="L35" s="25"/>
      <c r="M35" s="25"/>
      <c r="N35" s="25"/>
      <c r="O35" s="25"/>
      <c r="P35" s="25"/>
      <c r="Q35" s="25"/>
      <c r="R35" s="25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17"/>
      <c r="AH35" s="18"/>
      <c r="AI35" s="19"/>
      <c r="AJ35" s="20"/>
      <c r="AK35" s="27"/>
      <c r="AL35" s="20"/>
      <c r="AM35" s="22"/>
    </row>
    <row r="36" spans="1:39" ht="18">
      <c r="A36" s="1" t="str">
        <f t="shared" si="0"/>
        <v>181402</v>
      </c>
      <c r="B36" s="15" t="s">
        <v>97</v>
      </c>
      <c r="C36" s="15" t="s">
        <v>98</v>
      </c>
      <c r="D36" s="15" t="s">
        <v>99</v>
      </c>
      <c r="E36" s="15" t="s">
        <v>100</v>
      </c>
      <c r="F36" s="15" t="s">
        <v>54</v>
      </c>
      <c r="G36" s="15" t="s">
        <v>55</v>
      </c>
      <c r="H36" s="16" t="s">
        <v>56</v>
      </c>
      <c r="I36" s="17">
        <v>0.35416666666666669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>
        <f>MAX(I37:AF37)</f>
        <v>0</v>
      </c>
      <c r="AH36" s="18">
        <f>AG36*24*60</f>
        <v>0</v>
      </c>
      <c r="AI36" s="19">
        <f>COUNTA(I36:AF36)</f>
        <v>1</v>
      </c>
      <c r="AJ36" s="20">
        <f>ROUNDUP($AJ$3/AI36,1)</f>
        <v>1150</v>
      </c>
      <c r="AK36" s="21">
        <f t="shared" ref="AK36" si="27">AH36-AJ36</f>
        <v>-1150</v>
      </c>
      <c r="AL36" s="20">
        <f t="shared" ref="AL36" si="28">IF(AI36&gt;1,AK36,AH36)</f>
        <v>0</v>
      </c>
      <c r="AM36" s="22">
        <f>ROUNDUP(AL36/$AJ$3,2)</f>
        <v>0</v>
      </c>
    </row>
    <row r="37" spans="1:39">
      <c r="B37" s="23" t="s">
        <v>97</v>
      </c>
      <c r="C37" s="23" t="s">
        <v>98</v>
      </c>
      <c r="D37" s="23" t="s">
        <v>99</v>
      </c>
      <c r="E37" s="23" t="s">
        <v>100</v>
      </c>
      <c r="F37" s="23" t="s">
        <v>54</v>
      </c>
      <c r="G37" s="23" t="s">
        <v>55</v>
      </c>
      <c r="H37" s="24" t="s">
        <v>58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17"/>
      <c r="AH37" s="18"/>
      <c r="AI37" s="19"/>
      <c r="AJ37" s="20"/>
      <c r="AK37" s="27"/>
      <c r="AL37" s="20"/>
      <c r="AM37" s="22"/>
    </row>
    <row r="38" spans="1:39" ht="18">
      <c r="A38" s="1" t="str">
        <f t="shared" si="0"/>
        <v>182101</v>
      </c>
      <c r="B38" s="15" t="s">
        <v>101</v>
      </c>
      <c r="C38" s="15" t="s">
        <v>60</v>
      </c>
      <c r="D38" s="15" t="s">
        <v>102</v>
      </c>
      <c r="E38" s="15" t="s">
        <v>62</v>
      </c>
      <c r="F38" s="15" t="s">
        <v>54</v>
      </c>
      <c r="G38" s="15" t="s">
        <v>55</v>
      </c>
      <c r="H38" s="16" t="s">
        <v>56</v>
      </c>
      <c r="I38" s="17">
        <v>0.34722222222222227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>
        <f>MAX(I39:AF39)</f>
        <v>0</v>
      </c>
      <c r="AH38" s="18">
        <f>AG38*24*60</f>
        <v>0</v>
      </c>
      <c r="AI38" s="19">
        <f>COUNTA(I38:AF38)</f>
        <v>1</v>
      </c>
      <c r="AJ38" s="20">
        <f>ROUNDUP($AJ$3/AI38,1)</f>
        <v>1150</v>
      </c>
      <c r="AK38" s="21">
        <f t="shared" ref="AK38" si="29">AH38-AJ38</f>
        <v>-1150</v>
      </c>
      <c r="AL38" s="20">
        <f t="shared" ref="AL38" si="30">IF(AI38&gt;1,AK38,AH38)</f>
        <v>0</v>
      </c>
      <c r="AM38" s="22">
        <f>ROUNDUP(AL38/$AJ$3,2)</f>
        <v>0</v>
      </c>
    </row>
    <row r="39" spans="1:39">
      <c r="B39" s="23" t="s">
        <v>101</v>
      </c>
      <c r="C39" s="23" t="s">
        <v>60</v>
      </c>
      <c r="D39" s="23" t="s">
        <v>102</v>
      </c>
      <c r="E39" s="23" t="s">
        <v>62</v>
      </c>
      <c r="F39" s="23" t="s">
        <v>54</v>
      </c>
      <c r="G39" s="23" t="s">
        <v>55</v>
      </c>
      <c r="H39" s="24" t="s">
        <v>58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17"/>
      <c r="AH39" s="18"/>
      <c r="AI39" s="19"/>
      <c r="AJ39" s="20"/>
      <c r="AK39" s="27"/>
      <c r="AL39" s="20"/>
      <c r="AM39" s="22"/>
    </row>
    <row r="40" spans="1:39" ht="18">
      <c r="A40" s="1" t="str">
        <f t="shared" si="0"/>
        <v>201703</v>
      </c>
      <c r="B40" s="15" t="s">
        <v>103</v>
      </c>
      <c r="C40" s="15" t="s">
        <v>104</v>
      </c>
      <c r="D40" s="15" t="s">
        <v>105</v>
      </c>
      <c r="E40" s="15" t="s">
        <v>106</v>
      </c>
      <c r="F40" s="15" t="s">
        <v>54</v>
      </c>
      <c r="G40" s="15" t="s">
        <v>55</v>
      </c>
      <c r="H40" s="16" t="s">
        <v>56</v>
      </c>
      <c r="I40" s="17">
        <v>0.28125</v>
      </c>
      <c r="J40" s="17">
        <v>0.77083333333333337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>
        <f>MAX(I41:AF41)</f>
        <v>0.43750000000000011</v>
      </c>
      <c r="AH40" s="18">
        <f>AG40*24*60</f>
        <v>630.00000000000023</v>
      </c>
      <c r="AI40" s="19">
        <f>COUNTA(I40:AF40)</f>
        <v>2</v>
      </c>
      <c r="AJ40" s="20">
        <f>ROUNDUP($AJ$3/AI40,1)</f>
        <v>575</v>
      </c>
      <c r="AK40" s="21">
        <f t="shared" ref="AK40" si="31">AH40-AJ40</f>
        <v>55.000000000000227</v>
      </c>
      <c r="AL40" s="20">
        <f t="shared" ref="AL40" si="32">IF(AI40&gt;1,AK40,AH40)</f>
        <v>55.000000000000227</v>
      </c>
      <c r="AM40" s="22">
        <f>ROUNDUP(AL40/$AJ$3,2)</f>
        <v>0.05</v>
      </c>
    </row>
    <row r="41" spans="1:39">
      <c r="B41" s="23" t="s">
        <v>103</v>
      </c>
      <c r="C41" s="23" t="s">
        <v>104</v>
      </c>
      <c r="D41" s="23" t="s">
        <v>105</v>
      </c>
      <c r="E41" s="23" t="s">
        <v>106</v>
      </c>
      <c r="F41" s="23" t="s">
        <v>54</v>
      </c>
      <c r="G41" s="23" t="s">
        <v>55</v>
      </c>
      <c r="H41" s="24" t="s">
        <v>58</v>
      </c>
      <c r="I41" s="25">
        <v>0.43750000000000011</v>
      </c>
      <c r="J41" s="25">
        <v>0.36458333333333348</v>
      </c>
      <c r="K41" s="25"/>
      <c r="L41" s="25"/>
      <c r="M41" s="25"/>
      <c r="N41" s="25"/>
      <c r="O41" s="25"/>
      <c r="P41" s="25"/>
      <c r="Q41" s="25"/>
      <c r="R41" s="25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17"/>
      <c r="AH41" s="18"/>
      <c r="AI41" s="19"/>
      <c r="AJ41" s="20"/>
      <c r="AK41" s="27"/>
      <c r="AL41" s="20"/>
      <c r="AM41" s="22"/>
    </row>
    <row r="42" spans="1:39" ht="18">
      <c r="A42" s="1" t="str">
        <f t="shared" si="0"/>
        <v>202001</v>
      </c>
      <c r="B42" s="15" t="s">
        <v>107</v>
      </c>
      <c r="C42" s="15" t="s">
        <v>60</v>
      </c>
      <c r="D42" s="15" t="s">
        <v>108</v>
      </c>
      <c r="E42" s="15" t="s">
        <v>68</v>
      </c>
      <c r="F42" s="15" t="s">
        <v>54</v>
      </c>
      <c r="G42" s="15" t="s">
        <v>55</v>
      </c>
      <c r="H42" s="16" t="s">
        <v>56</v>
      </c>
      <c r="I42" s="17">
        <v>0.3888888888888889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>
        <f>MAX(I43:AF43)</f>
        <v>0</v>
      </c>
      <c r="AH42" s="18">
        <f>AG42*24*60</f>
        <v>0</v>
      </c>
      <c r="AI42" s="19">
        <f>COUNTA(I42:AF42)</f>
        <v>1</v>
      </c>
      <c r="AJ42" s="20">
        <f>ROUNDUP($AJ$3/AI42,1)</f>
        <v>1150</v>
      </c>
      <c r="AK42" s="21">
        <f t="shared" ref="AK42" si="33">AH42-AJ42</f>
        <v>-1150</v>
      </c>
      <c r="AL42" s="20">
        <f t="shared" ref="AL42" si="34">IF(AI42&gt;1,AK42,AH42)</f>
        <v>0</v>
      </c>
      <c r="AM42" s="22">
        <f>ROUNDUP(AL42/$AJ$3,2)</f>
        <v>0</v>
      </c>
    </row>
    <row r="43" spans="1:39">
      <c r="B43" s="23" t="s">
        <v>107</v>
      </c>
      <c r="C43" s="23" t="s">
        <v>60</v>
      </c>
      <c r="D43" s="23" t="s">
        <v>108</v>
      </c>
      <c r="E43" s="23" t="s">
        <v>68</v>
      </c>
      <c r="F43" s="23" t="s">
        <v>54</v>
      </c>
      <c r="G43" s="23" t="s">
        <v>55</v>
      </c>
      <c r="H43" s="24" t="s">
        <v>58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17"/>
      <c r="AH43" s="18"/>
      <c r="AI43" s="19"/>
      <c r="AJ43" s="20"/>
      <c r="AK43" s="27"/>
      <c r="AL43" s="20"/>
      <c r="AM43" s="22"/>
    </row>
    <row r="44" spans="1:39" ht="18">
      <c r="A44" s="1" t="str">
        <f t="shared" si="0"/>
        <v>203601</v>
      </c>
      <c r="B44" s="15" t="s">
        <v>109</v>
      </c>
      <c r="C44" s="15" t="s">
        <v>60</v>
      </c>
      <c r="D44" s="15" t="s">
        <v>110</v>
      </c>
      <c r="E44" s="15" t="s">
        <v>111</v>
      </c>
      <c r="F44" s="15" t="s">
        <v>54</v>
      </c>
      <c r="G44" s="15" t="s">
        <v>55</v>
      </c>
      <c r="H44" s="16" t="s">
        <v>56</v>
      </c>
      <c r="I44" s="17">
        <v>0.28472222222222221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>
        <f>MAX(I45:AF45)</f>
        <v>0</v>
      </c>
      <c r="AH44" s="18">
        <f>AG44*24*60</f>
        <v>0</v>
      </c>
      <c r="AI44" s="19">
        <f>COUNTA(I44:AF44)</f>
        <v>1</v>
      </c>
      <c r="AJ44" s="20">
        <f>ROUNDUP($AJ$3/AI44,1)</f>
        <v>1150</v>
      </c>
      <c r="AK44" s="21">
        <f t="shared" ref="AK44" si="35">AH44-AJ44</f>
        <v>-1150</v>
      </c>
      <c r="AL44" s="20">
        <f t="shared" ref="AL44" si="36">IF(AI44&gt;1,AK44,AH44)</f>
        <v>0</v>
      </c>
      <c r="AM44" s="22">
        <f>ROUNDUP(AL44/$AJ$3,2)</f>
        <v>0</v>
      </c>
    </row>
    <row r="45" spans="1:39">
      <c r="B45" s="23" t="s">
        <v>109</v>
      </c>
      <c r="C45" s="23" t="s">
        <v>60</v>
      </c>
      <c r="D45" s="23" t="s">
        <v>110</v>
      </c>
      <c r="E45" s="23" t="s">
        <v>111</v>
      </c>
      <c r="F45" s="23" t="s">
        <v>54</v>
      </c>
      <c r="G45" s="23" t="s">
        <v>55</v>
      </c>
      <c r="H45" s="24" t="s">
        <v>58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17"/>
      <c r="AH45" s="18"/>
      <c r="AI45" s="19"/>
      <c r="AJ45" s="20"/>
      <c r="AK45" s="27"/>
      <c r="AL45" s="20"/>
      <c r="AM45" s="22"/>
    </row>
    <row r="46" spans="1:39" ht="18">
      <c r="A46" s="1" t="str">
        <f t="shared" si="0"/>
        <v>203806</v>
      </c>
      <c r="B46" s="15" t="s">
        <v>112</v>
      </c>
      <c r="C46" s="15" t="s">
        <v>113</v>
      </c>
      <c r="D46" s="15" t="s">
        <v>114</v>
      </c>
      <c r="E46" s="15" t="s">
        <v>115</v>
      </c>
      <c r="F46" s="15" t="s">
        <v>116</v>
      </c>
      <c r="G46" s="15" t="s">
        <v>55</v>
      </c>
      <c r="H46" s="16" t="s">
        <v>56</v>
      </c>
      <c r="I46" s="17">
        <v>0.39583333333333331</v>
      </c>
      <c r="J46" s="17">
        <v>0.65277777777777779</v>
      </c>
      <c r="K46" s="17">
        <v>0.91666666666666663</v>
      </c>
      <c r="L46" s="17">
        <v>1.1666666666666667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>
        <f>MAX(I47:AF47)</f>
        <v>0.22222222222222215</v>
      </c>
      <c r="AH46" s="18">
        <f>AG46*24*60</f>
        <v>319.99999999999994</v>
      </c>
      <c r="AI46" s="19">
        <f>COUNTA(I46:AF46)</f>
        <v>4</v>
      </c>
      <c r="AJ46" s="20">
        <f>ROUNDUP($AJ$3/AI46,1)</f>
        <v>287.5</v>
      </c>
      <c r="AK46" s="21">
        <f t="shared" ref="AK46" si="37">AH46-AJ46</f>
        <v>32.499999999999943</v>
      </c>
      <c r="AL46" s="20">
        <f t="shared" ref="AL46" si="38">IF(AI46&gt;1,AK46,AH46)</f>
        <v>32.499999999999943</v>
      </c>
      <c r="AM46" s="22">
        <f>ROUNDUP(AL46/$AJ$3,2)</f>
        <v>0.03</v>
      </c>
    </row>
    <row r="47" spans="1:39">
      <c r="B47" s="23" t="s">
        <v>112</v>
      </c>
      <c r="C47" s="23" t="s">
        <v>113</v>
      </c>
      <c r="D47" s="23" t="s">
        <v>114</v>
      </c>
      <c r="E47" s="23" t="s">
        <v>115</v>
      </c>
      <c r="F47" s="23" t="s">
        <v>54</v>
      </c>
      <c r="G47" s="23" t="s">
        <v>55</v>
      </c>
      <c r="H47" s="24" t="s">
        <v>58</v>
      </c>
      <c r="I47" s="25">
        <f>J46-K3+K2-I46</f>
        <v>0.21180555555555564</v>
      </c>
      <c r="J47" s="25">
        <f>K4-J46</f>
        <v>0.15972222222222221</v>
      </c>
      <c r="K47" s="25">
        <f>L46-O3+O2-O1</f>
        <v>0.20833333333333337</v>
      </c>
      <c r="L47" s="25">
        <f>O4-L46+I46-K1</f>
        <v>0.22222222222222215</v>
      </c>
      <c r="M47" s="25"/>
      <c r="N47" s="25"/>
      <c r="O47" s="25"/>
      <c r="P47" s="25"/>
      <c r="Q47" s="25"/>
      <c r="R47" s="25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17"/>
      <c r="AH47" s="18"/>
      <c r="AI47" s="19"/>
      <c r="AJ47" s="20"/>
      <c r="AK47" s="27"/>
      <c r="AL47" s="20"/>
      <c r="AM47" s="22"/>
    </row>
    <row r="48" spans="1:39" ht="18">
      <c r="A48" s="28" t="str">
        <f t="shared" si="0"/>
        <v>204101</v>
      </c>
      <c r="B48" s="29" t="s">
        <v>117</v>
      </c>
      <c r="C48" s="29" t="s">
        <v>60</v>
      </c>
      <c r="D48" s="29" t="s">
        <v>118</v>
      </c>
      <c r="E48" s="29" t="s">
        <v>68</v>
      </c>
      <c r="F48" s="29" t="s">
        <v>54</v>
      </c>
      <c r="G48" s="29" t="s">
        <v>72</v>
      </c>
      <c r="H48" s="30" t="s">
        <v>56</v>
      </c>
      <c r="I48" s="31">
        <v>0.47222222222222227</v>
      </c>
      <c r="J48" s="31">
        <v>0.63888888888888895</v>
      </c>
      <c r="K48" s="31">
        <v>0.93055555555555547</v>
      </c>
      <c r="L48" s="31">
        <v>1.1388888888888888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17">
        <f>MAX(I49:AF49)</f>
        <v>0.32638888888888912</v>
      </c>
      <c r="AH48" s="18">
        <f>AG48*24*60</f>
        <v>470.00000000000034</v>
      </c>
      <c r="AI48" s="19">
        <f>COUNTA(I48:AF48)</f>
        <v>4</v>
      </c>
      <c r="AJ48" s="20">
        <f>ROUNDUP($AJ$3/AI48,1)</f>
        <v>287.5</v>
      </c>
      <c r="AK48" s="21">
        <f t="shared" ref="AK48" si="39">AH48-AJ48</f>
        <v>182.50000000000034</v>
      </c>
      <c r="AL48" s="20">
        <f t="shared" ref="AL48" si="40">IF(AI48&gt;1,AK48,AH48)</f>
        <v>182.50000000000034</v>
      </c>
      <c r="AM48" s="22">
        <f>ROUNDUP(AL48/$AJ$3,2)</f>
        <v>0.16</v>
      </c>
    </row>
    <row r="49" spans="1:39">
      <c r="B49" s="23" t="s">
        <v>117</v>
      </c>
      <c r="C49" s="23" t="s">
        <v>60</v>
      </c>
      <c r="D49" s="23" t="s">
        <v>118</v>
      </c>
      <c r="E49" s="23" t="s">
        <v>68</v>
      </c>
      <c r="F49" s="23" t="s">
        <v>54</v>
      </c>
      <c r="G49" s="23" t="s">
        <v>72</v>
      </c>
      <c r="H49" s="24" t="s">
        <v>58</v>
      </c>
      <c r="I49" s="25">
        <f>J48-K3+K2-I48</f>
        <v>0.12152777777777785</v>
      </c>
      <c r="J49" s="25">
        <f>K4-J48+K48-O1</f>
        <v>0.18749999999999989</v>
      </c>
      <c r="K49" s="25">
        <f>O2-K48+L48-O3</f>
        <v>0.16666666666666652</v>
      </c>
      <c r="L49" s="25">
        <f>O4-L48+I48-K1</f>
        <v>0.32638888888888912</v>
      </c>
      <c r="M49" s="25"/>
      <c r="N49" s="25"/>
      <c r="O49" s="25"/>
      <c r="P49" s="25"/>
      <c r="Q49" s="25"/>
      <c r="R49" s="25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17"/>
      <c r="AH49" s="18"/>
      <c r="AI49" s="19"/>
      <c r="AJ49" s="20"/>
      <c r="AK49" s="27"/>
      <c r="AL49" s="20"/>
      <c r="AM49" s="22"/>
    </row>
    <row r="50" spans="1:39" ht="18">
      <c r="A50" s="28" t="str">
        <f t="shared" si="0"/>
        <v>224201</v>
      </c>
      <c r="B50" s="29" t="s">
        <v>119</v>
      </c>
      <c r="C50" s="29" t="s">
        <v>60</v>
      </c>
      <c r="D50" s="29" t="s">
        <v>120</v>
      </c>
      <c r="E50" s="29" t="s">
        <v>121</v>
      </c>
      <c r="F50" s="29" t="s">
        <v>54</v>
      </c>
      <c r="G50" s="29" t="s">
        <v>72</v>
      </c>
      <c r="H50" s="30" t="s">
        <v>56</v>
      </c>
      <c r="I50" s="31">
        <v>0.625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17">
        <f>MAX(I51:AF51)</f>
        <v>0</v>
      </c>
      <c r="AH50" s="18">
        <f>AG50*24*60</f>
        <v>0</v>
      </c>
      <c r="AI50" s="19">
        <f>COUNTA(I50:AF50)</f>
        <v>1</v>
      </c>
      <c r="AJ50" s="20">
        <f>ROUNDUP($AJ$3/AI50,1)</f>
        <v>1150</v>
      </c>
      <c r="AK50" s="21">
        <f t="shared" ref="AK50" si="41">AH50-AJ50</f>
        <v>-1150</v>
      </c>
      <c r="AL50" s="20">
        <f t="shared" ref="AL50" si="42">IF(AI50&gt;1,AK50,AH50)</f>
        <v>0</v>
      </c>
      <c r="AM50" s="22">
        <f>ROUNDUP(AL50/$AJ$3,2)</f>
        <v>0</v>
      </c>
    </row>
    <row r="51" spans="1:39">
      <c r="B51" s="23" t="s">
        <v>119</v>
      </c>
      <c r="C51" s="23" t="s">
        <v>60</v>
      </c>
      <c r="D51" s="23" t="s">
        <v>120</v>
      </c>
      <c r="E51" s="23" t="s">
        <v>121</v>
      </c>
      <c r="F51" s="23" t="s">
        <v>54</v>
      </c>
      <c r="G51" s="23" t="s">
        <v>72</v>
      </c>
      <c r="H51" s="24" t="s">
        <v>58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17"/>
      <c r="AH51" s="18"/>
      <c r="AI51" s="19"/>
      <c r="AJ51" s="20"/>
      <c r="AK51" s="27"/>
      <c r="AL51" s="20"/>
      <c r="AM51" s="22"/>
    </row>
    <row r="52" spans="1:39" ht="18">
      <c r="A52" s="1" t="str">
        <f t="shared" si="0"/>
        <v>240801</v>
      </c>
      <c r="B52" s="15" t="s">
        <v>122</v>
      </c>
      <c r="C52" s="15" t="s">
        <v>60</v>
      </c>
      <c r="D52" s="15" t="s">
        <v>123</v>
      </c>
      <c r="E52" s="15" t="s">
        <v>62</v>
      </c>
      <c r="F52" s="15" t="s">
        <v>54</v>
      </c>
      <c r="G52" s="15" t="s">
        <v>55</v>
      </c>
      <c r="H52" s="16" t="s">
        <v>56</v>
      </c>
      <c r="I52" s="17">
        <v>0.3888888888888889</v>
      </c>
      <c r="J52" s="17">
        <v>0.74305555555555547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>
        <f>MAX(I53:AF53)</f>
        <v>0.49305555555555564</v>
      </c>
      <c r="AH52" s="18">
        <f>AG52*24*60</f>
        <v>710.00000000000011</v>
      </c>
      <c r="AI52" s="19">
        <f>COUNTA(I52:AF52)</f>
        <v>2</v>
      </c>
      <c r="AJ52" s="20">
        <f>ROUNDUP($AJ$3/AI52,1)</f>
        <v>575</v>
      </c>
      <c r="AK52" s="21">
        <f t="shared" ref="AK52" si="43">AH52-AJ52</f>
        <v>135.00000000000011</v>
      </c>
      <c r="AL52" s="20">
        <f t="shared" ref="AL52" si="44">IF(AI52&gt;1,AK52,AH52)</f>
        <v>135.00000000000011</v>
      </c>
      <c r="AM52" s="22">
        <f>ROUNDUP(AL52/$AJ$3,2)</f>
        <v>0.12</v>
      </c>
    </row>
    <row r="53" spans="1:39">
      <c r="B53" s="23" t="s">
        <v>122</v>
      </c>
      <c r="C53" s="23" t="s">
        <v>60</v>
      </c>
      <c r="D53" s="23" t="s">
        <v>123</v>
      </c>
      <c r="E53" s="23" t="s">
        <v>62</v>
      </c>
      <c r="F53" s="23" t="s">
        <v>54</v>
      </c>
      <c r="G53" s="23" t="s">
        <v>55</v>
      </c>
      <c r="H53" s="24" t="s">
        <v>58</v>
      </c>
      <c r="I53" s="25">
        <f>J52-K3+K2-I52</f>
        <v>0.30902777777777773</v>
      </c>
      <c r="J53" s="25">
        <f>K4-J52+O2-O1+O4-O3+I52-K1</f>
        <v>0.49305555555555564</v>
      </c>
      <c r="K53" s="25"/>
      <c r="L53" s="25"/>
      <c r="M53" s="25"/>
      <c r="N53" s="25"/>
      <c r="O53" s="25"/>
      <c r="P53" s="25"/>
      <c r="Q53" s="25"/>
      <c r="R53" s="25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17"/>
      <c r="AH53" s="18"/>
      <c r="AI53" s="19"/>
      <c r="AJ53" s="20"/>
      <c r="AK53" s="27"/>
      <c r="AL53" s="20"/>
      <c r="AM53" s="22"/>
    </row>
    <row r="54" spans="1:39" ht="18">
      <c r="A54" s="1" t="str">
        <f t="shared" si="0"/>
        <v>241101</v>
      </c>
      <c r="B54" s="15" t="s">
        <v>124</v>
      </c>
      <c r="C54" s="15" t="s">
        <v>60</v>
      </c>
      <c r="D54" s="15" t="s">
        <v>125</v>
      </c>
      <c r="E54" s="15" t="s">
        <v>62</v>
      </c>
      <c r="F54" s="15" t="s">
        <v>54</v>
      </c>
      <c r="G54" s="15" t="s">
        <v>55</v>
      </c>
      <c r="H54" s="16" t="s">
        <v>56</v>
      </c>
      <c r="I54" s="17">
        <v>0.3888888888888889</v>
      </c>
      <c r="J54" s="17">
        <v>0.58680555555555558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>
        <f>MAX(I55:AF55)</f>
        <v>0.64930555555555558</v>
      </c>
      <c r="AH54" s="18">
        <f>AG54*24*60</f>
        <v>935</v>
      </c>
      <c r="AI54" s="19">
        <f>COUNTA(I54:AF54)</f>
        <v>2</v>
      </c>
      <c r="AJ54" s="20">
        <f>ROUNDUP($AJ$3/AI54,1)</f>
        <v>575</v>
      </c>
      <c r="AK54" s="21">
        <f t="shared" ref="AK54" si="45">AH54-AJ54</f>
        <v>360</v>
      </c>
      <c r="AL54" s="20">
        <f t="shared" ref="AL54" si="46">IF(AI54&gt;1,AK54,AH54)</f>
        <v>360</v>
      </c>
      <c r="AM54" s="22">
        <f>ROUNDUP(AL54/$AJ$3,2)</f>
        <v>0.32</v>
      </c>
    </row>
    <row r="55" spans="1:39">
      <c r="B55" s="23" t="s">
        <v>124</v>
      </c>
      <c r="C55" s="23" t="s">
        <v>60</v>
      </c>
      <c r="D55" s="23" t="s">
        <v>125</v>
      </c>
      <c r="E55" s="23" t="s">
        <v>62</v>
      </c>
      <c r="F55" s="23" t="s">
        <v>54</v>
      </c>
      <c r="G55" s="23" t="s">
        <v>55</v>
      </c>
      <c r="H55" s="24" t="s">
        <v>58</v>
      </c>
      <c r="I55" s="25">
        <f>J54-K3+K2-I54</f>
        <v>0.15277777777777785</v>
      </c>
      <c r="J55" s="25">
        <f>K4-J54+O2-O1+O4-O3+I54-K1</f>
        <v>0.64930555555555558</v>
      </c>
      <c r="K55" s="25"/>
      <c r="L55" s="25"/>
      <c r="M55" s="25"/>
      <c r="N55" s="25"/>
      <c r="O55" s="25"/>
      <c r="P55" s="25"/>
      <c r="Q55" s="25"/>
      <c r="R55" s="25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17"/>
      <c r="AH55" s="18"/>
      <c r="AI55" s="19"/>
      <c r="AJ55" s="20"/>
      <c r="AK55" s="27"/>
      <c r="AL55" s="20"/>
      <c r="AM55" s="22"/>
    </row>
    <row r="56" spans="1:39" ht="18">
      <c r="A56" s="1" t="str">
        <f t="shared" si="0"/>
        <v>250201</v>
      </c>
      <c r="B56" s="15" t="s">
        <v>126</v>
      </c>
      <c r="C56" s="15" t="s">
        <v>60</v>
      </c>
      <c r="D56" s="15" t="s">
        <v>127</v>
      </c>
      <c r="E56" s="15" t="s">
        <v>128</v>
      </c>
      <c r="F56" s="15" t="s">
        <v>54</v>
      </c>
      <c r="G56" s="15" t="s">
        <v>55</v>
      </c>
      <c r="H56" s="16" t="s">
        <v>56</v>
      </c>
      <c r="I56" s="17">
        <v>0.98611111111111116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>
        <f>MAX(I57:AF57)</f>
        <v>0</v>
      </c>
      <c r="AH56" s="18">
        <f>AG56*24*60</f>
        <v>0</v>
      </c>
      <c r="AI56" s="19">
        <f>COUNTA(I56:AF56)</f>
        <v>1</v>
      </c>
      <c r="AJ56" s="20">
        <f>ROUNDUP($AJ$3/AI56,1)</f>
        <v>1150</v>
      </c>
      <c r="AK56" s="21">
        <f t="shared" ref="AK56" si="47">AH56-AJ56</f>
        <v>-1150</v>
      </c>
      <c r="AL56" s="20">
        <f t="shared" ref="AL56" si="48">IF(AI56&gt;1,AK56,AH56)</f>
        <v>0</v>
      </c>
      <c r="AM56" s="22">
        <f>ROUNDUP(AL56/$AJ$3,2)</f>
        <v>0</v>
      </c>
    </row>
    <row r="57" spans="1:39">
      <c r="B57" s="23" t="s">
        <v>126</v>
      </c>
      <c r="C57" s="23" t="s">
        <v>60</v>
      </c>
      <c r="D57" s="23" t="s">
        <v>127</v>
      </c>
      <c r="E57" s="23" t="s">
        <v>128</v>
      </c>
      <c r="F57" s="23" t="s">
        <v>54</v>
      </c>
      <c r="G57" s="23" t="s">
        <v>55</v>
      </c>
      <c r="H57" s="24" t="s">
        <v>58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17"/>
      <c r="AH57" s="18"/>
      <c r="AI57" s="19"/>
      <c r="AJ57" s="20"/>
      <c r="AK57" s="27"/>
      <c r="AL57" s="20"/>
      <c r="AM57" s="22"/>
    </row>
    <row r="58" spans="1:39" ht="18">
      <c r="A58" s="1" t="str">
        <f t="shared" si="0"/>
        <v>250601</v>
      </c>
      <c r="B58" s="15" t="s">
        <v>129</v>
      </c>
      <c r="C58" s="15" t="s">
        <v>60</v>
      </c>
      <c r="D58" s="15" t="s">
        <v>130</v>
      </c>
      <c r="E58" s="15" t="s">
        <v>62</v>
      </c>
      <c r="F58" s="15" t="s">
        <v>54</v>
      </c>
      <c r="G58" s="15" t="s">
        <v>55</v>
      </c>
      <c r="H58" s="16" t="s">
        <v>56</v>
      </c>
      <c r="I58" s="17">
        <v>0.52777777777777779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>
        <f>MAX(I59:AF59)</f>
        <v>0</v>
      </c>
      <c r="AH58" s="18">
        <f>AG58*24*60</f>
        <v>0</v>
      </c>
      <c r="AI58" s="19">
        <f>COUNTA(I58:AF58)</f>
        <v>1</v>
      </c>
      <c r="AJ58" s="20">
        <f>ROUNDUP($AJ$3/AI58,1)</f>
        <v>1150</v>
      </c>
      <c r="AK58" s="21">
        <f t="shared" ref="AK58" si="49">AH58-AJ58</f>
        <v>-1150</v>
      </c>
      <c r="AL58" s="20">
        <f t="shared" ref="AL58" si="50">IF(AI58&gt;1,AK58,AH58)</f>
        <v>0</v>
      </c>
      <c r="AM58" s="22">
        <f>ROUNDUP(AL58/$AJ$3,2)</f>
        <v>0</v>
      </c>
    </row>
    <row r="59" spans="1:39">
      <c r="B59" s="23" t="s">
        <v>129</v>
      </c>
      <c r="C59" s="23" t="s">
        <v>60</v>
      </c>
      <c r="D59" s="23" t="s">
        <v>130</v>
      </c>
      <c r="E59" s="23" t="s">
        <v>62</v>
      </c>
      <c r="F59" s="23" t="s">
        <v>54</v>
      </c>
      <c r="G59" s="23" t="s">
        <v>55</v>
      </c>
      <c r="H59" s="24" t="s">
        <v>58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17"/>
      <c r="AH59" s="18"/>
      <c r="AI59" s="19"/>
      <c r="AJ59" s="20"/>
      <c r="AK59" s="27"/>
      <c r="AL59" s="20"/>
      <c r="AM59" s="22"/>
    </row>
    <row r="60" spans="1:39" ht="18">
      <c r="A60" s="28" t="str">
        <f t="shared" si="0"/>
        <v>250604</v>
      </c>
      <c r="B60" s="29" t="s">
        <v>129</v>
      </c>
      <c r="C60" s="29" t="s">
        <v>94</v>
      </c>
      <c r="D60" s="29" t="s">
        <v>130</v>
      </c>
      <c r="E60" s="29" t="s">
        <v>131</v>
      </c>
      <c r="F60" s="29" t="s">
        <v>54</v>
      </c>
      <c r="G60" s="29" t="s">
        <v>72</v>
      </c>
      <c r="H60" s="30" t="s">
        <v>56</v>
      </c>
      <c r="I60" s="31">
        <v>0.625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17">
        <f>MAX(I61:AF61)</f>
        <v>0</v>
      </c>
      <c r="AH60" s="18">
        <f>AG60*24*60</f>
        <v>0</v>
      </c>
      <c r="AI60" s="19">
        <f>COUNTA(I60:AF60)</f>
        <v>1</v>
      </c>
      <c r="AJ60" s="20">
        <f>ROUNDUP($AJ$3/AI60,1)</f>
        <v>1150</v>
      </c>
      <c r="AK60" s="21">
        <f t="shared" ref="AK60" si="51">AH60-AJ60</f>
        <v>-1150</v>
      </c>
      <c r="AL60" s="20">
        <f t="shared" ref="AL60" si="52">IF(AI60&gt;1,AK60,AH60)</f>
        <v>0</v>
      </c>
      <c r="AM60" s="22">
        <f>ROUNDUP(AL60/$AJ$3,2)</f>
        <v>0</v>
      </c>
    </row>
    <row r="61" spans="1:39">
      <c r="B61" s="23" t="s">
        <v>129</v>
      </c>
      <c r="C61" s="23" t="s">
        <v>94</v>
      </c>
      <c r="D61" s="23" t="s">
        <v>130</v>
      </c>
      <c r="E61" s="23" t="s">
        <v>131</v>
      </c>
      <c r="F61" s="23" t="s">
        <v>54</v>
      </c>
      <c r="G61" s="23" t="s">
        <v>72</v>
      </c>
      <c r="H61" s="24" t="s">
        <v>58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17"/>
      <c r="AH61" s="18"/>
      <c r="AI61" s="19"/>
      <c r="AJ61" s="20"/>
      <c r="AK61" s="27"/>
      <c r="AL61" s="20"/>
      <c r="AM61" s="22"/>
    </row>
    <row r="62" spans="1:39" ht="18">
      <c r="A62" s="1" t="str">
        <f t="shared" si="0"/>
        <v>250801</v>
      </c>
      <c r="B62" s="15" t="s">
        <v>132</v>
      </c>
      <c r="C62" s="15" t="s">
        <v>60</v>
      </c>
      <c r="D62" s="15" t="s">
        <v>133</v>
      </c>
      <c r="E62" s="15" t="s">
        <v>62</v>
      </c>
      <c r="F62" s="15" t="s">
        <v>134</v>
      </c>
      <c r="G62" s="15" t="s">
        <v>55</v>
      </c>
      <c r="H62" s="16" t="s">
        <v>56</v>
      </c>
      <c r="I62" s="17">
        <v>0.52777777777777779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>
        <f>MAX(I63:AF63)</f>
        <v>0</v>
      </c>
      <c r="AH62" s="18">
        <f>AG62*24*60</f>
        <v>0</v>
      </c>
      <c r="AI62" s="19">
        <f>COUNTA(I62:AF62)</f>
        <v>1</v>
      </c>
      <c r="AJ62" s="20">
        <f>ROUNDUP($AJ$3/AI62,1)</f>
        <v>1150</v>
      </c>
      <c r="AK62" s="21">
        <f t="shared" ref="AK62" si="53">AH62-AJ62</f>
        <v>-1150</v>
      </c>
      <c r="AL62" s="20">
        <f t="shared" ref="AL62" si="54">IF(AI62&gt;1,AK62,AH62)</f>
        <v>0</v>
      </c>
      <c r="AM62" s="22">
        <f>ROUNDUP(AL62/$AJ$3,2)</f>
        <v>0</v>
      </c>
    </row>
    <row r="63" spans="1:39">
      <c r="B63" s="23" t="s">
        <v>132</v>
      </c>
      <c r="C63" s="23" t="s">
        <v>60</v>
      </c>
      <c r="D63" s="23" t="s">
        <v>133</v>
      </c>
      <c r="E63" s="23" t="s">
        <v>62</v>
      </c>
      <c r="F63" s="23" t="s">
        <v>135</v>
      </c>
      <c r="G63" s="23" t="s">
        <v>55</v>
      </c>
      <c r="H63" s="24" t="s">
        <v>58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17"/>
      <c r="AH63" s="18"/>
      <c r="AI63" s="19"/>
      <c r="AJ63" s="20"/>
      <c r="AK63" s="27"/>
      <c r="AL63" s="20"/>
      <c r="AM63" s="22"/>
    </row>
    <row r="64" spans="1:39" ht="18">
      <c r="A64" s="1" t="str">
        <f t="shared" si="0"/>
        <v>310201</v>
      </c>
      <c r="B64" s="15" t="s">
        <v>136</v>
      </c>
      <c r="C64" s="15" t="s">
        <v>60</v>
      </c>
      <c r="D64" s="15" t="s">
        <v>137</v>
      </c>
      <c r="E64" s="15" t="s">
        <v>62</v>
      </c>
      <c r="F64" s="15" t="s">
        <v>134</v>
      </c>
      <c r="G64" s="15" t="s">
        <v>55</v>
      </c>
      <c r="H64" s="16" t="s">
        <v>56</v>
      </c>
      <c r="I64" s="17">
        <v>0.59027777777777779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>
        <f>MAX(I65:AF65)</f>
        <v>0</v>
      </c>
      <c r="AH64" s="18">
        <f>AG64*24*60</f>
        <v>0</v>
      </c>
      <c r="AI64" s="19">
        <f>COUNTA(I64:AF64)</f>
        <v>1</v>
      </c>
      <c r="AJ64" s="20">
        <f>ROUNDUP($AJ$3/AI64,1)</f>
        <v>1150</v>
      </c>
      <c r="AK64" s="21">
        <f t="shared" ref="AK64" si="55">AH64-AJ64</f>
        <v>-1150</v>
      </c>
      <c r="AL64" s="20">
        <f t="shared" ref="AL64" si="56">IF(AI64&gt;1,AK64,AH64)</f>
        <v>0</v>
      </c>
      <c r="AM64" s="22">
        <f>ROUNDUP(AL64/$AJ$3,2)</f>
        <v>0</v>
      </c>
    </row>
    <row r="65" spans="1:39">
      <c r="B65" s="23" t="s">
        <v>136</v>
      </c>
      <c r="C65" s="23" t="s">
        <v>60</v>
      </c>
      <c r="D65" s="23" t="s">
        <v>137</v>
      </c>
      <c r="E65" s="23" t="s">
        <v>62</v>
      </c>
      <c r="F65" s="23" t="s">
        <v>135</v>
      </c>
      <c r="G65" s="23" t="s">
        <v>55</v>
      </c>
      <c r="H65" s="24" t="s">
        <v>58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17"/>
      <c r="AH65" s="18"/>
      <c r="AI65" s="19"/>
      <c r="AJ65" s="20"/>
      <c r="AK65" s="27"/>
      <c r="AL65" s="20"/>
      <c r="AM65" s="22"/>
    </row>
    <row r="66" spans="1:39" ht="18">
      <c r="A66" s="1" t="str">
        <f t="shared" si="0"/>
        <v>323601</v>
      </c>
      <c r="B66" s="15" t="s">
        <v>138</v>
      </c>
      <c r="C66" s="15" t="s">
        <v>60</v>
      </c>
      <c r="D66" s="15" t="s">
        <v>139</v>
      </c>
      <c r="E66" s="15" t="s">
        <v>62</v>
      </c>
      <c r="F66" s="15" t="s">
        <v>140</v>
      </c>
      <c r="G66" s="15" t="s">
        <v>55</v>
      </c>
      <c r="H66" s="16" t="s">
        <v>56</v>
      </c>
      <c r="I66" s="17">
        <v>0.28125</v>
      </c>
      <c r="J66" s="17">
        <v>0.84027777777777779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>
        <f>MAX(I67:AF67)</f>
        <v>0.47916666666666669</v>
      </c>
      <c r="AH66" s="18">
        <f>AG66*24*60</f>
        <v>690</v>
      </c>
      <c r="AI66" s="19">
        <f>COUNTA(I66:AF66)</f>
        <v>2</v>
      </c>
      <c r="AJ66" s="20">
        <f>ROUNDUP($AJ$3/AI66,1)</f>
        <v>575</v>
      </c>
      <c r="AK66" s="21">
        <f t="shared" ref="AK66" si="57">AH66-AJ66</f>
        <v>115</v>
      </c>
      <c r="AL66" s="20">
        <f t="shared" ref="AL66" si="58">IF(AI66&gt;1,AK66,AH66)</f>
        <v>115</v>
      </c>
      <c r="AM66" s="22">
        <f>ROUNDUP(AL66/$AJ$3,2)</f>
        <v>0.1</v>
      </c>
    </row>
    <row r="67" spans="1:39">
      <c r="B67" s="23" t="s">
        <v>138</v>
      </c>
      <c r="C67" s="23" t="s">
        <v>60</v>
      </c>
      <c r="D67" s="23" t="s">
        <v>139</v>
      </c>
      <c r="E67" s="23" t="s">
        <v>62</v>
      </c>
      <c r="F67" s="23" t="s">
        <v>135</v>
      </c>
      <c r="G67" s="23" t="s">
        <v>55</v>
      </c>
      <c r="H67" s="24" t="s">
        <v>58</v>
      </c>
      <c r="I67" s="25">
        <v>0.47916666666666669</v>
      </c>
      <c r="J67" s="25">
        <v>0.32291666666666652</v>
      </c>
      <c r="K67" s="25"/>
      <c r="L67" s="25"/>
      <c r="M67" s="25"/>
      <c r="N67" s="25"/>
      <c r="O67" s="25"/>
      <c r="P67" s="25"/>
      <c r="Q67" s="25"/>
      <c r="R67" s="25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17"/>
      <c r="AH67" s="18"/>
      <c r="AI67" s="19"/>
      <c r="AJ67" s="20"/>
      <c r="AK67" s="27"/>
      <c r="AL67" s="20"/>
      <c r="AM67" s="22"/>
    </row>
    <row r="68" spans="1:39" ht="18">
      <c r="A68" s="1" t="str">
        <f t="shared" si="0"/>
        <v>340701</v>
      </c>
      <c r="B68" s="15" t="s">
        <v>141</v>
      </c>
      <c r="C68" s="15" t="s">
        <v>60</v>
      </c>
      <c r="D68" s="15" t="s">
        <v>142</v>
      </c>
      <c r="E68" s="15" t="s">
        <v>143</v>
      </c>
      <c r="F68" s="15" t="s">
        <v>144</v>
      </c>
      <c r="G68" s="15" t="s">
        <v>55</v>
      </c>
      <c r="H68" s="16" t="s">
        <v>56</v>
      </c>
      <c r="I68" s="17">
        <v>0.70138888888888884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>
        <f>MAX(I69:AF69)</f>
        <v>0</v>
      </c>
      <c r="AH68" s="18">
        <f>AG68*24*60</f>
        <v>0</v>
      </c>
      <c r="AI68" s="19">
        <f>COUNTA(I68:AF68)</f>
        <v>1</v>
      </c>
      <c r="AJ68" s="20">
        <f>ROUNDUP($AJ$3/AI68,1)</f>
        <v>1150</v>
      </c>
      <c r="AK68" s="21">
        <f t="shared" ref="AK68" si="59">AH68-AJ68</f>
        <v>-1150</v>
      </c>
      <c r="AL68" s="20">
        <f t="shared" ref="AL68" si="60">IF(AI68&gt;1,AK68,AH68)</f>
        <v>0</v>
      </c>
      <c r="AM68" s="22">
        <f>ROUNDUP(AL68/$AJ$3,2)</f>
        <v>0</v>
      </c>
    </row>
    <row r="69" spans="1:39">
      <c r="B69" s="23" t="s">
        <v>141</v>
      </c>
      <c r="C69" s="23" t="s">
        <v>60</v>
      </c>
      <c r="D69" s="23" t="s">
        <v>142</v>
      </c>
      <c r="E69" s="23" t="s">
        <v>143</v>
      </c>
      <c r="F69" s="23" t="s">
        <v>145</v>
      </c>
      <c r="G69" s="23" t="s">
        <v>55</v>
      </c>
      <c r="H69" s="24" t="s">
        <v>58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17"/>
      <c r="AH69" s="18"/>
      <c r="AI69" s="19"/>
      <c r="AJ69" s="20"/>
      <c r="AK69" s="27"/>
      <c r="AL69" s="20"/>
      <c r="AM69" s="22"/>
    </row>
    <row r="70" spans="1:39" ht="18">
      <c r="A70" s="1" t="str">
        <f t="shared" si="0"/>
        <v>383601</v>
      </c>
      <c r="B70" s="15" t="s">
        <v>146</v>
      </c>
      <c r="C70" s="15" t="s">
        <v>60</v>
      </c>
      <c r="D70" s="15" t="s">
        <v>147</v>
      </c>
      <c r="E70" s="15" t="s">
        <v>62</v>
      </c>
      <c r="F70" s="15" t="s">
        <v>134</v>
      </c>
      <c r="G70" s="15" t="s">
        <v>55</v>
      </c>
      <c r="H70" s="16" t="s">
        <v>56</v>
      </c>
      <c r="I70" s="17">
        <v>0.39583333333333331</v>
      </c>
      <c r="J70" s="17">
        <v>0.47222222222222227</v>
      </c>
      <c r="K70" s="17">
        <v>0.625</v>
      </c>
      <c r="L70" s="17">
        <v>0.72916666666666663</v>
      </c>
      <c r="M70" s="17">
        <v>0.875</v>
      </c>
      <c r="N70" s="17">
        <v>0.97222222222222221</v>
      </c>
      <c r="O70" s="17">
        <v>1.125</v>
      </c>
      <c r="P70" s="17">
        <v>1.2291666666666667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>
        <f>MAX(I71:AF71)</f>
        <v>0.15972222222222215</v>
      </c>
      <c r="AH70" s="18">
        <f>AG70*24*60</f>
        <v>229.99999999999991</v>
      </c>
      <c r="AI70" s="19">
        <f>COUNTA(I70:AF70)</f>
        <v>8</v>
      </c>
      <c r="AJ70" s="20">
        <f>ROUNDUP($AJ$3/AI70,1)</f>
        <v>143.79999999999998</v>
      </c>
      <c r="AK70" s="21">
        <f t="shared" ref="AK70" si="61">AH70-AJ70</f>
        <v>86.199999999999932</v>
      </c>
      <c r="AL70" s="20">
        <f t="shared" ref="AL70" si="62">IF(AI70&gt;1,AK70,AH70)</f>
        <v>86.199999999999932</v>
      </c>
      <c r="AM70" s="22">
        <f>ROUNDUP(AL70/$AJ$3,2)</f>
        <v>0.08</v>
      </c>
    </row>
    <row r="71" spans="1:39">
      <c r="B71" s="23" t="s">
        <v>146</v>
      </c>
      <c r="C71" s="23" t="s">
        <v>60</v>
      </c>
      <c r="D71" s="23" t="s">
        <v>147</v>
      </c>
      <c r="E71" s="23" t="s">
        <v>62</v>
      </c>
      <c r="F71" s="23" t="s">
        <v>135</v>
      </c>
      <c r="G71" s="23" t="s">
        <v>55</v>
      </c>
      <c r="H71" s="24" t="s">
        <v>58</v>
      </c>
      <c r="I71" s="25">
        <f>J70-I70</f>
        <v>7.6388888888888951E-2</v>
      </c>
      <c r="J71" s="25">
        <f>K70-K3+K2-J70</f>
        <v>0.1076388888888889</v>
      </c>
      <c r="K71" s="25">
        <f>L70-K70</f>
        <v>0.10416666666666663</v>
      </c>
      <c r="L71" s="25">
        <f>K4-L70</f>
        <v>8.333333333333337E-2</v>
      </c>
      <c r="M71" s="25">
        <f>N70-O1</f>
        <v>5.555555555555558E-2</v>
      </c>
      <c r="N71" s="25">
        <f>O2-N70</f>
        <v>0.11111111111111105</v>
      </c>
      <c r="O71" s="25">
        <f>P70-O70</f>
        <v>0.10416666666666674</v>
      </c>
      <c r="P71" s="25">
        <f>O4-P70+I70-K1</f>
        <v>0.15972222222222215</v>
      </c>
      <c r="Q71" s="25"/>
      <c r="R71" s="25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17"/>
      <c r="AH71" s="18"/>
      <c r="AI71" s="19"/>
      <c r="AJ71" s="20"/>
      <c r="AK71" s="27"/>
      <c r="AL71" s="20"/>
      <c r="AM71" s="22"/>
    </row>
    <row r="72" spans="1:39" ht="18">
      <c r="A72" s="1" t="str">
        <f t="shared" ref="A72:A96" si="63">B72&amp;C72</f>
        <v>388001</v>
      </c>
      <c r="B72" s="15" t="s">
        <v>148</v>
      </c>
      <c r="C72" s="15" t="s">
        <v>60</v>
      </c>
      <c r="D72" s="15" t="s">
        <v>149</v>
      </c>
      <c r="E72" s="15" t="s">
        <v>150</v>
      </c>
      <c r="F72" s="15" t="s">
        <v>145</v>
      </c>
      <c r="G72" s="15" t="s">
        <v>55</v>
      </c>
      <c r="H72" s="16" t="s">
        <v>56</v>
      </c>
      <c r="I72" s="17">
        <v>0.34375</v>
      </c>
      <c r="J72" s="17">
        <v>0.59722222222222221</v>
      </c>
      <c r="K72" s="17">
        <v>0.87152777777777779</v>
      </c>
      <c r="L72" s="17">
        <v>0.1076388888888889</v>
      </c>
      <c r="M72" s="17">
        <v>0.15972222222222224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>
        <f>MAX(I73:AF73)</f>
        <v>1.1875</v>
      </c>
      <c r="AH72" s="18">
        <f>AG72*24*60</f>
        <v>1710</v>
      </c>
      <c r="AI72" s="19">
        <f>COUNTA(I72:AF72)</f>
        <v>5</v>
      </c>
      <c r="AJ72" s="20">
        <f>ROUNDUP($AJ$3/AI72,1)</f>
        <v>230</v>
      </c>
      <c r="AK72" s="21">
        <f t="shared" ref="AK72" si="64">AH72-AJ72</f>
        <v>1480</v>
      </c>
      <c r="AL72" s="20">
        <f t="shared" ref="AL72" si="65">IF(AI72&gt;1,AK72,AH72)</f>
        <v>1480</v>
      </c>
      <c r="AM72" s="22">
        <f>ROUNDUP(AL72/$AJ$3,2)</f>
        <v>1.29</v>
      </c>
    </row>
    <row r="73" spans="1:39">
      <c r="B73" s="23" t="s">
        <v>148</v>
      </c>
      <c r="C73" s="23" t="s">
        <v>60</v>
      </c>
      <c r="D73" s="23" t="s">
        <v>149</v>
      </c>
      <c r="E73" s="23" t="s">
        <v>150</v>
      </c>
      <c r="F73" s="23" t="s">
        <v>54</v>
      </c>
      <c r="G73" s="23" t="s">
        <v>55</v>
      </c>
      <c r="H73" s="24" t="s">
        <v>58</v>
      </c>
      <c r="I73" s="25">
        <f>J72-K3+K2-I72</f>
        <v>0.20833333333333337</v>
      </c>
      <c r="J73" s="25">
        <f>K4-J72</f>
        <v>0.21527777777777779</v>
      </c>
      <c r="K73" s="25">
        <f>P2-O1</f>
        <v>-0.91666666666666663</v>
      </c>
      <c r="L73" s="25">
        <v>5.2083333333333336E-2</v>
      </c>
      <c r="M73" s="25">
        <f>O4-M72</f>
        <v>1.1875</v>
      </c>
      <c r="N73" s="25"/>
      <c r="O73" s="25"/>
      <c r="P73" s="25"/>
      <c r="Q73" s="25"/>
      <c r="R73" s="25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17"/>
      <c r="AH73" s="18"/>
      <c r="AI73" s="19"/>
      <c r="AJ73" s="20"/>
      <c r="AK73" s="27"/>
      <c r="AL73" s="20"/>
      <c r="AM73" s="22"/>
    </row>
    <row r="74" spans="1:39" ht="18">
      <c r="A74" s="1" t="str">
        <f t="shared" si="63"/>
        <v>412501</v>
      </c>
      <c r="B74" s="15" t="s">
        <v>151</v>
      </c>
      <c r="C74" s="15" t="s">
        <v>60</v>
      </c>
      <c r="D74" s="15" t="s">
        <v>152</v>
      </c>
      <c r="E74" s="15" t="s">
        <v>62</v>
      </c>
      <c r="F74" s="15" t="s">
        <v>153</v>
      </c>
      <c r="G74" s="15" t="s">
        <v>55</v>
      </c>
      <c r="H74" s="16" t="s">
        <v>56</v>
      </c>
      <c r="I74" s="17">
        <v>0.5625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>
        <f>MAX(I75:AF75)</f>
        <v>0</v>
      </c>
      <c r="AH74" s="18">
        <f>AG74*24*60</f>
        <v>0</v>
      </c>
      <c r="AI74" s="19">
        <f>COUNTA(I74:AF74)</f>
        <v>1</v>
      </c>
      <c r="AJ74" s="20">
        <f>ROUNDUP($AJ$3/AI74,1)</f>
        <v>1150</v>
      </c>
      <c r="AK74" s="21">
        <f t="shared" ref="AK74" si="66">AH74-AJ74</f>
        <v>-1150</v>
      </c>
      <c r="AL74" s="20">
        <f t="shared" ref="AL74" si="67">IF(AI74&gt;1,AK74,AH74)</f>
        <v>0</v>
      </c>
      <c r="AM74" s="22">
        <f>ROUNDUP(AL74/$AJ$3,2)</f>
        <v>0</v>
      </c>
    </row>
    <row r="75" spans="1:39">
      <c r="B75" s="23" t="s">
        <v>151</v>
      </c>
      <c r="C75" s="23" t="s">
        <v>60</v>
      </c>
      <c r="D75" s="23" t="s">
        <v>152</v>
      </c>
      <c r="E75" s="23" t="s">
        <v>62</v>
      </c>
      <c r="F75" s="23" t="s">
        <v>54</v>
      </c>
      <c r="G75" s="23" t="s">
        <v>55</v>
      </c>
      <c r="H75" s="24" t="s">
        <v>58</v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17"/>
      <c r="AH75" s="18"/>
      <c r="AI75" s="19"/>
      <c r="AJ75" s="20"/>
      <c r="AK75" s="27"/>
      <c r="AL75" s="20"/>
      <c r="AM75" s="22"/>
    </row>
    <row r="76" spans="1:39" ht="18">
      <c r="A76" s="1" t="str">
        <f t="shared" si="63"/>
        <v>424101</v>
      </c>
      <c r="B76" s="15" t="s">
        <v>154</v>
      </c>
      <c r="C76" s="15" t="s">
        <v>60</v>
      </c>
      <c r="D76" s="15" t="s">
        <v>155</v>
      </c>
      <c r="E76" s="15" t="s">
        <v>62</v>
      </c>
      <c r="F76" s="15" t="s">
        <v>134</v>
      </c>
      <c r="G76" s="15" t="s">
        <v>55</v>
      </c>
      <c r="H76" s="16" t="s">
        <v>56</v>
      </c>
      <c r="I76" s="17">
        <v>0.38194444444444442</v>
      </c>
      <c r="J76" s="17">
        <v>0.83333333333333337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>
        <f>MAX(I77:AF77)</f>
        <v>0.41666666666666657</v>
      </c>
      <c r="AH76" s="18">
        <f>AG76*24*60</f>
        <v>599.99999999999989</v>
      </c>
      <c r="AI76" s="19">
        <f>COUNTA(I76:AF76)</f>
        <v>2</v>
      </c>
      <c r="AJ76" s="20">
        <f>ROUNDUP($AJ$3/AI76,1)</f>
        <v>575</v>
      </c>
      <c r="AK76" s="21">
        <f t="shared" ref="AK76" si="68">AH76-AJ76</f>
        <v>24.999999999999886</v>
      </c>
      <c r="AL76" s="20">
        <f t="shared" ref="AL76" si="69">IF(AI76&gt;1,AK76,AH76)</f>
        <v>24.999999999999886</v>
      </c>
      <c r="AM76" s="22">
        <f>ROUNDUP(AL76/$AJ$3,2)</f>
        <v>0.03</v>
      </c>
    </row>
    <row r="77" spans="1:39">
      <c r="B77" s="23" t="s">
        <v>154</v>
      </c>
      <c r="C77" s="23" t="s">
        <v>60</v>
      </c>
      <c r="D77" s="23" t="s">
        <v>155</v>
      </c>
      <c r="E77" s="23" t="s">
        <v>62</v>
      </c>
      <c r="F77" s="23" t="s">
        <v>135</v>
      </c>
      <c r="G77" s="23" t="s">
        <v>55</v>
      </c>
      <c r="H77" s="24" t="s">
        <v>58</v>
      </c>
      <c r="I77" s="25">
        <f>K4-K3+K2-I76</f>
        <v>0.38541666666666674</v>
      </c>
      <c r="J77" s="25">
        <f>O2-O1+O4-O3+I76-K1</f>
        <v>0.41666666666666657</v>
      </c>
      <c r="K77" s="25"/>
      <c r="L77" s="25"/>
      <c r="M77" s="25"/>
      <c r="N77" s="25"/>
      <c r="O77" s="25"/>
      <c r="P77" s="25"/>
      <c r="Q77" s="25"/>
      <c r="R77" s="25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17"/>
      <c r="AH77" s="18"/>
      <c r="AI77" s="19"/>
      <c r="AJ77" s="20"/>
      <c r="AK77" s="27"/>
      <c r="AL77" s="20"/>
      <c r="AM77" s="22"/>
    </row>
    <row r="78" spans="1:39" ht="18">
      <c r="A78" s="1" t="str">
        <f t="shared" si="63"/>
        <v>426701</v>
      </c>
      <c r="B78" s="15" t="s">
        <v>156</v>
      </c>
      <c r="C78" s="15" t="s">
        <v>60</v>
      </c>
      <c r="D78" s="15" t="s">
        <v>157</v>
      </c>
      <c r="E78" s="15" t="s">
        <v>158</v>
      </c>
      <c r="F78" s="15" t="s">
        <v>159</v>
      </c>
      <c r="G78" s="15" t="s">
        <v>55</v>
      </c>
      <c r="H78" s="16" t="s">
        <v>56</v>
      </c>
      <c r="I78" s="17">
        <v>0.33333333333333331</v>
      </c>
      <c r="J78" s="17">
        <v>0.60416666666666663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>
        <f>MAX(I79:AF79)</f>
        <v>0.58333333333333337</v>
      </c>
      <c r="AH78" s="18">
        <f>AG78*24*60</f>
        <v>840</v>
      </c>
      <c r="AI78" s="19">
        <f>COUNTA(I78:AF78)</f>
        <v>2</v>
      </c>
      <c r="AJ78" s="20">
        <f>ROUNDUP($AJ$3/AI78,1)</f>
        <v>575</v>
      </c>
      <c r="AK78" s="21">
        <f t="shared" ref="AK78" si="70">AH78-AJ78</f>
        <v>265</v>
      </c>
      <c r="AL78" s="20">
        <f t="shared" ref="AL78" si="71">IF(AI78&gt;1,AK78,AH78)</f>
        <v>265</v>
      </c>
      <c r="AM78" s="22">
        <f>ROUNDUP(AL78/$AJ$3,2)</f>
        <v>0.24000000000000002</v>
      </c>
    </row>
    <row r="79" spans="1:39">
      <c r="B79" s="23" t="s">
        <v>156</v>
      </c>
      <c r="C79" s="23" t="s">
        <v>60</v>
      </c>
      <c r="D79" s="23" t="s">
        <v>157</v>
      </c>
      <c r="E79" s="23" t="s">
        <v>158</v>
      </c>
      <c r="F79" s="23" t="s">
        <v>135</v>
      </c>
      <c r="G79" s="23" t="s">
        <v>55</v>
      </c>
      <c r="H79" s="24" t="s">
        <v>58</v>
      </c>
      <c r="I79" s="25">
        <v>0.21875</v>
      </c>
      <c r="J79" s="25">
        <v>0.58333333333333337</v>
      </c>
      <c r="K79" s="25"/>
      <c r="L79" s="25"/>
      <c r="M79" s="25"/>
      <c r="N79" s="25"/>
      <c r="O79" s="25"/>
      <c r="P79" s="25"/>
      <c r="Q79" s="25"/>
      <c r="R79" s="25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17"/>
      <c r="AH79" s="18"/>
      <c r="AI79" s="19"/>
      <c r="AJ79" s="20"/>
      <c r="AK79" s="27"/>
      <c r="AL79" s="20"/>
      <c r="AM79" s="22"/>
    </row>
    <row r="80" spans="1:39" ht="18">
      <c r="A80" s="1" t="str">
        <f t="shared" si="63"/>
        <v>428702</v>
      </c>
      <c r="B80" s="15" t="s">
        <v>160</v>
      </c>
      <c r="C80" s="15" t="s">
        <v>98</v>
      </c>
      <c r="D80" s="15" t="s">
        <v>161</v>
      </c>
      <c r="E80" s="15" t="s">
        <v>162</v>
      </c>
      <c r="F80" s="15" t="s">
        <v>134</v>
      </c>
      <c r="G80" s="15" t="s">
        <v>55</v>
      </c>
      <c r="H80" s="16" t="s">
        <v>56</v>
      </c>
      <c r="I80" s="17">
        <v>0.35416666666666669</v>
      </c>
      <c r="J80" s="17">
        <v>0.4375</v>
      </c>
      <c r="K80" s="17">
        <v>0.5625</v>
      </c>
      <c r="L80" s="17">
        <v>0.64583333333333337</v>
      </c>
      <c r="M80" s="17">
        <v>0.91666666666666663</v>
      </c>
      <c r="N80" s="17">
        <v>1</v>
      </c>
      <c r="O80" s="17">
        <v>1.125</v>
      </c>
      <c r="P80" s="17">
        <v>1.2083333333333333</v>
      </c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>
        <f>MAX(I81:AF81)</f>
        <v>0.16666666666666663</v>
      </c>
      <c r="AH80" s="18">
        <f>AG80*24*60</f>
        <v>239.99999999999994</v>
      </c>
      <c r="AI80" s="19">
        <f>COUNTA(I80:AF80)</f>
        <v>8</v>
      </c>
      <c r="AJ80" s="20">
        <f>ROUNDUP($AJ$3/AI80,1)</f>
        <v>143.79999999999998</v>
      </c>
      <c r="AK80" s="21">
        <f t="shared" ref="AK80" si="72">AH80-AJ80</f>
        <v>96.19999999999996</v>
      </c>
      <c r="AL80" s="20">
        <f t="shared" ref="AL80" si="73">IF(AI80&gt;1,AK80,AH80)</f>
        <v>96.19999999999996</v>
      </c>
      <c r="AM80" s="22">
        <f>ROUNDUP(AL80/$AJ$3,2)</f>
        <v>0.09</v>
      </c>
    </row>
    <row r="81" spans="1:39">
      <c r="B81" s="23" t="s">
        <v>160</v>
      </c>
      <c r="C81" s="23" t="s">
        <v>98</v>
      </c>
      <c r="D81" s="23" t="s">
        <v>161</v>
      </c>
      <c r="E81" s="23" t="s">
        <v>162</v>
      </c>
      <c r="F81" s="23" t="s">
        <v>135</v>
      </c>
      <c r="G81" s="23" t="s">
        <v>55</v>
      </c>
      <c r="H81" s="24" t="s">
        <v>58</v>
      </c>
      <c r="I81" s="25">
        <f>J80-I80</f>
        <v>8.3333333333333315E-2</v>
      </c>
      <c r="J81" s="25">
        <f>K2-J80</f>
        <v>8.333333333333337E-2</v>
      </c>
      <c r="K81" s="25">
        <f>L80-K3</f>
        <v>7.986111111111116E-2</v>
      </c>
      <c r="L81" s="25">
        <f>K4-L80</f>
        <v>0.16666666666666663</v>
      </c>
      <c r="M81" s="25">
        <f>N80-M80</f>
        <v>8.333333333333337E-2</v>
      </c>
      <c r="N81" s="25">
        <f>O2-M80</f>
        <v>0.16666666666666663</v>
      </c>
      <c r="O81" s="25">
        <f>P80-O80</f>
        <v>8.3333333333333259E-2</v>
      </c>
      <c r="P81" s="25">
        <v>0.1388888888888889</v>
      </c>
      <c r="Q81" s="25"/>
      <c r="R81" s="25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17"/>
      <c r="AH81" s="18"/>
      <c r="AI81" s="19"/>
      <c r="AJ81" s="20"/>
      <c r="AK81" s="27"/>
      <c r="AL81" s="20"/>
      <c r="AM81" s="22"/>
    </row>
    <row r="82" spans="1:39" ht="18">
      <c r="A82" s="1" t="str">
        <f t="shared" si="63"/>
        <v>606501</v>
      </c>
      <c r="B82" s="15" t="s">
        <v>163</v>
      </c>
      <c r="C82" s="15" t="s">
        <v>60</v>
      </c>
      <c r="D82" s="15" t="s">
        <v>164</v>
      </c>
      <c r="E82" s="15" t="s">
        <v>62</v>
      </c>
      <c r="F82" s="15" t="s">
        <v>54</v>
      </c>
      <c r="G82" s="15" t="s">
        <v>55</v>
      </c>
      <c r="H82" s="16" t="s">
        <v>56</v>
      </c>
      <c r="I82" s="17">
        <v>0.5625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>
        <f>MAX(I83:AF83)</f>
        <v>0</v>
      </c>
      <c r="AH82" s="18">
        <f>AG82*24*60</f>
        <v>0</v>
      </c>
      <c r="AI82" s="19">
        <f>COUNTA(I82:AF82)</f>
        <v>1</v>
      </c>
      <c r="AJ82" s="20">
        <f>ROUNDUP($AJ$3/AI82,1)</f>
        <v>1150</v>
      </c>
      <c r="AK82" s="21">
        <f t="shared" ref="AK82" si="74">AH82-AJ82</f>
        <v>-1150</v>
      </c>
      <c r="AL82" s="20">
        <f t="shared" ref="AL82" si="75">IF(AI82&gt;1,AK82,AH82)</f>
        <v>0</v>
      </c>
      <c r="AM82" s="22">
        <f>ROUNDUP(AL82/$AJ$3,2)</f>
        <v>0</v>
      </c>
    </row>
    <row r="83" spans="1:39">
      <c r="B83" s="23" t="s">
        <v>163</v>
      </c>
      <c r="C83" s="23" t="s">
        <v>60</v>
      </c>
      <c r="D83" s="23" t="s">
        <v>164</v>
      </c>
      <c r="E83" s="23" t="s">
        <v>62</v>
      </c>
      <c r="F83" s="23" t="s">
        <v>135</v>
      </c>
      <c r="G83" s="23" t="s">
        <v>55</v>
      </c>
      <c r="H83" s="24" t="s">
        <v>58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17"/>
      <c r="AH83" s="18"/>
      <c r="AI83" s="19"/>
      <c r="AJ83" s="20"/>
      <c r="AK83" s="27"/>
      <c r="AL83" s="20"/>
      <c r="AM83" s="22"/>
    </row>
    <row r="84" spans="1:39" ht="18">
      <c r="A84" s="1" t="str">
        <f t="shared" si="63"/>
        <v>609501</v>
      </c>
      <c r="B84" s="15" t="s">
        <v>165</v>
      </c>
      <c r="C84" s="15" t="s">
        <v>60</v>
      </c>
      <c r="D84" s="15" t="s">
        <v>166</v>
      </c>
      <c r="E84" s="15" t="s">
        <v>167</v>
      </c>
      <c r="F84" s="15" t="s">
        <v>134</v>
      </c>
      <c r="G84" s="15" t="s">
        <v>55</v>
      </c>
      <c r="H84" s="16" t="s">
        <v>56</v>
      </c>
      <c r="I84" s="17">
        <v>0.58680555555555558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>
        <f>MAX(I85:AF85)</f>
        <v>0</v>
      </c>
      <c r="AH84" s="18">
        <f>AG84*24*60</f>
        <v>0</v>
      </c>
      <c r="AI84" s="19">
        <f>COUNTA(I84:AF84)</f>
        <v>1</v>
      </c>
      <c r="AJ84" s="20">
        <f>ROUNDUP($AJ$3/AI84,1)</f>
        <v>1150</v>
      </c>
      <c r="AK84" s="21">
        <f t="shared" ref="AK84" si="76">AH84-AJ84</f>
        <v>-1150</v>
      </c>
      <c r="AL84" s="20">
        <f t="shared" ref="AL84" si="77">IF(AI84&gt;1,AK84,AH84)</f>
        <v>0</v>
      </c>
      <c r="AM84" s="22">
        <f>ROUNDUP(AL84/$AJ$3,2)</f>
        <v>0</v>
      </c>
    </row>
    <row r="85" spans="1:39">
      <c r="B85" s="23" t="s">
        <v>165</v>
      </c>
      <c r="C85" s="23" t="s">
        <v>60</v>
      </c>
      <c r="D85" s="23" t="s">
        <v>166</v>
      </c>
      <c r="E85" s="23" t="s">
        <v>167</v>
      </c>
      <c r="F85" s="23" t="s">
        <v>135</v>
      </c>
      <c r="G85" s="23" t="s">
        <v>55</v>
      </c>
      <c r="H85" s="24" t="s">
        <v>58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17"/>
      <c r="AH85" s="18"/>
      <c r="AI85" s="19"/>
      <c r="AJ85" s="20"/>
      <c r="AK85" s="27"/>
      <c r="AL85" s="20"/>
      <c r="AM85" s="22"/>
    </row>
    <row r="86" spans="1:39" ht="18">
      <c r="A86" s="1" t="str">
        <f t="shared" si="63"/>
        <v>610301</v>
      </c>
      <c r="B86" s="15" t="s">
        <v>168</v>
      </c>
      <c r="C86" s="15" t="s">
        <v>60</v>
      </c>
      <c r="D86" s="15" t="s">
        <v>169</v>
      </c>
      <c r="E86" s="15" t="s">
        <v>62</v>
      </c>
      <c r="F86" s="15" t="s">
        <v>134</v>
      </c>
      <c r="G86" s="15" t="s">
        <v>55</v>
      </c>
      <c r="H86" s="16" t="s">
        <v>56</v>
      </c>
      <c r="I86" s="17">
        <v>0.40972222222222227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>
        <f>MAX(I87:AF87)</f>
        <v>0</v>
      </c>
      <c r="AH86" s="18">
        <f>AG86*24*60</f>
        <v>0</v>
      </c>
      <c r="AI86" s="19">
        <f>COUNTA(I86:AF86)</f>
        <v>1</v>
      </c>
      <c r="AJ86" s="20">
        <f>ROUNDUP($AJ$3/AI86,1)</f>
        <v>1150</v>
      </c>
      <c r="AK86" s="21">
        <f t="shared" ref="AK86" si="78">AH86-AJ86</f>
        <v>-1150</v>
      </c>
      <c r="AL86" s="20">
        <f t="shared" ref="AL86" si="79">IF(AI86&gt;1,AK86,AH86)</f>
        <v>0</v>
      </c>
      <c r="AM86" s="22">
        <f>ROUNDUP(AL86/$AJ$3,2)</f>
        <v>0</v>
      </c>
    </row>
    <row r="87" spans="1:39">
      <c r="B87" s="23" t="s">
        <v>168</v>
      </c>
      <c r="C87" s="23" t="s">
        <v>60</v>
      </c>
      <c r="D87" s="23" t="s">
        <v>169</v>
      </c>
      <c r="E87" s="23" t="s">
        <v>62</v>
      </c>
      <c r="F87" s="23" t="s">
        <v>135</v>
      </c>
      <c r="G87" s="23" t="s">
        <v>55</v>
      </c>
      <c r="H87" s="24" t="s">
        <v>58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17"/>
      <c r="AH87" s="18"/>
      <c r="AI87" s="19"/>
      <c r="AJ87" s="20"/>
      <c r="AK87" s="27"/>
      <c r="AL87" s="20"/>
      <c r="AM87" s="22"/>
    </row>
    <row r="88" spans="1:39" ht="18">
      <c r="A88" s="1" t="str">
        <f t="shared" si="63"/>
        <v>645401</v>
      </c>
      <c r="B88" s="15" t="s">
        <v>170</v>
      </c>
      <c r="C88" s="15" t="s">
        <v>60</v>
      </c>
      <c r="D88" s="15" t="s">
        <v>171</v>
      </c>
      <c r="E88" s="15" t="s">
        <v>62</v>
      </c>
      <c r="F88" s="15" t="s">
        <v>134</v>
      </c>
      <c r="G88" s="15" t="s">
        <v>55</v>
      </c>
      <c r="H88" s="16" t="s">
        <v>56</v>
      </c>
      <c r="I88" s="17">
        <v>8.3333333333333329E-2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>
        <f>MAX(I89:AF89)</f>
        <v>0</v>
      </c>
      <c r="AH88" s="18">
        <f>AG88*24*60</f>
        <v>0</v>
      </c>
      <c r="AI88" s="19">
        <f>COUNTA(I88:AF88)</f>
        <v>1</v>
      </c>
      <c r="AJ88" s="20">
        <f>ROUNDUP($AJ$3/AI88,1)</f>
        <v>1150</v>
      </c>
      <c r="AK88" s="21">
        <f t="shared" ref="AK88" si="80">AH88-AJ88</f>
        <v>-1150</v>
      </c>
      <c r="AL88" s="20">
        <f t="shared" ref="AL88" si="81">IF(AI88&gt;1,AK88,AH88)</f>
        <v>0</v>
      </c>
      <c r="AM88" s="22">
        <f>ROUNDUP(AL88/$AJ$3,2)</f>
        <v>0</v>
      </c>
    </row>
    <row r="89" spans="1:39">
      <c r="B89" s="23" t="s">
        <v>170</v>
      </c>
      <c r="C89" s="23" t="s">
        <v>60</v>
      </c>
      <c r="D89" s="23" t="s">
        <v>171</v>
      </c>
      <c r="E89" s="23" t="s">
        <v>62</v>
      </c>
      <c r="F89" s="23" t="s">
        <v>135</v>
      </c>
      <c r="G89" s="23" t="s">
        <v>55</v>
      </c>
      <c r="H89" s="24" t="s">
        <v>58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17"/>
      <c r="AH89" s="18"/>
      <c r="AI89" s="19"/>
      <c r="AJ89" s="20"/>
      <c r="AK89" s="27"/>
      <c r="AL89" s="20"/>
      <c r="AM89" s="22"/>
    </row>
    <row r="90" spans="1:39" ht="18">
      <c r="A90" s="1" t="str">
        <f t="shared" si="63"/>
        <v>700201</v>
      </c>
      <c r="B90" s="15" t="s">
        <v>172</v>
      </c>
      <c r="C90" s="15" t="s">
        <v>60</v>
      </c>
      <c r="D90" s="15" t="s">
        <v>173</v>
      </c>
      <c r="E90" s="15" t="s">
        <v>62</v>
      </c>
      <c r="F90" s="15" t="s">
        <v>134</v>
      </c>
      <c r="G90" s="15" t="s">
        <v>55</v>
      </c>
      <c r="H90" s="16" t="s">
        <v>56</v>
      </c>
      <c r="I90" s="17">
        <v>0.375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>
        <f>MAX(I91:AF91)</f>
        <v>0</v>
      </c>
      <c r="AH90" s="18">
        <f>AG90*24*60</f>
        <v>0</v>
      </c>
      <c r="AI90" s="19">
        <f>COUNTA(I90:AF90)</f>
        <v>1</v>
      </c>
      <c r="AJ90" s="20">
        <f>ROUNDUP($AJ$3/AI90,1)</f>
        <v>1150</v>
      </c>
      <c r="AK90" s="21">
        <f t="shared" ref="AK90" si="82">AH90-AJ90</f>
        <v>-1150</v>
      </c>
      <c r="AL90" s="20">
        <f t="shared" ref="AL90" si="83">IF(AI90&gt;1,AK90,AH90)</f>
        <v>0</v>
      </c>
      <c r="AM90" s="22">
        <f>ROUNDUP(AL90/$AJ$3,2)</f>
        <v>0</v>
      </c>
    </row>
    <row r="91" spans="1:39">
      <c r="B91" s="23" t="s">
        <v>172</v>
      </c>
      <c r="C91" s="23" t="s">
        <v>60</v>
      </c>
      <c r="D91" s="23" t="s">
        <v>173</v>
      </c>
      <c r="E91" s="23" t="s">
        <v>62</v>
      </c>
      <c r="F91" s="23" t="s">
        <v>54</v>
      </c>
      <c r="G91" s="23" t="s">
        <v>55</v>
      </c>
      <c r="H91" s="24" t="s">
        <v>58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17"/>
      <c r="AH91" s="18"/>
      <c r="AI91" s="19"/>
      <c r="AJ91" s="20"/>
      <c r="AK91" s="27"/>
      <c r="AL91" s="20"/>
      <c r="AM91" s="22"/>
    </row>
    <row r="92" spans="1:39" ht="18">
      <c r="A92" s="1" t="str">
        <f t="shared" si="63"/>
        <v>704201</v>
      </c>
      <c r="B92" s="15" t="s">
        <v>174</v>
      </c>
      <c r="C92" s="15" t="s">
        <v>60</v>
      </c>
      <c r="D92" s="15" t="s">
        <v>175</v>
      </c>
      <c r="E92" s="15" t="s">
        <v>62</v>
      </c>
      <c r="F92" s="15" t="s">
        <v>134</v>
      </c>
      <c r="G92" s="15" t="s">
        <v>55</v>
      </c>
      <c r="H92" s="16" t="s">
        <v>56</v>
      </c>
      <c r="I92" s="17">
        <v>0.25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>
        <f>MAX(I93:AF93)</f>
        <v>0</v>
      </c>
      <c r="AH92" s="18">
        <f>AG92*24*60</f>
        <v>0</v>
      </c>
      <c r="AI92" s="19">
        <f>COUNTA(I92:AF92)</f>
        <v>1</v>
      </c>
      <c r="AJ92" s="20">
        <f>ROUNDUP($AJ$3/AI92,1)</f>
        <v>1150</v>
      </c>
      <c r="AK92" s="21">
        <f t="shared" ref="AK92" si="84">AH92-AJ92</f>
        <v>-1150</v>
      </c>
      <c r="AL92" s="20">
        <f t="shared" ref="AL92" si="85">IF(AI92&gt;1,AK92,AH92)</f>
        <v>0</v>
      </c>
      <c r="AM92" s="22">
        <f>ROUNDUP(AL92/$AJ$3,2)</f>
        <v>0</v>
      </c>
    </row>
    <row r="93" spans="1:39">
      <c r="B93" s="23" t="s">
        <v>174</v>
      </c>
      <c r="C93" s="23" t="s">
        <v>60</v>
      </c>
      <c r="D93" s="23" t="s">
        <v>175</v>
      </c>
      <c r="E93" s="23" t="s">
        <v>62</v>
      </c>
      <c r="F93" s="23" t="s">
        <v>135</v>
      </c>
      <c r="G93" s="23" t="s">
        <v>55</v>
      </c>
      <c r="H93" s="24" t="s">
        <v>58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17"/>
      <c r="AH93" s="18"/>
      <c r="AI93" s="19"/>
      <c r="AJ93" s="20"/>
      <c r="AK93" s="27"/>
      <c r="AL93" s="20"/>
      <c r="AM93" s="22"/>
    </row>
    <row r="94" spans="1:39" ht="18">
      <c r="A94" s="1" t="str">
        <f t="shared" si="63"/>
        <v>940701</v>
      </c>
      <c r="B94" s="15" t="s">
        <v>176</v>
      </c>
      <c r="C94" s="15" t="s">
        <v>60</v>
      </c>
      <c r="D94" s="15" t="s">
        <v>177</v>
      </c>
      <c r="E94" s="15" t="s">
        <v>178</v>
      </c>
      <c r="F94" s="15" t="s">
        <v>134</v>
      </c>
      <c r="G94" s="15" t="s">
        <v>55</v>
      </c>
      <c r="H94" s="16" t="s">
        <v>56</v>
      </c>
      <c r="I94" s="17">
        <v>0.63888888888888895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>
        <f>MAX(I95:AF95)</f>
        <v>0</v>
      </c>
      <c r="AH94" s="18">
        <f>AG94*24*60</f>
        <v>0</v>
      </c>
      <c r="AI94" s="19">
        <f>COUNTA(I94:AF94)</f>
        <v>1</v>
      </c>
      <c r="AJ94" s="20">
        <f>ROUNDUP($AJ$3/AI94,1)</f>
        <v>1150</v>
      </c>
      <c r="AK94" s="21">
        <f t="shared" ref="AK94" si="86">AH94-AJ94</f>
        <v>-1150</v>
      </c>
      <c r="AL94" s="20">
        <f t="shared" ref="AL94" si="87">IF(AI94&gt;1,AK94,AH94)</f>
        <v>0</v>
      </c>
      <c r="AM94" s="22">
        <f>ROUNDUP(AL94/$AJ$3,2)</f>
        <v>0</v>
      </c>
    </row>
    <row r="95" spans="1:39">
      <c r="B95" s="23" t="s">
        <v>176</v>
      </c>
      <c r="C95" s="23" t="s">
        <v>60</v>
      </c>
      <c r="D95" s="23" t="s">
        <v>177</v>
      </c>
      <c r="E95" s="23" t="s">
        <v>178</v>
      </c>
      <c r="F95" s="23" t="s">
        <v>135</v>
      </c>
      <c r="G95" s="23" t="s">
        <v>55</v>
      </c>
      <c r="H95" s="24" t="s">
        <v>58</v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17"/>
      <c r="AH95" s="18"/>
      <c r="AI95" s="19"/>
      <c r="AJ95" s="20"/>
      <c r="AK95" s="27"/>
      <c r="AL95" s="20"/>
      <c r="AM95" s="22"/>
    </row>
    <row r="96" spans="1:39" ht="18">
      <c r="A96" s="1" t="str">
        <f t="shared" si="63"/>
        <v>947001</v>
      </c>
      <c r="B96" s="15" t="s">
        <v>179</v>
      </c>
      <c r="C96" s="15" t="s">
        <v>60</v>
      </c>
      <c r="D96" s="15" t="s">
        <v>180</v>
      </c>
      <c r="E96" s="15" t="s">
        <v>181</v>
      </c>
      <c r="F96" s="15" t="s">
        <v>134</v>
      </c>
      <c r="G96" s="15" t="s">
        <v>55</v>
      </c>
      <c r="H96" s="16" t="s">
        <v>56</v>
      </c>
      <c r="I96" s="17">
        <v>0.68055555555555547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>
        <f>MAX(I97:AF97)</f>
        <v>0</v>
      </c>
      <c r="AH96" s="18">
        <f>AG96*24*60</f>
        <v>0</v>
      </c>
      <c r="AI96" s="19">
        <f>COUNTA(I96:AF96)</f>
        <v>1</v>
      </c>
      <c r="AJ96" s="20">
        <f>ROUNDUP($AJ$3/AI96,1)</f>
        <v>1150</v>
      </c>
      <c r="AK96" s="21">
        <f t="shared" ref="AK96" si="88">AH96-AJ96</f>
        <v>-1150</v>
      </c>
      <c r="AL96" s="20">
        <f t="shared" ref="AL96" si="89">IF(AI96&gt;1,AK96,AH96)</f>
        <v>0</v>
      </c>
      <c r="AM96" s="22">
        <f>ROUNDUP(AL96/$AJ$3,2)</f>
        <v>0</v>
      </c>
    </row>
    <row r="97" spans="2:39">
      <c r="B97" s="23" t="s">
        <v>179</v>
      </c>
      <c r="C97" s="23" t="s">
        <v>60</v>
      </c>
      <c r="D97" s="23" t="s">
        <v>180</v>
      </c>
      <c r="E97" s="23" t="s">
        <v>181</v>
      </c>
      <c r="F97" s="23" t="s">
        <v>54</v>
      </c>
      <c r="G97" s="23" t="s">
        <v>55</v>
      </c>
      <c r="H97" s="24" t="s">
        <v>58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17"/>
      <c r="AH97" s="18"/>
      <c r="AI97" s="19"/>
      <c r="AJ97" s="20"/>
      <c r="AK97" s="27"/>
      <c r="AL97" s="20"/>
      <c r="AM97" s="22"/>
    </row>
    <row r="105" spans="2:39">
      <c r="AG105" s="7">
        <v>0.25694444444444448</v>
      </c>
      <c r="AH105" s="18">
        <f>AG105*24*60</f>
        <v>370.00000000000006</v>
      </c>
      <c r="AI105" s="1">
        <v>5</v>
      </c>
      <c r="AJ105" s="20">
        <f>ROUNDUP($AJ$3/AI105,1)</f>
        <v>230</v>
      </c>
      <c r="AK105" s="21">
        <f t="shared" ref="AK105:AK106" si="90">AH105-AJ105</f>
        <v>140.00000000000006</v>
      </c>
      <c r="AL105" s="20">
        <f t="shared" ref="AL105:AL106" si="91">IF(AI105&gt;1,AK105,AH105)</f>
        <v>140.00000000000006</v>
      </c>
      <c r="AM105" s="22">
        <f>ROUNDUP(AL105/$AJ$3,2)</f>
        <v>0.13</v>
      </c>
    </row>
    <row r="106" spans="2:39">
      <c r="AG106" s="7">
        <v>0.17361111111111113</v>
      </c>
      <c r="AH106" s="18">
        <f>AG106*24*60</f>
        <v>250.00000000000003</v>
      </c>
      <c r="AI106" s="1">
        <v>6</v>
      </c>
      <c r="AJ106" s="20">
        <f>ROUNDUP($AJ$3/AI106,1)</f>
        <v>191.7</v>
      </c>
      <c r="AK106" s="21">
        <f t="shared" si="90"/>
        <v>58.30000000000004</v>
      </c>
      <c r="AL106" s="20">
        <f t="shared" si="91"/>
        <v>58.30000000000004</v>
      </c>
      <c r="AM106" s="22">
        <f>ROUNDUP(AL106/$AJ$3,2)</f>
        <v>6.0000000000000005E-2</v>
      </c>
    </row>
  </sheetData>
  <mergeCells count="2">
    <mergeCell ref="I6:AF6"/>
    <mergeCell ref="AG6:AH6"/>
  </mergeCells>
  <phoneticPr fontId="2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sasaoka</dc:creator>
  <cp:lastModifiedBy>sasaoka</cp:lastModifiedBy>
  <dcterms:created xsi:type="dcterms:W3CDTF">2024-05-20T02:20:54Z</dcterms:created>
  <dcterms:modified xsi:type="dcterms:W3CDTF">2024-05-20T02:50:37Z</dcterms:modified>
</cp:coreProperties>
</file>